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omments2.xml" ContentType="application/vnd.openxmlformats-officedocument.spreadsheetml.comments+xml"/>
  <Override PartName="/xl/tables/table1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DT\Kafka\kafka-review-cheklist\"/>
    </mc:Choice>
  </mc:AlternateContent>
  <xr:revisionPtr revIDLastSave="0" documentId="13_ncr:1_{B493CA34-735B-4A9A-BDD5-A5F754B51CED}" xr6:coauthVersionLast="47" xr6:coauthVersionMax="47" xr10:uidLastSave="{00000000-0000-0000-0000-000000000000}"/>
  <bookViews>
    <workbookView xWindow="-108" yWindow="-108" windowWidth="23256" windowHeight="12576" activeTab="3" xr2:uid="{00000000-000D-0000-FFFF-FFFF00000000}"/>
  </bookViews>
  <sheets>
    <sheet name="Introduction" sheetId="16" r:id="rId1"/>
    <sheet name="Summary" sheetId="17" r:id="rId2"/>
    <sheet name="Requirements" sheetId="8" r:id="rId3"/>
    <sheet name="Topics" sheetId="1" r:id="rId4"/>
    <sheet name="Producers" sheetId="2" r:id="rId5"/>
    <sheet name="Consumers" sheetId="3" r:id="rId6"/>
    <sheet name="KStreams_KSQL" sheetId="15" r:id="rId7"/>
    <sheet name="Kafka Connect" sheetId="19" r:id="rId8"/>
    <sheet name="Hardware" sheetId="5" r:id="rId9"/>
    <sheet name="OS" sheetId="6" r:id="rId10"/>
    <sheet name="Broker configuration" sheetId="7" r:id="rId11"/>
    <sheet name="Security" sheetId="9" r:id="rId12"/>
    <sheet name="Monitoring" sheetId="10" r:id="rId13"/>
    <sheet name="Disaster Recovery" sheetId="12" r:id="rId14"/>
    <sheet name="Deployment" sheetId="14" r:id="rId15"/>
    <sheet name="Exploitation" sheetId="13" r:id="rId16"/>
    <sheet name="Settings" sheetId="18" r:id="rId17"/>
  </sheets>
  <externalReferences>
    <externalReference r:id="rId18"/>
  </externalReferences>
  <definedNames>
    <definedName name="Topics">Topic[]</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2" i="9" l="1"/>
  <c r="C10" i="9" l="1"/>
  <c r="C23" i="7"/>
  <c r="C24" i="3"/>
  <c r="C27" i="15"/>
  <c r="C17" i="19"/>
  <c r="C14" i="9"/>
  <c r="E8" i="17"/>
  <c r="G18" i="17"/>
  <c r="F18" i="17"/>
  <c r="E18" i="17"/>
  <c r="E17" i="17"/>
  <c r="C18" i="17"/>
  <c r="D18" i="17" s="1"/>
  <c r="C17" i="17"/>
  <c r="D17" i="17" s="1"/>
  <c r="C13" i="12"/>
  <c r="C11" i="12"/>
  <c r="C12" i="12"/>
  <c r="C10" i="12"/>
  <c r="C6" i="12"/>
  <c r="C7" i="12"/>
  <c r="C8" i="12"/>
  <c r="C9" i="12"/>
  <c r="C7" i="3"/>
  <c r="C13" i="8" l="1"/>
  <c r="C11" i="8"/>
  <c r="C13" i="9" l="1"/>
  <c r="C15" i="9"/>
  <c r="C7" i="9"/>
  <c r="C9" i="9"/>
  <c r="C6" i="9"/>
  <c r="E16" i="17" s="1"/>
  <c r="C37" i="7"/>
  <c r="C34" i="7"/>
  <c r="G15" i="17" s="1"/>
  <c r="C30" i="7"/>
  <c r="C27" i="7"/>
  <c r="C8" i="15"/>
  <c r="C19" i="7"/>
  <c r="C6" i="2"/>
  <c r="C11" i="7"/>
  <c r="C12" i="6"/>
  <c r="G14" i="17" s="1"/>
  <c r="C10" i="19"/>
  <c r="C17" i="15"/>
  <c r="C12" i="15"/>
  <c r="C23" i="3"/>
  <c r="C18" i="3"/>
  <c r="C7" i="2"/>
  <c r="C20" i="2"/>
  <c r="C17" i="2"/>
  <c r="C16" i="2"/>
  <c r="C9" i="1"/>
  <c r="G8" i="17" s="1"/>
  <c r="G20" i="17"/>
  <c r="F20" i="17"/>
  <c r="E20" i="17"/>
  <c r="C20" i="17"/>
  <c r="D20" i="17" s="1"/>
  <c r="G19" i="17"/>
  <c r="F19" i="17"/>
  <c r="E19" i="17"/>
  <c r="C19" i="17"/>
  <c r="D19" i="17" s="1"/>
  <c r="G17" i="17"/>
  <c r="F17" i="17"/>
  <c r="C16" i="17"/>
  <c r="D16" i="17" s="1"/>
  <c r="C15" i="17"/>
  <c r="D15" i="17" s="1"/>
  <c r="F14" i="17"/>
  <c r="C14" i="17"/>
  <c r="D14" i="17" s="1"/>
  <c r="G13" i="17"/>
  <c r="F13" i="17"/>
  <c r="E13" i="17"/>
  <c r="C13" i="17"/>
  <c r="D13" i="17" s="1"/>
  <c r="C12" i="17"/>
  <c r="D12" i="17" s="1"/>
  <c r="C11" i="17"/>
  <c r="D11" i="17" s="1"/>
  <c r="C10" i="17"/>
  <c r="D10" i="17" s="1"/>
  <c r="C9" i="17"/>
  <c r="D9" i="17" s="1"/>
  <c r="C8" i="17"/>
  <c r="C7" i="19"/>
  <c r="F12" i="17" s="1"/>
  <c r="C7" i="15"/>
  <c r="G10" i="17"/>
  <c r="E15" i="17" l="1"/>
  <c r="F15" i="17"/>
  <c r="E14" i="17"/>
  <c r="E11" i="17"/>
  <c r="E9" i="17"/>
  <c r="G16" i="17"/>
  <c r="F16" i="17"/>
  <c r="G9" i="17"/>
  <c r="F8" i="17"/>
  <c r="G12" i="17"/>
  <c r="F9" i="17"/>
  <c r="F10" i="17"/>
  <c r="E12" i="17"/>
  <c r="E10" i="17"/>
  <c r="C21" i="17"/>
  <c r="D8" i="17"/>
  <c r="D21" i="17" s="1"/>
  <c r="F11" i="17"/>
  <c r="G11" i="17"/>
  <c r="E21" i="17" l="1"/>
  <c r="G21" i="17"/>
  <c r="F21"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 Alioune</author>
  </authors>
  <commentList>
    <comment ref="B9" authorId="0" shapeId="0" xr:uid="{00000000-0006-0000-0300-000001000000}">
      <text>
        <r>
          <rPr>
            <b/>
            <sz val="9"/>
            <color indexed="81"/>
            <rFont val="Tahoma"/>
            <family val="2"/>
          </rPr>
          <t>SY Alioune:</t>
        </r>
        <r>
          <rPr>
            <sz val="9"/>
            <color indexed="81"/>
            <rFont val="Tahoma"/>
            <family val="2"/>
          </rPr>
          <t xml:space="preserve">
ISR : In Sync Replicas</t>
        </r>
      </text>
    </comment>
    <comment ref="B10" authorId="0" shapeId="0" xr:uid="{00000000-0006-0000-0300-000002000000}">
      <text>
        <r>
          <rPr>
            <b/>
            <sz val="9"/>
            <color indexed="81"/>
            <rFont val="Tahoma"/>
            <family val="2"/>
          </rPr>
          <t>SY Alioune:</t>
        </r>
        <r>
          <rPr>
            <sz val="9"/>
            <color indexed="81"/>
            <rFont val="Tahoma"/>
            <family val="2"/>
          </rPr>
          <t xml:space="preserve">
The retention should match the business requirements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SY Alioune</author>
  </authors>
  <commentList>
    <comment ref="E10" authorId="0" shapeId="0" xr:uid="{00000000-0006-0000-0E00-000001000000}">
      <text>
        <r>
          <rPr>
            <b/>
            <sz val="9"/>
            <color indexed="81"/>
            <rFont val="Tahoma"/>
            <family val="2"/>
          </rPr>
          <t>SY Alioune:</t>
        </r>
        <r>
          <rPr>
            <sz val="9"/>
            <color indexed="81"/>
            <rFont val="Tahoma"/>
            <family val="2"/>
          </rPr>
          <t xml:space="preserve">
JVM size should not exceed 6G</t>
        </r>
      </text>
    </comment>
  </commentList>
</comments>
</file>

<file path=xl/sharedStrings.xml><?xml version="1.0" encoding="utf-8"?>
<sst xmlns="http://schemas.openxmlformats.org/spreadsheetml/2006/main" count="860" uniqueCount="532">
  <si>
    <t>Area</t>
  </si>
  <si>
    <t>Y/N/NA</t>
  </si>
  <si>
    <t>Comment</t>
  </si>
  <si>
    <t>Service goals</t>
  </si>
  <si>
    <t>Throughput</t>
  </si>
  <si>
    <t>Latency</t>
  </si>
  <si>
    <t>Durability</t>
  </si>
  <si>
    <t>Availability</t>
  </si>
  <si>
    <t>Data criticity</t>
  </si>
  <si>
    <t>Low</t>
  </si>
  <si>
    <t>Medium</t>
  </si>
  <si>
    <t>High</t>
  </si>
  <si>
    <t>Critical</t>
  </si>
  <si>
    <t>Recommandation</t>
  </si>
  <si>
    <t>Answer</t>
  </si>
  <si>
    <t>Yes</t>
  </si>
  <si>
    <t>No</t>
  </si>
  <si>
    <t>N/A</t>
  </si>
  <si>
    <t>Documentation</t>
  </si>
  <si>
    <t>how-choose-number-topics-partitions</t>
  </si>
  <si>
    <t>Is the minimum ISR set correctly for each Topic ?</t>
  </si>
  <si>
    <t xml:space="preserve">Is the replication factor set correctly for each Topic ? </t>
  </si>
  <si>
    <t>Is Topic compaction used for the appropriate use case ?</t>
  </si>
  <si>
    <t>Is the topic partitioning strategy correctly thought of (# of partitions and partition keys) ?</t>
  </si>
  <si>
    <t>Are the topic retention parameters correctly set (Time VS Capacity based retention) ?</t>
  </si>
  <si>
    <t>Kafka Topics</t>
  </si>
  <si>
    <t xml:space="preserve">The purpose of this section is to ensure that Kafka Topics are correctly setup according to business/functional/technical requirements.
- Partition strategy is especially important since a modification is often painful after afterward
- Project should be aware that an important number of partitions can have memory/OS impacts on broker (more file handles / mmap) and consumers (fetch.min.bytes par partitions)
</t>
  </si>
  <si>
    <t>Criticity</t>
  </si>
  <si>
    <t>Importance</t>
  </si>
  <si>
    <t>Project requirements</t>
  </si>
  <si>
    <t>Requirement</t>
  </si>
  <si>
    <t>Value</t>
  </si>
  <si>
    <t xml:space="preserve">The purpose of this section is to collect the project business/functional/technical requirements to guide the audit
</t>
  </si>
  <si>
    <t>Primary Kafka Cluster Service goal</t>
  </si>
  <si>
    <t>Secondary Kafka Cluster Service goal</t>
  </si>
  <si>
    <t>Kafka Cluster data criticity</t>
  </si>
  <si>
    <t># of events per seconds</t>
  </si>
  <si>
    <t>Average event size (MB)</t>
  </si>
  <si>
    <t># of consumer groups</t>
  </si>
  <si>
    <t>Comments</t>
  </si>
  <si>
    <t>A Disaster Recovery Plan must be designed ?</t>
  </si>
  <si>
    <t>Are multiple DC involved in the architecture ?</t>
  </si>
  <si>
    <t>Normal</t>
  </si>
  <si>
    <t>Kafka Producers</t>
  </si>
  <si>
    <t>A tradeoff must be made between the four main Service Goals</t>
  </si>
  <si>
    <r>
      <t xml:space="preserve">Are the producer using the proper </t>
    </r>
    <r>
      <rPr>
        <b/>
        <i/>
        <u/>
        <sz val="11"/>
        <color theme="1"/>
        <rFont val="Calibri"/>
        <family val="2"/>
        <scheme val="minor"/>
      </rPr>
      <t>acks</t>
    </r>
    <r>
      <rPr>
        <sz val="11"/>
        <color theme="1"/>
        <rFont val="Calibri"/>
        <family val="2"/>
        <scheme val="minor"/>
      </rPr>
      <t xml:space="preserve"> configuration ?</t>
    </r>
  </si>
  <si>
    <t>acks (0)          : No acknowledgement
acks (1)          : Leader acknowlegment
acks (-1/all) : All ISR acknoledgment</t>
  </si>
  <si>
    <t>linger.ms : Time to wait for bach fillup
batch.size : Size for a partition batch
buffer.memory : Total buffer size</t>
  </si>
  <si>
    <t>producer-configs</t>
  </si>
  <si>
    <t>Are the producers providing callbacks to handle retryable errors ?</t>
  </si>
  <si>
    <r>
      <t xml:space="preserve">Are producers gracefully shutdown using </t>
    </r>
    <r>
      <rPr>
        <b/>
        <i/>
        <sz val="11"/>
        <color theme="1"/>
        <rFont val="Calibri"/>
        <family val="2"/>
        <scheme val="minor"/>
      </rPr>
      <t>close</t>
    </r>
    <r>
      <rPr>
        <sz val="11"/>
        <color theme="1"/>
        <rFont val="Calibri"/>
        <family val="2"/>
        <scheme val="minor"/>
      </rPr>
      <t xml:space="preserve"> method ?</t>
    </r>
  </si>
  <si>
    <t>Is the compression algorithm properly thought off ?</t>
  </si>
  <si>
    <t>Compression is not recommended when Avro/Schema Registry is used</t>
  </si>
  <si>
    <t>Important for log debugging and JMX monitoring</t>
  </si>
  <si>
    <t>If event publication must be synchronized with DB update, is this correctly designed ?</t>
  </si>
  <si>
    <t>snappy : CPU/Performance compromise
gzip       : CPU intensive but higher compression ratio
lz4         : Fast but low compression ratio
none    : No compression</t>
  </si>
  <si>
    <t>Are the overall producer configuration matching the project requirements ?</t>
  </si>
  <si>
    <t>The purpose of this section is to make sure that the Kafka producers are correctly configured.
- Producer are partly responsible for requirements compliance so it should be carefully designed
- Project should avoid reinvent the wheels where Kafka Streams or Kafka Connect  would do the work out of the box</t>
  </si>
  <si>
    <t>Is the application following a consume-transform-produce pattern without Kafka Streams ?</t>
  </si>
  <si>
    <t>Kafka Streams should be used for such pattern</t>
  </si>
  <si>
    <t>Kafka Connect should be used for such pattern</t>
  </si>
  <si>
    <t>Kafka Consumers</t>
  </si>
  <si>
    <t>Are event production errors correctly handled ?</t>
  </si>
  <si>
    <t>A strategy should be defined for non retryable errors</t>
  </si>
  <si>
    <r>
      <t xml:space="preserve">Are Rebalance operations correctly handled ?
</t>
    </r>
    <r>
      <rPr>
        <i/>
        <sz val="11"/>
        <color theme="1"/>
        <rFont val="Calibri"/>
        <family val="2"/>
        <scheme val="minor"/>
      </rPr>
      <t>Is a rebalance listener defined ?</t>
    </r>
  </si>
  <si>
    <t>Are poison pills correctly handled ?</t>
  </si>
  <si>
    <t>Processing Guarantee</t>
  </si>
  <si>
    <t>At least once</t>
  </si>
  <si>
    <t>Exactly once</t>
  </si>
  <si>
    <t>At most once</t>
  </si>
  <si>
    <t>What is the required processing guarantee</t>
  </si>
  <si>
    <t>Special care should be taken for Exactly Once Semantics</t>
  </si>
  <si>
    <t>Strategy : YOLO / LogAndFail / LogAndContinue / DLQ</t>
  </si>
  <si>
    <r>
      <t xml:space="preserve">In case commit are performed manually
</t>
    </r>
    <r>
      <rPr>
        <b/>
        <sz val="11"/>
        <color theme="1"/>
        <rFont val="Calibri"/>
        <family val="2"/>
        <scheme val="minor"/>
      </rPr>
      <t>Asynchronous commit retry or Commit after each event should be avoided</t>
    </r>
  </si>
  <si>
    <t>Are consumers gracefully shutdown using wakeup/close methods ?</t>
  </si>
  <si>
    <t>A consumer not polling before session timeout is outed from the CG
Prevent Live Locks</t>
  </si>
  <si>
    <t>Note</t>
  </si>
  <si>
    <t>Is the Consumer Group protocol correctly used ?</t>
  </si>
  <si>
    <t>Event processing ordering depend on it</t>
  </si>
  <si>
    <t>Are there enough consumer in the consumer groups to achieve the required throughput ?</t>
  </si>
  <si>
    <t>Failure to do so can result in event loss in case of long consumer unavailability</t>
  </si>
  <si>
    <t>Failure to do so can result in event reprocessing</t>
  </si>
  <si>
    <t>Is the consumer logic idempotent ?</t>
  </si>
  <si>
    <t>Are the overall consumer configuration matching the project requirements ?</t>
  </si>
  <si>
    <t>The purpose of this section is to make sure that the Kafka consumers are correctly configured.
- Consumer offset management should be taken with extra care to avoid message loss
- Consumer configuration and logic should match the project processing guarantee</t>
  </si>
  <si>
    <t>Deployment</t>
  </si>
  <si>
    <t>An odd number is required for elections. The number should not be above 5</t>
  </si>
  <si>
    <t>Does the Zookeeper ensemble have an odd number of nodes ? (3 or 5)</t>
  </si>
  <si>
    <t>Hardware</t>
  </si>
  <si>
    <t>The purpose of this section is to make sure that hardware used to run Kafka match the vendor requirements.</t>
  </si>
  <si>
    <t>Is Zookeeper JVM configured correctly ?</t>
  </si>
  <si>
    <t>-Xms6g -Xmx6g -XX:MetaspaceSize=96m -XX:+UseG1GC -XX:MaxGCPauseMillis=20
       -XX:InitiatingHeapOccupancyPercent=35 -XX:G1HeapRegionSize=16M
       -XX:MinMetaspaceFreeRatio=50 -XX:MaxMetaspaceFreeRatio=80</t>
  </si>
  <si>
    <t>-Xms2g -Xmx2g -XX:MetaspaceSize=96m -XX:+UseG1GC -XX:MaxGCPauseMillis=20
       -XX:InitiatingHeapOccupancyPercent=35 -XX:G1HeapRegionSize=16M
       -XX:MinMetaspaceFreeRatio=50 -XX:MaxMetaspaceFreeRatio=80</t>
  </si>
  <si>
    <t>Zookeeper deployment</t>
  </si>
  <si>
    <t>Is Zookeeper running on a dedicated host (no colocation with Kafka)</t>
  </si>
  <si>
    <t>If possible VM anti-affinity should be used to avoid Zk and Kafka using the same physical hardware</t>
  </si>
  <si>
    <t>Zookeeper Deployment</t>
  </si>
  <si>
    <t>OS</t>
  </si>
  <si>
    <t>The purpose of this section is to make sure that OS pre-requisites are met.</t>
  </si>
  <si>
    <t>File Descriptors and Memory Map</t>
  </si>
  <si>
    <t>sysctl -a | grep map ==&gt; 100k</t>
  </si>
  <si>
    <t>mount</t>
  </si>
  <si>
    <t>Is the broker host OS RHEL, CentOS or Ubuntu ?</t>
  </si>
  <si>
    <t>uname -a</t>
  </si>
  <si>
    <t>Is the appropriate Java version installed ?</t>
  </si>
  <si>
    <t>Java 8 or 11 is recommended</t>
  </si>
  <si>
    <t>Is Kafka JVM configured correctly ?</t>
  </si>
  <si>
    <t>Is the latest version of Zookeeper used ?</t>
  </si>
  <si>
    <t>Is the latest version of Kafka used ?</t>
  </si>
  <si>
    <t>Latest version is 2.4.0</t>
  </si>
  <si>
    <t>Latest version is 3.5.6</t>
  </si>
  <si>
    <t>If the OS is RHEL, are transparent huge pages disabled ?</t>
  </si>
  <si>
    <t>RHEL performance tuning</t>
  </si>
  <si>
    <t>If VM are used, are broker placement on different physical machines considered ?</t>
  </si>
  <si>
    <t>Broker configuration</t>
  </si>
  <si>
    <t>The purpose of this section is to make sure that the Kafka brokers are correctly configured.</t>
  </si>
  <si>
    <t>&gt;= 3</t>
  </si>
  <si>
    <t>&gt;= 3 &amp;&amp; &lt;= 10</t>
  </si>
  <si>
    <t>&gt;= 2. It is especially important when acks=all</t>
  </si>
  <si>
    <t>JBOD : 1
RAID : # of disks</t>
  </si>
  <si>
    <t>Topics should be explicitely created with proper parameters</t>
  </si>
  <si>
    <t>Default values unless strong durability required to flush the events on disk ASAP</t>
  </si>
  <si>
    <t>Are change to default values properly documented ?</t>
  </si>
  <si>
    <t>Deviation from standard shoud be explained for future updates</t>
  </si>
  <si>
    <t>Are logs rotated, archived and deleted automatically ?</t>
  </si>
  <si>
    <t>Are logs files stored in a separate FS/Disk than Kafka data ?</t>
  </si>
  <si>
    <t>Are Kafka logs managed in a centralized solution like ELK / Splunk ?</t>
  </si>
  <si>
    <t>Event can be lost if enabled</t>
  </si>
  <si>
    <t>Mandatory for graceful restart</t>
  </si>
  <si>
    <t>Security</t>
  </si>
  <si>
    <t>The purpose of this section is to make sure that Kafka security match the project requirements.</t>
  </si>
  <si>
    <t>Are the data in transit encrypted ?</t>
  </si>
  <si>
    <t>Are the Kafka clients authenticated ?</t>
  </si>
  <si>
    <t>Authentification is a pre-requisite for ACL</t>
  </si>
  <si>
    <t>Special care should be taken for password storage (keystore / JAAS)</t>
  </si>
  <si>
    <t>SSL</t>
  </si>
  <si>
    <t>SASL</t>
  </si>
  <si>
    <t>Are ACLs configured ?</t>
  </si>
  <si>
    <t>ACL</t>
  </si>
  <si>
    <t>Is Zookeeper properly secured ?</t>
  </si>
  <si>
    <t>ACL are stored in Zookeeper, so ACL with an unsecured Zookeeper is useless</t>
  </si>
  <si>
    <t>Zookeeper Security</t>
  </si>
  <si>
    <t>Are Kafka request logs activated ?</t>
  </si>
  <si>
    <t>Monitoring and Alerting</t>
  </si>
  <si>
    <t>Is the sizing consistent with the expected load ?</t>
  </si>
  <si>
    <t>Is the broker JVM Xmx lower than 50% of the host entire RAM ?</t>
  </si>
  <si>
    <t>50% of available RAM should be reserved for OS FS cache</t>
  </si>
  <si>
    <t>When enabled Kafka will automatically rebalance the partitions to the preferred leader</t>
  </si>
  <si>
    <r>
      <t xml:space="preserve">Are the Broker hosts metrics collected ?
</t>
    </r>
    <r>
      <rPr>
        <i/>
        <sz val="11"/>
        <color theme="1"/>
        <rFont val="Calibri"/>
        <family val="2"/>
        <scheme val="minor"/>
      </rPr>
      <t>RAM - CPU - Disk - Open File Handles - Disk I/O - Network I/O</t>
    </r>
  </si>
  <si>
    <t>Are alert thresholds properly configured for hosts metrics ?</t>
  </si>
  <si>
    <t>JMX is required for monitoring</t>
  </si>
  <si>
    <t>Are JMX / Jolokia / Prometheus JMX Exporter enabled on the Broker ?</t>
  </si>
  <si>
    <t>Are the Broker metrics collected and managed in a centralized solution ?</t>
  </si>
  <si>
    <t>Prometheus / Grafana / AlertManager are recommanded</t>
  </si>
  <si>
    <t>Do all Brokers have fewer than 4000 partitions ?</t>
  </si>
  <si>
    <r>
      <t xml:space="preserve">Number of under-replicated partitions (| ISR | &lt; | Min ISR|). 
</t>
    </r>
    <r>
      <rPr>
        <b/>
        <sz val="11"/>
        <color theme="1"/>
        <rFont val="Calibri"/>
        <family val="2"/>
        <scheme val="minor"/>
      </rPr>
      <t>Alert if value is greater than 0 =&gt; P0 incident</t>
    </r>
  </si>
  <si>
    <t>It is a good indicator of Broker failure/restart</t>
  </si>
  <si>
    <r>
      <t xml:space="preserve">Are offline directories monitored ?
</t>
    </r>
    <r>
      <rPr>
        <b/>
        <i/>
        <sz val="11"/>
        <color theme="1"/>
        <rFont val="Calibri"/>
        <family val="2"/>
        <scheme val="minor"/>
      </rPr>
      <t>kafka.log:type=LogManager,name=OfflineLogDirectoryCount</t>
    </r>
  </si>
  <si>
    <r>
      <t xml:space="preserve">Are offline partitions monitored ?
</t>
    </r>
    <r>
      <rPr>
        <b/>
        <i/>
        <sz val="11"/>
        <color theme="1"/>
        <rFont val="Calibri"/>
        <family val="2"/>
        <scheme val="minor"/>
      </rPr>
      <t>kafka.controller:type=KafkaController,name=OfflinePartitionsCount</t>
    </r>
  </si>
  <si>
    <r>
      <t xml:space="preserve">Are under replicated partitions monitored ?
</t>
    </r>
    <r>
      <rPr>
        <b/>
        <i/>
        <sz val="11"/>
        <color theme="1"/>
        <rFont val="Calibri"/>
        <family val="2"/>
        <scheme val="minor"/>
      </rPr>
      <t>kafka.server:type=ReplicaManager,name=UnderReplicatedPartitions</t>
    </r>
  </si>
  <si>
    <r>
      <t xml:space="preserve">Are under min ISR partitions monitored ?
</t>
    </r>
    <r>
      <rPr>
        <b/>
        <i/>
        <sz val="11"/>
        <color theme="1"/>
        <rFont val="Calibri"/>
        <family val="2"/>
        <scheme val="minor"/>
      </rPr>
      <t>kafka.server:type=ReplicaManager,name=UnderMinIsrPartitionCount</t>
    </r>
  </si>
  <si>
    <r>
      <t xml:space="preserve">Is the ISR shrink monitored ?
</t>
    </r>
    <r>
      <rPr>
        <b/>
        <i/>
        <sz val="11"/>
        <color theme="1"/>
        <rFont val="Calibri"/>
        <family val="2"/>
        <scheme val="minor"/>
      </rPr>
      <t>kafka.server:type=ReplicaManager,name=IsrShrinksPerSec</t>
    </r>
  </si>
  <si>
    <r>
      <t xml:space="preserve">Is the Active Controller count monitored ?
</t>
    </r>
    <r>
      <rPr>
        <b/>
        <i/>
        <sz val="11"/>
        <color theme="1"/>
        <rFont val="Calibri"/>
        <family val="2"/>
        <scheme val="minor"/>
      </rPr>
      <t>kafka.controller:type=KafkaController,name=ActiveControllerCount</t>
    </r>
  </si>
  <si>
    <r>
      <rPr>
        <sz val="11"/>
        <color theme="1"/>
        <rFont val="Calibri"/>
        <family val="2"/>
        <scheme val="minor"/>
      </rPr>
      <t>Are unclean leader election monitored ?</t>
    </r>
    <r>
      <rPr>
        <i/>
        <sz val="11"/>
        <color theme="1"/>
        <rFont val="Calibri"/>
        <family val="2"/>
        <scheme val="minor"/>
      </rPr>
      <t xml:space="preserve">
</t>
    </r>
    <r>
      <rPr>
        <b/>
        <i/>
        <sz val="11"/>
        <color theme="1"/>
        <rFont val="Calibri"/>
        <family val="2"/>
        <scheme val="minor"/>
      </rPr>
      <t>kafka.controller:type=ControllerStats,name=UncleanLeaderElectionsPerSec</t>
    </r>
  </si>
  <si>
    <r>
      <t xml:space="preserve">Is the consumer lag monitored ?
</t>
    </r>
    <r>
      <rPr>
        <b/>
        <i/>
        <sz val="11"/>
        <color theme="1"/>
        <rFont val="Calibri"/>
        <family val="2"/>
        <scheme val="minor"/>
      </rPr>
      <t>kafka.consumer:type=consumer-fetchmanager-metrics,client-id=([-.w]+),records-lag-max</t>
    </r>
  </si>
  <si>
    <r>
      <t xml:space="preserve">Are log segments corruption/tampering monitored ?
</t>
    </r>
    <r>
      <rPr>
        <b/>
        <i/>
        <sz val="11"/>
        <color theme="1"/>
        <rFont val="Calibri"/>
        <family val="2"/>
        <scheme val="minor"/>
      </rPr>
      <t>kafka.server:type=BrokerTopicMetrics,name=InvalidMagicNumberRecordsPerSec
kafka.server:type=BrokerTopicMetrics,name=InvalidMessageCrcRecordsPerSec</t>
    </r>
  </si>
  <si>
    <t>Necessary to perform basic capacity planning to assess if there are sufficient room to add more load to the cluster</t>
  </si>
  <si>
    <r>
      <t xml:space="preserve">Are Broker response error rate monitored ?
</t>
    </r>
    <r>
      <rPr>
        <b/>
        <i/>
        <sz val="11"/>
        <color theme="1"/>
        <rFont val="Calibri"/>
        <family val="2"/>
        <scheme val="minor"/>
      </rPr>
      <t>kafka.network:type=RequestMetrics,name=ErrorsPerSec,request=([-.\w]+),error=([-.\w]+)</t>
    </r>
    <r>
      <rPr>
        <sz val="11"/>
        <color theme="1"/>
        <rFont val="Calibri"/>
        <family val="2"/>
        <scheme val="minor"/>
      </rPr>
      <t xml:space="preserve">
</t>
    </r>
  </si>
  <si>
    <r>
      <t xml:space="preserve">Confluent recommends setting the thresholds to </t>
    </r>
    <r>
      <rPr>
        <b/>
        <u/>
        <sz val="11"/>
        <color theme="1"/>
        <rFont val="Calibri"/>
        <family val="2"/>
        <scheme val="minor"/>
      </rPr>
      <t>60%</t>
    </r>
  </si>
  <si>
    <r>
      <t xml:space="preserve">Is Data distribution amongst the Kafka cluster monitored ?
</t>
    </r>
    <r>
      <rPr>
        <b/>
        <i/>
        <sz val="11"/>
        <color theme="1"/>
        <rFont val="Calibri"/>
        <family val="2"/>
        <scheme val="minor"/>
      </rPr>
      <t>kafka.server:type=ReplicaManager,name=PartitionCount
kafka.server:type=ReplicaManager,name=LeaderCount</t>
    </r>
    <r>
      <rPr>
        <sz val="11"/>
        <color theme="1"/>
        <rFont val="Calibri"/>
        <family val="2"/>
        <scheme val="minor"/>
      </rPr>
      <t xml:space="preserve">
</t>
    </r>
  </si>
  <si>
    <t>Partitions and Leader count should be mostly even between the cluster nodes to ensure balanced workload.</t>
  </si>
  <si>
    <r>
      <t xml:space="preserve">Are Broker processing capacity monitored ?
</t>
    </r>
    <r>
      <rPr>
        <b/>
        <i/>
        <sz val="11"/>
        <color theme="1"/>
        <rFont val="Calibri"/>
        <family val="2"/>
        <scheme val="minor"/>
      </rPr>
      <t>kafka.network:type=SocketServer,name=NetworkProcessorAvgIdlePercent
kafka.server:type=KafkaRequestHandlerPool,name=RequestHandlerAvgIdlePercent</t>
    </r>
  </si>
  <si>
    <r>
      <t xml:space="preserve">Is Broker -&gt; Zookeeper connection status monitored ?
</t>
    </r>
    <r>
      <rPr>
        <b/>
        <i/>
        <sz val="11"/>
        <color theme="1"/>
        <rFont val="Calibri"/>
        <family val="2"/>
        <scheme val="minor"/>
      </rPr>
      <t>kafka.server:type=ZooKeeperClientMetrics,name=ZooKeeperRequestLatencyMs
kafka.server:type=SessionExpireListener,name=SessionState</t>
    </r>
    <r>
      <rPr>
        <sz val="11"/>
        <color theme="1"/>
        <rFont val="Calibri"/>
        <family val="2"/>
        <scheme val="minor"/>
      </rPr>
      <t xml:space="preserve">
</t>
    </r>
  </si>
  <si>
    <t>General</t>
  </si>
  <si>
    <r>
      <t xml:space="preserve">Important metrics to follow :
response-rate : # of acks/s </t>
    </r>
    <r>
      <rPr>
        <b/>
        <i/>
        <sz val="11"/>
        <color theme="1"/>
        <rFont val="Calibri"/>
        <family val="2"/>
        <scheme val="minor"/>
      </rPr>
      <t>==&gt; Communication problems with the broker</t>
    </r>
    <r>
      <rPr>
        <sz val="11"/>
        <color theme="1"/>
        <rFont val="Calibri"/>
        <family val="2"/>
        <scheme val="minor"/>
      </rPr>
      <t xml:space="preserve">
request-rate : # of req/s </t>
    </r>
    <r>
      <rPr>
        <b/>
        <i/>
        <sz val="11"/>
        <color theme="1"/>
        <rFont val="Calibri"/>
        <family val="2"/>
        <scheme val="minor"/>
      </rPr>
      <t>==&gt; Too many can indicate batching issues</t>
    </r>
    <r>
      <rPr>
        <sz val="11"/>
        <color theme="1"/>
        <rFont val="Calibri"/>
        <family val="2"/>
        <scheme val="minor"/>
      </rPr>
      <t xml:space="preserve">
request-latency-avg : </t>
    </r>
    <r>
      <rPr>
        <b/>
        <i/>
        <sz val="11"/>
        <color theme="1"/>
        <rFont val="Calibri"/>
        <family val="2"/>
        <scheme val="minor"/>
      </rPr>
      <t>==&gt; Communication problems with the broker</t>
    </r>
    <r>
      <rPr>
        <sz val="11"/>
        <color theme="1"/>
        <rFont val="Calibri"/>
        <family val="2"/>
        <scheme val="minor"/>
      </rPr>
      <t xml:space="preserve">
outgoing-byte-rate : </t>
    </r>
    <r>
      <rPr>
        <b/>
        <i/>
        <sz val="11"/>
        <color theme="1"/>
        <rFont val="Calibri"/>
        <family val="2"/>
        <scheme val="minor"/>
      </rPr>
      <t>==&gt; Throughput and thus batching issues</t>
    </r>
    <r>
      <rPr>
        <sz val="11"/>
        <color theme="1"/>
        <rFont val="Calibri"/>
        <family val="2"/>
        <scheme val="minor"/>
      </rPr>
      <t xml:space="preserve">
io-wait-time-ns-avg :</t>
    </r>
    <r>
      <rPr>
        <b/>
        <i/>
        <sz val="11"/>
        <color theme="1"/>
        <rFont val="Calibri"/>
        <family val="2"/>
        <scheme val="minor"/>
      </rPr>
      <t xml:space="preserve"> ==&gt; I/O issues</t>
    </r>
  </si>
  <si>
    <r>
      <t xml:space="preserve">Are Kafka consumer and consumer group metrics monitored ?
</t>
    </r>
    <r>
      <rPr>
        <b/>
        <i/>
        <sz val="11"/>
        <color theme="1"/>
        <rFont val="Calibri"/>
        <family val="2"/>
        <scheme val="minor"/>
      </rPr>
      <t>kafka.consumer:type=consumer-metrics,client-id=([-.\w]+)
kafka.consumer:type=consumer-coordinator-metrics,client-id=([-.\w]+)
kafka.consumer:type=consumer-fetch-manager-metrics,client-id="{client-id}"</t>
    </r>
  </si>
  <si>
    <r>
      <t xml:space="preserve">Give consumer behavior overview :
- Poll activity </t>
    </r>
    <r>
      <rPr>
        <b/>
        <i/>
        <sz val="11"/>
        <color theme="1"/>
        <rFont val="Calibri"/>
        <family val="2"/>
        <scheme val="minor"/>
      </rPr>
      <t>==&gt; Basic consumer work (Application logic too complex)</t>
    </r>
    <r>
      <rPr>
        <sz val="11"/>
        <color theme="1"/>
        <rFont val="Calibri"/>
        <family val="2"/>
        <scheme val="minor"/>
      </rPr>
      <t xml:space="preserve">
- Rebalance activity </t>
    </r>
    <r>
      <rPr>
        <b/>
        <i/>
        <sz val="11"/>
        <color theme="1"/>
        <rFont val="Calibri"/>
        <family val="2"/>
        <scheme val="minor"/>
      </rPr>
      <t xml:space="preserve">==&gt; Unstable consumer group
</t>
    </r>
    <r>
      <rPr>
        <sz val="11"/>
        <color theme="1"/>
        <rFont val="Calibri"/>
        <family val="2"/>
        <scheme val="minor"/>
      </rPr>
      <t>- Fetch activity</t>
    </r>
    <r>
      <rPr>
        <b/>
        <i/>
        <sz val="11"/>
        <color theme="1"/>
        <rFont val="Calibri"/>
        <family val="2"/>
        <scheme val="minor"/>
      </rPr>
      <t xml:space="preserve"> ==&gt; Consumer latency/throughput issues</t>
    </r>
  </si>
  <si>
    <r>
      <t xml:space="preserve">Are Kafka Connect Worker monitored ?
</t>
    </r>
    <r>
      <rPr>
        <b/>
        <i/>
        <sz val="11"/>
        <color theme="1"/>
        <rFont val="Calibri"/>
        <family val="2"/>
        <scheme val="minor"/>
      </rPr>
      <t>kafka.connect:type=connect-worker-metrics
kafka.connect:type=connect-worker-metrics,connector="{connector}"</t>
    </r>
  </si>
  <si>
    <r>
      <t xml:space="preserve">Are Kafka Connect connector and task monitored ?
</t>
    </r>
    <r>
      <rPr>
        <b/>
        <i/>
        <sz val="11"/>
        <color theme="1"/>
        <rFont val="Calibri"/>
        <family val="2"/>
        <scheme val="minor"/>
      </rPr>
      <t>kafka.connect:type=connector-metrics,connector="{connector}"
kafka.connect:type=connector-task-metrics,connector="{connector}",task="{task}"</t>
    </r>
  </si>
  <si>
    <r>
      <t xml:space="preserve">Are Kafka Connect Specific Task errors monitored ?
</t>
    </r>
    <r>
      <rPr>
        <b/>
        <i/>
        <sz val="11"/>
        <color theme="1"/>
        <rFont val="Calibri"/>
        <family val="2"/>
        <scheme val="minor"/>
      </rPr>
      <t>kafka.connect:type=task-error-metrics,connector="{connector}",task="{task}"</t>
    </r>
  </si>
  <si>
    <r>
      <t xml:space="preserve">Are Kafka Connect Source and Sink metrics monitored ?
</t>
    </r>
    <r>
      <rPr>
        <b/>
        <i/>
        <sz val="11"/>
        <color theme="1"/>
        <rFont val="Calibri"/>
        <family val="2"/>
        <scheme val="minor"/>
      </rPr>
      <t>kafka.connect:type=source-task-metrics,connector="{connector}",task="{task}"
kafka.connect:type=sink-task-metrics,connector="{connector}",task="{task}"</t>
    </r>
  </si>
  <si>
    <t>Source and Sink activities.
poll-batch-avg-time-ms : Avg time to poll a batch of source records
source-record-poll-rate : Avg # of records polled per second
source-record-write-rate : Avg # of records written per second
sink-record-lag-max : Sink Connector record lag
sink-record-read-rate : Avg # of records read per second
sink-record-send-rate : Avg # of records written per second</t>
  </si>
  <si>
    <t>Connect</t>
  </si>
  <si>
    <t>Producer</t>
  </si>
  <si>
    <t>Consumer</t>
  </si>
  <si>
    <t>Streams</t>
  </si>
  <si>
    <r>
      <t xml:space="preserve">Are Kafka Streams client and Thread monitored ?
</t>
    </r>
    <r>
      <rPr>
        <b/>
        <i/>
        <sz val="11"/>
        <color theme="1"/>
        <rFont val="Calibri"/>
        <family val="2"/>
        <scheme val="minor"/>
      </rPr>
      <t>kafka.streams:type=stream-metrics,client-id=([-.\w]+)</t>
    </r>
  </si>
  <si>
    <t>It will lower the metrics hierarchy to two instead of four.</t>
  </si>
  <si>
    <t>Are remediation procedure in case of alerts defined ?</t>
  </si>
  <si>
    <t>Are alert thresholds properly configured for Kafka metrics ?</t>
  </si>
  <si>
    <t>Monitoring is useless if nobody is triggered in case if issues</t>
  </si>
  <si>
    <t>Alerting is useless if nobody can react accordingly to it</t>
  </si>
  <si>
    <t>Authentication</t>
  </si>
  <si>
    <t>Authorization</t>
  </si>
  <si>
    <t>Zookeeper</t>
  </si>
  <si>
    <t>Audit</t>
  </si>
  <si>
    <t>Connectivity</t>
  </si>
  <si>
    <t>Storage</t>
  </si>
  <si>
    <t>Performance</t>
  </si>
  <si>
    <t>Operation</t>
  </si>
  <si>
    <t>Performance issue if multiple conversions must be made</t>
  </si>
  <si>
    <t>Kafka Configuration</t>
  </si>
  <si>
    <t>Exploitation</t>
  </si>
  <si>
    <r>
      <t xml:space="preserve">Is Zookeeper Ensemble monitored using the four letter words ?
</t>
    </r>
    <r>
      <rPr>
        <b/>
        <i/>
        <sz val="11"/>
        <color theme="1"/>
        <rFont val="Calibri"/>
        <family val="2"/>
        <scheme val="minor"/>
      </rPr>
      <t>ruok - mntr</t>
    </r>
  </si>
  <si>
    <r>
      <t xml:space="preserve">echo </t>
    </r>
    <r>
      <rPr>
        <b/>
        <sz val="11"/>
        <color theme="1"/>
        <rFont val="Calibri"/>
        <family val="2"/>
        <scheme val="minor"/>
      </rPr>
      <t>ruok</t>
    </r>
    <r>
      <rPr>
        <sz val="11"/>
        <color theme="1"/>
        <rFont val="Calibri"/>
        <family val="2"/>
        <scheme val="minor"/>
      </rPr>
      <t xml:space="preserve"> | nc &lt;zk_host&gt; &lt;zk_port&gt; ==&gt; imok
echo </t>
    </r>
    <r>
      <rPr>
        <b/>
        <sz val="11"/>
        <color theme="1"/>
        <rFont val="Calibri"/>
        <family val="2"/>
        <scheme val="minor"/>
      </rPr>
      <t>mntr</t>
    </r>
    <r>
      <rPr>
        <sz val="11"/>
        <color theme="1"/>
        <rFont val="Calibri"/>
        <family val="2"/>
        <scheme val="minor"/>
      </rPr>
      <t xml:space="preserve"> | nc &lt;zk_host&gt; &lt;zk_port&gt; ==&gt; There should be exactly one leader and all followers must be synced</t>
    </r>
  </si>
  <si>
    <r>
      <t xml:space="preserve">Is Zookeeper Ensemble monitored using JMX ?
</t>
    </r>
    <r>
      <rPr>
        <b/>
        <i/>
        <sz val="11"/>
        <color theme="1"/>
        <rFont val="Calibri"/>
        <family val="2"/>
        <scheme val="minor"/>
      </rPr>
      <t xml:space="preserve">Leader - LeaderElection - Follower </t>
    </r>
  </si>
  <si>
    <t>Zookeeper should be monitored to ensure the Cluster is not live but degradated</t>
  </si>
  <si>
    <t>Kstreams and KSQL</t>
  </si>
  <si>
    <t>Kafka Connect</t>
  </si>
  <si>
    <t>Are configuration files version controlled for all deployed components ?</t>
  </si>
  <si>
    <t>Changes should be tracked as rigorously as applicative code</t>
  </si>
  <si>
    <t>A deployment tool and version control should be mandatory to ensure idempotent and safe installation</t>
  </si>
  <si>
    <t>Are rolling deployment performed correctly ?</t>
  </si>
  <si>
    <t>Correct sequence : No under replicated partitions before each restart and controller Last
Broker controlled shutdown should be enabled</t>
  </si>
  <si>
    <t>Kafka Deployment</t>
  </si>
  <si>
    <t>Are Broker shutdown gracefully ?</t>
  </si>
  <si>
    <t>kafka-server-stop or sysctl.
Brutal kill can lead to unflushed data or partitions unavailability</t>
  </si>
  <si>
    <t>Are Kafka components not colocated ?</t>
  </si>
  <si>
    <t>Does clients have a way to discover the Kafka Bootstrap servers ?</t>
  </si>
  <si>
    <t>Either via a VIP, DNS Record. Avoid applicative modification in case of topology changes</t>
  </si>
  <si>
    <t>The purpose of this section is to make sure that Kafka is correctly deployed.
- Installation should be automated
- Changes should be tracked in version control</t>
  </si>
  <si>
    <t>Are rolling restart automated ?</t>
  </si>
  <si>
    <t>Proper sequence should be followed to ensure no offline partitions</t>
  </si>
  <si>
    <t>Does the team understand the risk of altering a Topic partitions number ?</t>
  </si>
  <si>
    <t>Key partition affinity could be altered</t>
  </si>
  <si>
    <t>Does the team knows the procedure to add a new Broker to the cluster ?</t>
  </si>
  <si>
    <t>Does the team knows how to reset a consumer group ?</t>
  </si>
  <si>
    <t>Does the team knows how to reset a Kafka Streams application ?</t>
  </si>
  <si>
    <t>Application Reset Tool</t>
  </si>
  <si>
    <t>Does the team knows how to use Kafka Connect connector REST API ?</t>
  </si>
  <si>
    <t>Does the team knows how to dump the content of a Topic with Key and Timestamp ?</t>
  </si>
  <si>
    <t>Does the team understand the drectory structure of Kafka log dirs ?</t>
  </si>
  <si>
    <t>Does the team knows how to read Kafka log dirs ?</t>
  </si>
  <si>
    <t>Does the team knows how to alter/read a Topic configuration ?</t>
  </si>
  <si>
    <t>Does the team knows and understand the role of Kafka inner Topics ?</t>
  </si>
  <si>
    <t xml:space="preserve">The purpose of this section is to make sure that Kafka operations are correctly prepared.
- Basic Operations should be scripted or documented
- The team should have global knowledge of Kafka working
</t>
  </si>
  <si>
    <r>
      <t xml:space="preserve">Does the team understand the following concepts ?
</t>
    </r>
    <r>
      <rPr>
        <b/>
        <i/>
        <sz val="11"/>
        <color theme="1"/>
        <rFont val="Calibri"/>
        <family val="2"/>
        <scheme val="minor"/>
      </rPr>
      <t>Controller - Group/Transaction Coordinator - Rebalance - Preferred Leader</t>
    </r>
  </si>
  <si>
    <t>Does the team understand the role of Zookeeper for Kafka ?</t>
  </si>
  <si>
    <t>Does the team knows how to diagnose and navigate through Zookeeper ?</t>
  </si>
  <si>
    <t>Does the team is aware of Streams State Stores and their storage ?</t>
  </si>
  <si>
    <t>Have the team read "Kafka The definitive Guide" or any Production related confluent Whitepaper ?</t>
  </si>
  <si>
    <r>
      <t xml:space="preserve">Is the application.id option correctly setup ?
</t>
    </r>
    <r>
      <rPr>
        <b/>
        <i/>
        <sz val="11"/>
        <color theme="1"/>
        <rFont val="Calibri"/>
        <family val="2"/>
        <scheme val="minor"/>
      </rPr>
      <t>application.id</t>
    </r>
  </si>
  <si>
    <t>Will translate to the group id for the whole Stream Topology</t>
  </si>
  <si>
    <r>
      <t xml:space="preserve">If the Streams application is Stateful, is the State Directory overriden ?
</t>
    </r>
    <r>
      <rPr>
        <b/>
        <i/>
        <sz val="11"/>
        <color theme="1"/>
        <rFont val="Calibri"/>
        <family val="2"/>
        <scheme val="minor"/>
      </rPr>
      <t>state.dir</t>
    </r>
    <r>
      <rPr>
        <sz val="11"/>
        <color theme="1"/>
        <rFont val="Calibri"/>
        <family val="2"/>
        <scheme val="minor"/>
      </rPr>
      <t xml:space="preserve">
</t>
    </r>
  </si>
  <si>
    <t>By default Kafka Streams will use /tmp which is a tmpfs.
It can lead to low performance as Kafka Streams would reconstruct the state from changelog Topic whenever /tmp is flushed</t>
  </si>
  <si>
    <t>Leaving the random name could lead to data loss in case of Topology change</t>
  </si>
  <si>
    <t>Default is LogAndFailExceptionHandler</t>
  </si>
  <si>
    <r>
      <t xml:space="preserve">Is the processing guarantee in line with the business requirements ?
</t>
    </r>
    <r>
      <rPr>
        <b/>
        <i/>
        <sz val="11"/>
        <color theme="1"/>
        <rFont val="Calibri"/>
        <family val="2"/>
        <scheme val="minor"/>
      </rPr>
      <t>processing.guarantee</t>
    </r>
  </si>
  <si>
    <t>transaction.state.log.replication.factor &gt;= 3 
transaction.state.log.min.isr &gt;= 2</t>
  </si>
  <si>
    <r>
      <t xml:space="preserve">Isolation Level should be </t>
    </r>
    <r>
      <rPr>
        <b/>
        <sz val="11"/>
        <color theme="1"/>
        <rFont val="Calibri"/>
        <family val="2"/>
        <scheme val="minor"/>
      </rPr>
      <t>READ_COMMITED</t>
    </r>
  </si>
  <si>
    <r>
      <t xml:space="preserve">Is the Streams application inner producer configured for resiliency ?
</t>
    </r>
    <r>
      <rPr>
        <b/>
        <i/>
        <sz val="11"/>
        <color theme="1"/>
        <rFont val="Calibri"/>
        <family val="2"/>
        <scheme val="minor"/>
      </rPr>
      <t>acks - min.insync.replicas</t>
    </r>
  </si>
  <si>
    <r>
      <t xml:space="preserve">Values should be </t>
    </r>
    <r>
      <rPr>
        <b/>
        <i/>
        <sz val="11"/>
        <color theme="1"/>
        <rFont val="Calibri"/>
        <family val="2"/>
        <scheme val="minor"/>
      </rPr>
      <t xml:space="preserve">acks=all </t>
    </r>
    <r>
      <rPr>
        <sz val="11"/>
        <color theme="1"/>
        <rFont val="Calibri"/>
        <family val="2"/>
        <scheme val="minor"/>
      </rPr>
      <t>and</t>
    </r>
    <r>
      <rPr>
        <b/>
        <i/>
        <sz val="11"/>
        <color theme="1"/>
        <rFont val="Calibri"/>
        <family val="2"/>
        <scheme val="minor"/>
      </rPr>
      <t xml:space="preserve"> min.insync.replicas=2</t>
    </r>
  </si>
  <si>
    <r>
      <t xml:space="preserve">Is the metric recording level correctly setup ?
</t>
    </r>
    <r>
      <rPr>
        <b/>
        <i/>
        <sz val="11"/>
        <color theme="1"/>
        <rFont val="Calibri"/>
        <family val="2"/>
        <scheme val="minor"/>
      </rPr>
      <t>metrics.recording.level</t>
    </r>
  </si>
  <si>
    <t>Are the DSL/Processor operations correctly used to implement the Streams application ?</t>
  </si>
  <si>
    <t>Is the KSQL application deployed in headless mode ?</t>
  </si>
  <si>
    <r>
      <t xml:space="preserve">For KSQL application, is the derived Kafka Streams configuration correct ?
</t>
    </r>
    <r>
      <rPr>
        <b/>
        <i/>
        <sz val="11"/>
        <color theme="1"/>
        <rFont val="Calibri"/>
        <family val="2"/>
        <scheme val="minor"/>
      </rPr>
      <t>Same controls as above</t>
    </r>
  </si>
  <si>
    <r>
      <t xml:space="preserve">Are the KSQL specific configuration parameters correct ?
</t>
    </r>
    <r>
      <rPr>
        <b/>
        <i/>
        <sz val="11"/>
        <color theme="1"/>
        <rFont val="Calibri"/>
        <family val="2"/>
        <scheme val="minor"/>
      </rPr>
      <t>ksql.service.id - ksql.internal.topic.replicas</t>
    </r>
  </si>
  <si>
    <r>
      <t xml:space="preserve">Configuration parameters : </t>
    </r>
    <r>
      <rPr>
        <b/>
        <sz val="11"/>
        <color theme="1"/>
        <rFont val="Calibri"/>
        <family val="2"/>
        <scheme val="minor"/>
      </rPr>
      <t>ksql.streams.*
ksql.streams.replication.factor=3
ksql.streams.producer.acks=all
ksql.streams.topic.min.insync.replicas=2
ksql.streams.state.dir=&lt;&gt;
ksql.streams.num.standby.replicas=1</t>
    </r>
  </si>
  <si>
    <t>The purpose of this section is to make sure that the Kafka Streams are correctly configured.
- Stateful operations state should be managed carefully
- Processing guarantee should be well thought off
- Inner topics should be created with durability settings
- Inner Producer and Consumer should configured accordingly</t>
  </si>
  <si>
    <t>Are the connect worker deployed in distributed mode ?</t>
  </si>
  <si>
    <t>Distributed mode allow for cluster awareness</t>
  </si>
  <si>
    <r>
      <t xml:space="preserve">Are Broker installation automated using any tool ?
</t>
    </r>
    <r>
      <rPr>
        <b/>
        <i/>
        <sz val="11"/>
        <color theme="1"/>
        <rFont val="Calibri"/>
        <family val="2"/>
        <scheme val="minor"/>
      </rPr>
      <t>Ansible - Chef - Shell Scripts ?</t>
    </r>
  </si>
  <si>
    <r>
      <t xml:space="preserve">Are Kafka Connect Worker and Connector installation automated using any tool ?
</t>
    </r>
    <r>
      <rPr>
        <b/>
        <i/>
        <sz val="11"/>
        <color theme="1"/>
        <rFont val="Calibri"/>
        <family val="2"/>
        <scheme val="minor"/>
      </rPr>
      <t>Ansible - Chef - Shell Scripts ?</t>
    </r>
  </si>
  <si>
    <r>
      <t xml:space="preserve">Are KSQL application installation automated using any tool ?
</t>
    </r>
    <r>
      <rPr>
        <b/>
        <i/>
        <sz val="11"/>
        <color theme="1"/>
        <rFont val="Calibri"/>
        <family val="2"/>
        <scheme val="minor"/>
      </rPr>
      <t>Ansible - Chef - Shell Scripts ?</t>
    </r>
  </si>
  <si>
    <r>
      <t xml:space="preserve">Is Connect worker group identifier common to all cluster member ?
</t>
    </r>
    <r>
      <rPr>
        <b/>
        <i/>
        <sz val="11"/>
        <color theme="1"/>
        <rFont val="Calibri"/>
        <family val="2"/>
        <scheme val="minor"/>
      </rPr>
      <t>group.id</t>
    </r>
  </si>
  <si>
    <t>Cluster membership is by group identifier</t>
  </si>
  <si>
    <r>
      <t xml:space="preserve">Are the Kafka Connect workers accessible in a reasonable way ?
</t>
    </r>
    <r>
      <rPr>
        <b/>
        <i/>
        <sz val="11"/>
        <color theme="1"/>
        <rFont val="Calibri"/>
        <family val="2"/>
        <scheme val="minor"/>
      </rPr>
      <t>VIP - Load Balancer - DNS</t>
    </r>
  </si>
  <si>
    <t>In distributed mode, the worker are accessed using REST API</t>
  </si>
  <si>
    <r>
      <t xml:space="preserve">Are Kafka Connect internal Topics correctly setup ?
</t>
    </r>
    <r>
      <rPr>
        <b/>
        <i/>
        <sz val="11"/>
        <color theme="1"/>
        <rFont val="Calibri"/>
        <family val="2"/>
        <scheme val="minor"/>
      </rPr>
      <t>offset.storage.replication.factor
config.storage.replication.factor
status.storage.replication.factor</t>
    </r>
  </si>
  <si>
    <r>
      <t xml:space="preserve">Is the Kafka Connect Worker plugin path correctly setup ?
</t>
    </r>
    <r>
      <rPr>
        <b/>
        <i/>
        <sz val="11"/>
        <color theme="1"/>
        <rFont val="Calibri"/>
        <family val="2"/>
        <scheme val="minor"/>
      </rPr>
      <t>plugins.path</t>
    </r>
  </si>
  <si>
    <r>
      <t xml:space="preserve">Are the Kafka Connect Worker converters correctly setup ?
</t>
    </r>
    <r>
      <rPr>
        <b/>
        <i/>
        <sz val="11"/>
        <color theme="1"/>
        <rFont val="Calibri"/>
        <family val="2"/>
        <scheme val="minor"/>
      </rPr>
      <t>key.converter - value.converter - *.schemas.enable</t>
    </r>
  </si>
  <si>
    <t>*.schemas.enable impose a specific JSON Structure</t>
  </si>
  <si>
    <r>
      <t xml:space="preserve">Is the number of connector configured Tasks consistent with the Topics partitions ?
</t>
    </r>
    <r>
      <rPr>
        <b/>
        <i/>
        <sz val="11"/>
        <color theme="1"/>
        <rFont val="Calibri"/>
        <family val="2"/>
        <scheme val="minor"/>
      </rPr>
      <t>tasks.max</t>
    </r>
  </si>
  <si>
    <t>Three possible strategies :
- Ignore
- Fail Fast
- DLQ</t>
  </si>
  <si>
    <r>
      <t xml:space="preserve">If transformations are required during the processing, are </t>
    </r>
    <r>
      <rPr>
        <b/>
        <sz val="11"/>
        <color theme="1"/>
        <rFont val="Calibri"/>
        <family val="2"/>
        <scheme val="minor"/>
      </rPr>
      <t>SMT</t>
    </r>
    <r>
      <rPr>
        <sz val="11"/>
        <color theme="1"/>
        <rFont val="Calibri"/>
        <family val="2"/>
        <scheme val="minor"/>
      </rPr>
      <t xml:space="preserve"> considered/well used ?</t>
    </r>
  </si>
  <si>
    <t>Simple Transformations can be handled using builtin Transformers</t>
  </si>
  <si>
    <t>The purpose of this section is to ensure that Kafka Connect usage is correct.</t>
  </si>
  <si>
    <r>
      <t>Is</t>
    </r>
    <r>
      <rPr>
        <b/>
        <i/>
        <sz val="11"/>
        <color theme="1"/>
        <rFont val="Calibri"/>
        <family val="2"/>
        <scheme val="minor"/>
      </rPr>
      <t xml:space="preserve"> client.id</t>
    </r>
    <r>
      <rPr>
        <sz val="11"/>
        <color theme="1"/>
        <rFont val="Calibri"/>
        <family val="2"/>
        <scheme val="minor"/>
      </rPr>
      <t xml:space="preserve"> properly set ?</t>
    </r>
  </si>
  <si>
    <t>Does the Zookeeeper machine have at least ?
2GB RAM - 2 CPU Cores - SSD Disk</t>
  </si>
  <si>
    <t>Does the Kafka Broker machines have at least ?
4GB RAM - 4 CPU Cores - RAID or JBOD Disk</t>
  </si>
  <si>
    <t>For more intensive workload, available RAM is the key factor.
A minimum of 1GB of RAM is required</t>
  </si>
  <si>
    <t>Kafka System Requirements</t>
  </si>
  <si>
    <t>For more intensive workload, available RAM is the key factor.
A minimum of 2GB of RAM is required and Kafka should not use more than 50% of Available RAM</t>
  </si>
  <si>
    <t>Are machines clock synchronized using common services like NTP ?</t>
  </si>
  <si>
    <t>Distributed coordination between the brokers depends on it</t>
  </si>
  <si>
    <t>Theme</t>
  </si>
  <si>
    <t>Topic</t>
  </si>
  <si>
    <t>Producers</t>
  </si>
  <si>
    <t>Consumers</t>
  </si>
  <si>
    <t># of checks</t>
  </si>
  <si>
    <t>Kafka Streams /KSQL</t>
  </si>
  <si>
    <t>Broker Configuration</t>
  </si>
  <si>
    <t>Monitoring</t>
  </si>
  <si>
    <t>Disaster Recovery</t>
  </si>
  <si>
    <t>Kafka Audit Synthesis</t>
  </si>
  <si>
    <t>Check</t>
  </si>
  <si>
    <t>Impact if not taken into account</t>
  </si>
  <si>
    <t>Kafka Audit Recommandation synthesis</t>
  </si>
  <si>
    <t>Are the data correctly segragated accross Topic (business object Topic VS command Topic) ?</t>
  </si>
  <si>
    <r>
      <t xml:space="preserve">Are the producer using the proper batching configuration ?
</t>
    </r>
    <r>
      <rPr>
        <b/>
        <i/>
        <sz val="11"/>
        <color theme="1"/>
        <rFont val="Calibri"/>
        <family val="2"/>
        <scheme val="minor"/>
      </rPr>
      <t>linger.ms / batch.size / buffer.memory</t>
    </r>
  </si>
  <si>
    <r>
      <t xml:space="preserve">Are automatic producer retries configured ?
</t>
    </r>
    <r>
      <rPr>
        <b/>
        <i/>
        <sz val="11"/>
        <color theme="1"/>
        <rFont val="Calibri"/>
        <family val="2"/>
        <scheme val="minor"/>
      </rPr>
      <t>retries</t>
    </r>
    <r>
      <rPr>
        <b/>
        <sz val="11"/>
        <color theme="1"/>
        <rFont val="Calibri"/>
        <family val="2"/>
        <scheme val="minor"/>
      </rPr>
      <t xml:space="preserve"> / retry.backoff.ms</t>
    </r>
  </si>
  <si>
    <r>
      <t xml:space="preserve">Is the number of in-flight requests per connection correctly setup ?
</t>
    </r>
    <r>
      <rPr>
        <b/>
        <i/>
        <sz val="11"/>
        <color theme="1"/>
        <rFont val="Calibri"/>
        <family val="2"/>
        <scheme val="minor"/>
      </rPr>
      <t>max.in.flight.requests.per.connection</t>
    </r>
  </si>
  <si>
    <r>
      <t xml:space="preserve">Is idempotence enabled to avoid duplicates ?
</t>
    </r>
    <r>
      <rPr>
        <b/>
        <i/>
        <sz val="11"/>
        <color theme="1"/>
        <rFont val="Calibri"/>
        <family val="2"/>
        <scheme val="minor"/>
      </rPr>
      <t>enable.idempotence</t>
    </r>
  </si>
  <si>
    <t>Is the production of events coming from an external source (BDD, file) done using Kafka Connect ?</t>
  </si>
  <si>
    <r>
      <t xml:space="preserve">Is compression enabled ?
</t>
    </r>
    <r>
      <rPr>
        <b/>
        <i/>
        <sz val="11"/>
        <color theme="1"/>
        <rFont val="Calibri"/>
        <family val="2"/>
        <scheme val="minor"/>
      </rPr>
      <t>compression.type</t>
    </r>
  </si>
  <si>
    <t>Example of anti-pattern : Topic by business object status</t>
  </si>
  <si>
    <r>
      <t xml:space="preserve">Is </t>
    </r>
    <r>
      <rPr>
        <b/>
        <i/>
        <sz val="11"/>
        <color theme="1"/>
        <rFont val="Calibri"/>
        <family val="2"/>
        <scheme val="minor"/>
      </rPr>
      <t>client.id</t>
    </r>
    <r>
      <rPr>
        <sz val="11"/>
        <color theme="1"/>
        <rFont val="Calibri"/>
        <family val="2"/>
        <scheme val="minor"/>
      </rPr>
      <t xml:space="preserve"> properly set ?</t>
    </r>
  </si>
  <si>
    <r>
      <t xml:space="preserve">Are Kafka Transactions properly used ?
</t>
    </r>
    <r>
      <rPr>
        <b/>
        <i/>
        <sz val="11"/>
        <color theme="1"/>
        <rFont val="Calibri"/>
        <family val="2"/>
        <scheme val="minor"/>
      </rPr>
      <t>transactional.id</t>
    </r>
  </si>
  <si>
    <t>Is the application following a consume-transform-produce pattern with Kafka Streams ?</t>
  </si>
  <si>
    <r>
      <t xml:space="preserve">Is the consumer auto.commit option correctly setup ?
</t>
    </r>
    <r>
      <rPr>
        <b/>
        <i/>
        <sz val="11"/>
        <color theme="1"/>
        <rFont val="Calibri"/>
        <family val="2"/>
        <scheme val="minor"/>
      </rPr>
      <t>enable.auto.commit</t>
    </r>
  </si>
  <si>
    <r>
      <t xml:space="preserve">Are the consumer correctly commiting the offsets in the consumer loop ?
</t>
    </r>
    <r>
      <rPr>
        <b/>
        <i/>
        <sz val="11"/>
        <color theme="1"/>
        <rFont val="Calibri"/>
        <family val="2"/>
        <scheme val="minor"/>
      </rPr>
      <t>synchronous VS asynchronous</t>
    </r>
    <r>
      <rPr>
        <sz val="11"/>
        <color theme="1"/>
        <rFont val="Calibri"/>
        <family val="2"/>
        <scheme val="minor"/>
      </rPr>
      <t xml:space="preserve">
</t>
    </r>
  </si>
  <si>
    <r>
      <t xml:space="preserve">Is the consumer heartbeat period correctly setup ?
</t>
    </r>
    <r>
      <rPr>
        <b/>
        <i/>
        <sz val="11"/>
        <color theme="1"/>
        <rFont val="Calibri"/>
        <family val="2"/>
        <scheme val="minor"/>
      </rPr>
      <t>heartbeat.interval.ms</t>
    </r>
  </si>
  <si>
    <r>
      <t xml:space="preserve">Are the events fetching parameters matching the required throughput ?
</t>
    </r>
    <r>
      <rPr>
        <b/>
        <i/>
        <sz val="11"/>
        <color theme="1"/>
        <rFont val="Calibri"/>
        <family val="2"/>
        <scheme val="minor"/>
      </rPr>
      <t>fetch.min.bytes / max.partition.fetch.bytes / fetch.max.wait.ms</t>
    </r>
  </si>
  <si>
    <r>
      <t xml:space="preserve">Is the offset retention matching the consumers SLAs ?
</t>
    </r>
    <r>
      <rPr>
        <b/>
        <i/>
        <sz val="11"/>
        <color theme="1"/>
        <rFont val="Calibri"/>
        <family val="2"/>
        <scheme val="minor"/>
      </rPr>
      <t>offsets.retention.minutes</t>
    </r>
  </si>
  <si>
    <r>
      <t xml:space="preserve">Is the offset retention matching the topic retention ?
</t>
    </r>
    <r>
      <rPr>
        <b/>
        <i/>
        <sz val="11"/>
        <color theme="1"/>
        <rFont val="Calibri"/>
        <family val="2"/>
        <scheme val="minor"/>
      </rPr>
      <t>offsets.retention.minutes</t>
    </r>
  </si>
  <si>
    <r>
      <t xml:space="preserve">Is the auto reset feature correctly used ?
</t>
    </r>
    <r>
      <rPr>
        <b/>
        <i/>
        <sz val="11"/>
        <color theme="1"/>
        <rFont val="Calibri"/>
        <family val="2"/>
        <scheme val="minor"/>
      </rPr>
      <t>auto.offset.reset</t>
    </r>
  </si>
  <si>
    <r>
      <t xml:space="preserve">Is </t>
    </r>
    <r>
      <rPr>
        <b/>
        <sz val="11"/>
        <color theme="1"/>
        <rFont val="Calibri"/>
        <family val="2"/>
        <scheme val="minor"/>
      </rPr>
      <t>client.id</t>
    </r>
    <r>
      <rPr>
        <sz val="11"/>
        <color theme="1"/>
        <rFont val="Calibri"/>
        <family val="2"/>
        <scheme val="minor"/>
      </rPr>
      <t xml:space="preserve"> properly set ?</t>
    </r>
  </si>
  <si>
    <r>
      <t xml:space="preserve">Is the open file descriptor limit increased on the broker hosts ?
</t>
    </r>
    <r>
      <rPr>
        <b/>
        <i/>
        <sz val="11"/>
        <color theme="1"/>
        <rFont val="Calibri"/>
        <family val="2"/>
        <scheme val="minor"/>
      </rPr>
      <t>vm.max_map_count</t>
    </r>
  </si>
  <si>
    <r>
      <t xml:space="preserve">Is Broker log dir mounted on </t>
    </r>
    <r>
      <rPr>
        <b/>
        <sz val="11"/>
        <color theme="1"/>
        <rFont val="Calibri"/>
        <family val="2"/>
        <scheme val="minor"/>
      </rPr>
      <t>ext4</t>
    </r>
    <r>
      <rPr>
        <sz val="11"/>
        <color theme="1"/>
        <rFont val="Calibri"/>
        <family val="2"/>
        <scheme val="minor"/>
      </rPr>
      <t xml:space="preserve"> or </t>
    </r>
    <r>
      <rPr>
        <b/>
        <sz val="11"/>
        <color theme="1"/>
        <rFont val="Calibri"/>
        <family val="2"/>
        <scheme val="minor"/>
      </rPr>
      <t>XFS</t>
    </r>
    <r>
      <rPr>
        <sz val="11"/>
        <color theme="1"/>
        <rFont val="Calibri"/>
        <family val="2"/>
        <scheme val="minor"/>
      </rPr>
      <t xml:space="preserve"> filesystem</t>
    </r>
  </si>
  <si>
    <r>
      <t xml:space="preserve">Is OS swapiness set to 1 ?
</t>
    </r>
    <r>
      <rPr>
        <b/>
        <i/>
        <sz val="11"/>
        <color theme="1"/>
        <rFont val="Calibri"/>
        <family val="2"/>
        <scheme val="minor"/>
      </rPr>
      <t>vm.swapiness</t>
    </r>
  </si>
  <si>
    <r>
      <t xml:space="preserve">Is </t>
    </r>
    <r>
      <rPr>
        <b/>
        <i/>
        <sz val="11"/>
        <color theme="1"/>
        <rFont val="Calibri"/>
        <family val="2"/>
        <scheme val="minor"/>
      </rPr>
      <t>broker.id</t>
    </r>
    <r>
      <rPr>
        <sz val="11"/>
        <color theme="1"/>
        <rFont val="Calibri"/>
        <family val="2"/>
        <scheme val="minor"/>
      </rPr>
      <t xml:space="preserve"> value unique across the cluster ?</t>
    </r>
  </si>
  <si>
    <r>
      <t xml:space="preserve">Does </t>
    </r>
    <r>
      <rPr>
        <b/>
        <i/>
        <sz val="11"/>
        <color theme="1"/>
        <rFont val="Calibri"/>
        <family val="2"/>
        <scheme val="minor"/>
      </rPr>
      <t>zookeeper.connect</t>
    </r>
    <r>
      <rPr>
        <sz val="11"/>
        <color theme="1"/>
        <rFont val="Calibri"/>
        <family val="2"/>
        <scheme val="minor"/>
      </rPr>
      <t xml:space="preserve"> contains the whole Zookeeper ensemble ?</t>
    </r>
  </si>
  <si>
    <r>
      <t xml:space="preserve">Does </t>
    </r>
    <r>
      <rPr>
        <b/>
        <i/>
        <sz val="11"/>
        <color theme="1"/>
        <rFont val="Calibri"/>
        <family val="2"/>
        <scheme val="minor"/>
      </rPr>
      <t>zookeeper.session.timeout.ms</t>
    </r>
    <r>
      <rPr>
        <sz val="11"/>
        <color theme="1"/>
        <rFont val="Calibri"/>
        <family val="2"/>
        <scheme val="minor"/>
      </rPr>
      <t xml:space="preserve"> contains a reasonable value ?</t>
    </r>
  </si>
  <si>
    <r>
      <t xml:space="preserve">Does the </t>
    </r>
    <r>
      <rPr>
        <b/>
        <i/>
        <sz val="11"/>
        <color theme="1"/>
        <rFont val="Calibri"/>
        <family val="2"/>
        <scheme val="minor"/>
      </rPr>
      <t>advertised.listeners</t>
    </r>
    <r>
      <rPr>
        <sz val="11"/>
        <color theme="1"/>
        <rFont val="Calibri"/>
        <family val="2"/>
        <scheme val="minor"/>
      </rPr>
      <t xml:space="preserve"> property match the externally accessible network interfaces ?</t>
    </r>
  </si>
  <si>
    <r>
      <t xml:space="preserve">Does </t>
    </r>
    <r>
      <rPr>
        <b/>
        <i/>
        <sz val="11"/>
        <color theme="1"/>
        <rFont val="Calibri"/>
        <family val="2"/>
        <scheme val="minor"/>
      </rPr>
      <t>num.io.threads</t>
    </r>
    <r>
      <rPr>
        <sz val="11"/>
        <color theme="1"/>
        <rFont val="Calibri"/>
        <family val="2"/>
        <scheme val="minor"/>
      </rPr>
      <t xml:space="preserve"> and </t>
    </r>
    <r>
      <rPr>
        <b/>
        <i/>
        <sz val="11"/>
        <color theme="1"/>
        <rFont val="Calibri"/>
        <family val="2"/>
        <scheme val="minor"/>
      </rPr>
      <t>num.network.threads</t>
    </r>
    <r>
      <rPr>
        <sz val="11"/>
        <color theme="1"/>
        <rFont val="Calibri"/>
        <family val="2"/>
        <scheme val="minor"/>
      </rPr>
      <t xml:space="preserve"> have sufficiently values to handle the load ?</t>
    </r>
  </si>
  <si>
    <r>
      <t xml:space="preserve">Does the </t>
    </r>
    <r>
      <rPr>
        <b/>
        <i/>
        <sz val="11"/>
        <color theme="1"/>
        <rFont val="Calibri"/>
        <family val="2"/>
        <scheme val="minor"/>
      </rPr>
      <t>num.partitions</t>
    </r>
    <r>
      <rPr>
        <sz val="11"/>
        <color theme="1"/>
        <rFont val="Calibri"/>
        <family val="2"/>
        <scheme val="minor"/>
      </rPr>
      <t xml:space="preserve"> default setup is properly set ?</t>
    </r>
  </si>
  <si>
    <r>
      <t xml:space="preserve">Does the </t>
    </r>
    <r>
      <rPr>
        <b/>
        <i/>
        <sz val="11"/>
        <color theme="1"/>
        <rFont val="Calibri"/>
        <family val="2"/>
        <scheme val="minor"/>
      </rPr>
      <t>default.replication.factor</t>
    </r>
    <r>
      <rPr>
        <sz val="11"/>
        <color theme="1"/>
        <rFont val="Calibri"/>
        <family val="2"/>
        <scheme val="minor"/>
      </rPr>
      <t xml:space="preserve"> default setup is properly set ?</t>
    </r>
  </si>
  <si>
    <r>
      <t xml:space="preserve">Does the </t>
    </r>
    <r>
      <rPr>
        <b/>
        <i/>
        <sz val="11"/>
        <color theme="1"/>
        <rFont val="Calibri"/>
        <family val="2"/>
        <scheme val="minor"/>
      </rPr>
      <t>min.insync.replicas</t>
    </r>
    <r>
      <rPr>
        <sz val="11"/>
        <color theme="1"/>
        <rFont val="Calibri"/>
        <family val="2"/>
        <scheme val="minor"/>
      </rPr>
      <t xml:space="preserve"> default setup is properly set ?</t>
    </r>
  </si>
  <si>
    <r>
      <t xml:space="preserve">Is the </t>
    </r>
    <r>
      <rPr>
        <b/>
        <i/>
        <sz val="11"/>
        <color theme="1"/>
        <rFont val="Calibri"/>
        <family val="2"/>
        <scheme val="minor"/>
      </rPr>
      <t>auto.create.topics.enable</t>
    </r>
    <r>
      <rPr>
        <sz val="11"/>
        <color theme="1"/>
        <rFont val="Calibri"/>
        <family val="2"/>
        <scheme val="minor"/>
      </rPr>
      <t xml:space="preserve"> disabled ?</t>
    </r>
  </si>
  <si>
    <r>
      <t xml:space="preserve">Is the </t>
    </r>
    <r>
      <rPr>
        <b/>
        <i/>
        <sz val="11"/>
        <color theme="1"/>
        <rFont val="Calibri"/>
        <family val="2"/>
        <scheme val="minor"/>
      </rPr>
      <t>unclean.leader.election</t>
    </r>
    <r>
      <rPr>
        <sz val="11"/>
        <color theme="1"/>
        <rFont val="Calibri"/>
        <family val="2"/>
        <scheme val="minor"/>
      </rPr>
      <t xml:space="preserve"> property disabled ?</t>
    </r>
  </si>
  <si>
    <r>
      <t xml:space="preserve">Are </t>
    </r>
    <r>
      <rPr>
        <b/>
        <i/>
        <sz val="11"/>
        <color theme="1"/>
        <rFont val="Calibri"/>
        <family val="2"/>
        <scheme val="minor"/>
      </rPr>
      <t>log.retention.*</t>
    </r>
    <r>
      <rPr>
        <sz val="11"/>
        <color theme="1"/>
        <rFont val="Calibri"/>
        <family val="2"/>
        <scheme val="minor"/>
      </rPr>
      <t xml:space="preserve"> parameters correctly setup ?</t>
    </r>
  </si>
  <si>
    <r>
      <t xml:space="preserve">Is the </t>
    </r>
    <r>
      <rPr>
        <b/>
        <i/>
        <sz val="11"/>
        <color theme="1"/>
        <rFont val="Calibri"/>
        <family val="2"/>
        <scheme val="minor"/>
      </rPr>
      <t>log.dirs</t>
    </r>
    <r>
      <rPr>
        <sz val="11"/>
        <color theme="1"/>
        <rFont val="Calibri"/>
        <family val="2"/>
        <scheme val="minor"/>
      </rPr>
      <t xml:space="preserve"> pointing to a specific location (FS/Disk) exclusively dedicated to Kafka ?</t>
    </r>
  </si>
  <si>
    <r>
      <t xml:space="preserve">Is the </t>
    </r>
    <r>
      <rPr>
        <b/>
        <i/>
        <sz val="11"/>
        <color theme="1"/>
        <rFont val="Calibri"/>
        <family val="2"/>
        <scheme val="minor"/>
      </rPr>
      <t>num.recovery.threads.per.data.dir</t>
    </r>
    <r>
      <rPr>
        <sz val="11"/>
        <color theme="1"/>
        <rFont val="Calibri"/>
        <family val="2"/>
        <scheme val="minor"/>
      </rPr>
      <t xml:space="preserve"> matching the disk setup ?</t>
    </r>
  </si>
  <si>
    <r>
      <t xml:space="preserve">Is the </t>
    </r>
    <r>
      <rPr>
        <b/>
        <i/>
        <sz val="11"/>
        <color theme="1"/>
        <rFont val="Calibri"/>
        <family val="2"/>
        <scheme val="minor"/>
      </rPr>
      <t>num.replica.fetchers</t>
    </r>
    <r>
      <rPr>
        <sz val="11"/>
        <color theme="1"/>
        <rFont val="Calibri"/>
        <family val="2"/>
        <scheme val="minor"/>
      </rPr>
      <t xml:space="preserve"> correctly set ?</t>
    </r>
  </si>
  <si>
    <r>
      <t xml:space="preserve">Does the </t>
    </r>
    <r>
      <rPr>
        <b/>
        <i/>
        <sz val="11"/>
        <color theme="1"/>
        <rFont val="Calibri"/>
        <family val="2"/>
        <scheme val="minor"/>
      </rPr>
      <t>auto.leader.rebalance.enable</t>
    </r>
    <r>
      <rPr>
        <sz val="11"/>
        <color theme="1"/>
        <rFont val="Calibri"/>
        <family val="2"/>
        <scheme val="minor"/>
      </rPr>
      <t xml:space="preserve"> property is set to true ?</t>
    </r>
  </si>
  <si>
    <r>
      <t xml:space="preserve">Does the </t>
    </r>
    <r>
      <rPr>
        <b/>
        <i/>
        <sz val="11"/>
        <color theme="1"/>
        <rFont val="Calibri"/>
        <family val="2"/>
        <scheme val="minor"/>
      </rPr>
      <t>log.message.format.version</t>
    </r>
    <r>
      <rPr>
        <sz val="11"/>
        <color theme="1"/>
        <rFont val="Calibri"/>
        <family val="2"/>
        <scheme val="minor"/>
      </rPr>
      <t xml:space="preserve"> correspond to the oldest consumer version ?</t>
    </r>
  </si>
  <si>
    <r>
      <t>Is the</t>
    </r>
    <r>
      <rPr>
        <i/>
        <sz val="11"/>
        <color theme="1"/>
        <rFont val="Calibri"/>
        <family val="2"/>
        <scheme val="minor"/>
      </rPr>
      <t xml:space="preserve"> </t>
    </r>
    <r>
      <rPr>
        <b/>
        <i/>
        <sz val="11"/>
        <color theme="1"/>
        <rFont val="Calibri"/>
        <family val="2"/>
        <scheme val="minor"/>
      </rPr>
      <t>controlled.shutdown.enable</t>
    </r>
    <r>
      <rPr>
        <sz val="11"/>
        <color theme="1"/>
        <rFont val="Calibri"/>
        <family val="2"/>
        <scheme val="minor"/>
      </rPr>
      <t xml:space="preserve"> property is activated ?</t>
    </r>
  </si>
  <si>
    <r>
      <t xml:space="preserve">Does </t>
    </r>
    <r>
      <rPr>
        <b/>
        <i/>
        <sz val="11"/>
        <color theme="1"/>
        <rFont val="Calibri"/>
        <family val="2"/>
        <scheme val="minor"/>
      </rPr>
      <t>log.flush.interval.messages</t>
    </r>
    <r>
      <rPr>
        <sz val="11"/>
        <color theme="1"/>
        <rFont val="Calibri"/>
        <family val="2"/>
        <scheme val="minor"/>
      </rPr>
      <t xml:space="preserve"> and </t>
    </r>
    <r>
      <rPr>
        <b/>
        <i/>
        <sz val="11"/>
        <color theme="1"/>
        <rFont val="Calibri"/>
        <family val="2"/>
        <scheme val="minor"/>
      </rPr>
      <t>log.flush.interval.ms</t>
    </r>
    <r>
      <rPr>
        <sz val="11"/>
        <color theme="1"/>
        <rFont val="Calibri"/>
        <family val="2"/>
        <scheme val="minor"/>
      </rPr>
      <t xml:space="preserve"> properties properly set ?</t>
    </r>
  </si>
  <si>
    <r>
      <t xml:space="preserve">Does requests queue upper bound </t>
    </r>
    <r>
      <rPr>
        <b/>
        <i/>
        <sz val="11"/>
        <color theme="1"/>
        <rFont val="Calibri"/>
        <family val="2"/>
        <scheme val="minor"/>
      </rPr>
      <t>queued.max.request.bytes</t>
    </r>
    <r>
      <rPr>
        <sz val="11"/>
        <color theme="1"/>
        <rFont val="Calibri"/>
        <family val="2"/>
        <scheme val="minor"/>
      </rPr>
      <t xml:space="preserve"> been set to avoid OOM Exception ?</t>
    </r>
  </si>
  <si>
    <r>
      <t xml:space="preserve">Does the </t>
    </r>
    <r>
      <rPr>
        <b/>
        <i/>
        <sz val="11"/>
        <color theme="1"/>
        <rFont val="Calibri"/>
        <family val="2"/>
        <scheme val="minor"/>
      </rPr>
      <t>message.max.bytes</t>
    </r>
    <r>
      <rPr>
        <sz val="11"/>
        <color theme="1"/>
        <rFont val="Calibri"/>
        <family val="2"/>
        <scheme val="minor"/>
      </rPr>
      <t xml:space="preserve"> still have the default value ?</t>
    </r>
  </si>
  <si>
    <t>Is the selected authentication mechanism properly impemented ?</t>
  </si>
  <si>
    <t>Date</t>
  </si>
  <si>
    <t>Version</t>
  </si>
  <si>
    <t>Description</t>
  </si>
  <si>
    <t>V0</t>
  </si>
  <si>
    <t>Alioune SY</t>
  </si>
  <si>
    <t>Introduction</t>
  </si>
  <si>
    <t>Revisions</t>
  </si>
  <si>
    <t>Author</t>
  </si>
  <si>
    <t>Document versions</t>
  </si>
  <si>
    <t>The purpose of this document is to help structure audit of applications using Apache Kafka.
It is built based on experience from previous project, mistakes mades and Confluent Audit REX.
Best practices are also extracted from : Apache Kafka documentation - Confluent recommandations and whitepapers - Kafka the definitive guide.
The following themes are considered :
- Topics
- Producers and Consumers
- Kafka Streams / KSQL / Kafka Connect
- Hardware / OS
- Broker configuration
- Security
- Monitoring
- Deployment / Exploitation
- Disaster Recovery</t>
  </si>
  <si>
    <t>Producer throughput (MB/s)</t>
  </si>
  <si>
    <t>Consumer throughput (MB/s)</t>
  </si>
  <si>
    <t>Kafka audit template initialization
TODO : 
 - Disaster Recovery - Recommandation automatic copy
 - Cluster estimate sizing based on requirements</t>
  </si>
  <si>
    <t>% Advancement</t>
  </si>
  <si>
    <t>Is Connect's internals Kafka Producer and Consumer configuration override consistent with project requirements ?</t>
  </si>
  <si>
    <r>
      <t xml:space="preserve">Configuration overrides are done
 - On Worker config with prefixes : </t>
    </r>
    <r>
      <rPr>
        <b/>
        <i/>
        <sz val="11"/>
        <color theme="1"/>
        <rFont val="Calibri"/>
        <family val="2"/>
        <scheme val="minor"/>
      </rPr>
      <t>producer. | consumer. | admin.</t>
    </r>
    <r>
      <rPr>
        <sz val="11"/>
        <color theme="1"/>
        <rFont val="Calibri"/>
        <family val="2"/>
        <scheme val="minor"/>
      </rPr>
      <t xml:space="preserve">
 - On Connector config with prefixes : </t>
    </r>
    <r>
      <rPr>
        <b/>
        <i/>
        <sz val="11"/>
        <color theme="1"/>
        <rFont val="Calibri"/>
        <family val="2"/>
        <scheme val="minor"/>
      </rPr>
      <t>producer.override. | consumer.override. | admin.override.</t>
    </r>
    <r>
      <rPr>
        <sz val="11"/>
        <color theme="1"/>
        <rFont val="Calibri"/>
        <family val="2"/>
        <scheme val="minor"/>
      </rPr>
      <t xml:space="preserve">
</t>
    </r>
  </si>
  <si>
    <t>The purpose of this section is to make sure that DR plans have been correctly prepared.</t>
  </si>
  <si>
    <t>The purpose of this section is to make sure that Kafka and Zookeeper are correctly supervised
- The utmost important metrics should be monitored
- Alerts should be configured for reacting to incidents
- Remediation procedure should be defined</t>
  </si>
  <si>
    <t>Does the project deployment topology enable a Disaster Recovery Capability ?</t>
  </si>
  <si>
    <t>Does the topology withstand the loss of one server room ?</t>
  </si>
  <si>
    <t>Is rack awareness considered by the project and well used ?</t>
  </si>
  <si>
    <t>Does the topology withstand the loss of one DC ?</t>
  </si>
  <si>
    <t>Does the topology withstand the loss of multiple DC ?</t>
  </si>
  <si>
    <t>Does the topology withstand the loss of one rack while preserving the project service goals ?</t>
  </si>
  <si>
    <t>Choose according to the service goals
Are data loss prevented ?
Is availability prevented ?</t>
  </si>
  <si>
    <t>If multiple DC are involved and a stretch cluster has been used, have the ping value been measured (95th percentile) ? Is the value good enough to consider a stretch cluster ?</t>
  </si>
  <si>
    <t>If not latency, out of sync replicas, split brain issues will be periodic</t>
  </si>
  <si>
    <t>If multiple DC are involved and isolated clusters has been used, is the synchronisation between the clusters thoroughly thought off ? Have the offsets mismatch between clusters been dealt with ?</t>
  </si>
  <si>
    <t>Tool of choices would Confluent Replicator - Mirror Maker 2</t>
  </si>
  <si>
    <t>Have the DR scenarii been tested / plan to be tested ?</t>
  </si>
  <si>
    <t>e.g : Min ISR could be decreased to allow a reduce set of broker to run while a rack/room is repaired</t>
  </si>
  <si>
    <t>Is the failover procedure described (Data resynchronisation etc…) or automated ?
- How to run in degraded mode
- How to restore the failed brokers
…</t>
  </si>
  <si>
    <t>If an isolated Zookeeper needs to be used to restore the ensemble, is the project team aware of the run order to choose ?</t>
  </si>
  <si>
    <t>The Zookeeper instance with data should be started first to avoid an empty node to become leader and force a data erasure on the whole ensemble.</t>
  </si>
  <si>
    <r>
      <t xml:space="preserve">Is the Kafka Streams Topology showing some repartition operations ? If so, are repartition Topic renamed ?
Indeed repartition Topics should be renamed using the </t>
    </r>
    <r>
      <rPr>
        <b/>
        <sz val="11"/>
        <color theme="1"/>
        <rFont val="Calibri"/>
        <family val="2"/>
        <scheme val="minor"/>
      </rPr>
      <t>through</t>
    </r>
    <r>
      <rPr>
        <sz val="11"/>
        <color theme="1"/>
        <rFont val="Calibri"/>
        <family val="2"/>
        <scheme val="minor"/>
      </rPr>
      <t xml:space="preserve"> operator</t>
    </r>
  </si>
  <si>
    <r>
      <t xml:space="preserve">Is the stateful cache configuration correct ?
</t>
    </r>
    <r>
      <rPr>
        <b/>
        <i/>
        <sz val="11"/>
        <color theme="1"/>
        <rFont val="Calibri"/>
        <family val="2"/>
        <scheme val="minor"/>
      </rPr>
      <t>cache.max.bytes.buffering</t>
    </r>
  </si>
  <si>
    <t>https://kafka.apache.org/10/documentation/streams/developer-guide/memory-mgmt</t>
  </si>
  <si>
    <t>Are tests (UT / IT / Functional) correctly performed ?</t>
  </si>
  <si>
    <t>TopologyTestDriver should be used to thoroughly test the streaming app.</t>
  </si>
  <si>
    <t>Kafka default limits from compressed events is 1MB by default and should not normally be more</t>
  </si>
  <si>
    <t>sysctl -a | grep -i swap ==&gt; 1
Avoid old data offloading to disk (Old does not mean unnecessary)</t>
  </si>
  <si>
    <t>Avoid loading more data than required when reading segments
# echo never &gt; /sys/kernel/mm/transparent_hugepage/enabled
# echo never &gt; /sys/kernel/mm/transparent_hugepage/defrag</t>
  </si>
  <si>
    <t>Request logs can serve as basic audit logs
SOC audit need</t>
  </si>
  <si>
    <r>
      <t xml:space="preserve">A log directory not accessible to the Broker.
</t>
    </r>
    <r>
      <rPr>
        <b/>
        <sz val="11"/>
        <color rgb="FFFF0000"/>
        <rFont val="Calibri"/>
        <family val="2"/>
        <scheme val="minor"/>
      </rPr>
      <t>Alert if value is greater than 0</t>
    </r>
  </si>
  <si>
    <r>
      <t xml:space="preserve">A partition without leader. 
</t>
    </r>
    <r>
      <rPr>
        <b/>
        <sz val="11"/>
        <color rgb="FFFF0000"/>
        <rFont val="Calibri"/>
        <family val="2"/>
        <scheme val="minor"/>
      </rPr>
      <t>Alert if value is greater than 0</t>
    </r>
  </si>
  <si>
    <r>
      <t xml:space="preserve">Number of under-replicated partitions (| ISR | &lt; | all replicas |). 
</t>
    </r>
    <r>
      <rPr>
        <b/>
        <sz val="11"/>
        <color rgb="FFFF0000"/>
        <rFont val="Calibri"/>
        <family val="2"/>
        <scheme val="minor"/>
      </rPr>
      <t>Alert if value is greater than 0 =&gt; P1 incident</t>
    </r>
  </si>
  <si>
    <r>
      <t xml:space="preserve">There should not be any unclean leader election
</t>
    </r>
    <r>
      <rPr>
        <b/>
        <i/>
        <sz val="11"/>
        <color rgb="FFFF0000"/>
        <rFont val="Calibri"/>
        <family val="2"/>
        <scheme val="minor"/>
      </rPr>
      <t>Alert if value is different than 0</t>
    </r>
  </si>
  <si>
    <r>
      <t xml:space="preserve">The value should be as low as possible for real time applications.
</t>
    </r>
    <r>
      <rPr>
        <b/>
        <sz val="11"/>
        <color rgb="FFFF0000"/>
        <rFont val="Calibri"/>
        <family val="2"/>
        <scheme val="minor"/>
      </rPr>
      <t>Alert threshold should be set according to business requirements</t>
    </r>
  </si>
  <si>
    <r>
      <t xml:space="preserve">Can detect integrity issue or log tampering.
</t>
    </r>
    <r>
      <rPr>
        <b/>
        <i/>
        <sz val="11"/>
        <color rgb="FFFF0000"/>
        <rFont val="Calibri"/>
        <family val="2"/>
        <scheme val="minor"/>
      </rPr>
      <t>Alert if value increases.</t>
    </r>
  </si>
  <si>
    <r>
      <t xml:space="preserve">Good indicator of undersized or under configured cluster .
</t>
    </r>
    <r>
      <rPr>
        <b/>
        <i/>
        <sz val="11"/>
        <color rgb="FFFF0000"/>
        <rFont val="Calibri"/>
        <family val="2"/>
        <scheme val="minor"/>
      </rPr>
      <t>Alert if value falls below 0.3 (30%) - Broker processing capacity almost full</t>
    </r>
  </si>
  <si>
    <r>
      <t xml:space="preserve">The connection between the Broker and Zookeeper ensemble is of the utmost importance for the cluster work.
</t>
    </r>
    <r>
      <rPr>
        <b/>
        <i/>
        <sz val="11"/>
        <color rgb="FFFF0000"/>
        <rFont val="Calibri"/>
        <family val="2"/>
        <scheme val="minor"/>
      </rPr>
      <t>Alert if status is anything other than SyncConnected|SaslAuthenticated for a non transient period of time</t>
    </r>
  </si>
  <si>
    <r>
      <t xml:space="preserve">Connect worker metrics (Aggregate view).
</t>
    </r>
    <r>
      <rPr>
        <b/>
        <i/>
        <sz val="11"/>
        <color rgb="FFFF0000"/>
        <rFont val="Calibri"/>
        <family val="2"/>
        <scheme val="minor"/>
      </rPr>
      <t>Alert if any *-failure-*|*-failed-* value is greater than 0 especially regarding connector and task startup</t>
    </r>
  </si>
  <si>
    <r>
      <t xml:space="preserve">Connect connector and task metrics.
</t>
    </r>
    <r>
      <rPr>
        <b/>
        <i/>
        <sz val="11"/>
        <color rgb="FFFF0000"/>
        <rFont val="Calibri"/>
        <family val="2"/>
        <scheme val="minor"/>
      </rPr>
      <t>Alert if status is different than running</t>
    </r>
  </si>
  <si>
    <r>
      <t xml:space="preserve">Processing errors and DLQ metrics. Critical for Sink connectors
deadletterqueue-produce-failures : # of failed writes to DLQ
deadletterqueue-produce-requests : # of writes to DLQ
total-record-errors : # of record processing errors
total-record-failures : # of record processing failures
total-records-skipped : # of record skipped
</t>
    </r>
    <r>
      <rPr>
        <b/>
        <i/>
        <sz val="11"/>
        <color rgb="FFFF0000"/>
        <rFont val="Calibri"/>
        <family val="2"/>
        <scheme val="minor"/>
      </rPr>
      <t>Alert if any failure attribute value increase</t>
    </r>
  </si>
  <si>
    <r>
      <t xml:space="preserve">Global overview of Streams application.
state : Status of the client app </t>
    </r>
    <r>
      <rPr>
        <b/>
        <i/>
        <sz val="11"/>
        <color theme="1"/>
        <rFont val="Calibri"/>
        <family val="2"/>
        <scheme val="minor"/>
      </rPr>
      <t>==&gt; Global error</t>
    </r>
    <r>
      <rPr>
        <sz val="11"/>
        <color theme="1"/>
        <rFont val="Calibri"/>
        <family val="2"/>
        <scheme val="minor"/>
      </rPr>
      <t xml:space="preserve">
poll-rate
process-rate
skipped-records-total </t>
    </r>
    <r>
      <rPr>
        <b/>
        <i/>
        <sz val="11"/>
        <color theme="1"/>
        <rFont val="Calibri"/>
        <family val="2"/>
        <scheme val="minor"/>
      </rPr>
      <t xml:space="preserve">==&gt; Deserialization error
</t>
    </r>
    <r>
      <rPr>
        <b/>
        <i/>
        <sz val="11"/>
        <color rgb="FFFF0000"/>
        <rFont val="Calibri"/>
        <family val="2"/>
        <scheme val="minor"/>
      </rPr>
      <t>Alert if state or skip rate values are not nominal</t>
    </r>
  </si>
  <si>
    <r>
      <t xml:space="preserve">Especially  value-only modifiers should be used when applicable to avoid unnecessary repartitions </t>
    </r>
    <r>
      <rPr>
        <b/>
        <sz val="11"/>
        <color theme="1"/>
        <rFont val="Calibri"/>
        <family val="2"/>
        <scheme val="minor"/>
      </rPr>
      <t>and eventual data loss</t>
    </r>
    <r>
      <rPr>
        <sz val="11"/>
        <color theme="1"/>
        <rFont val="Calibri"/>
        <family val="2"/>
        <scheme val="minor"/>
      </rPr>
      <t xml:space="preserve"> :
- map               ==&gt; </t>
    </r>
    <r>
      <rPr>
        <b/>
        <sz val="11"/>
        <color theme="1"/>
        <rFont val="Calibri"/>
        <family val="2"/>
        <scheme val="minor"/>
      </rPr>
      <t>mapValues</t>
    </r>
    <r>
      <rPr>
        <sz val="11"/>
        <color theme="1"/>
        <rFont val="Calibri"/>
        <family val="2"/>
        <scheme val="minor"/>
      </rPr>
      <t xml:space="preserve">
- flatMap        ==&gt; </t>
    </r>
    <r>
      <rPr>
        <b/>
        <sz val="11"/>
        <color theme="1"/>
        <rFont val="Calibri"/>
        <family val="2"/>
        <scheme val="minor"/>
      </rPr>
      <t>flatmapValues</t>
    </r>
    <r>
      <rPr>
        <sz val="11"/>
        <color theme="1"/>
        <rFont val="Calibri"/>
        <family val="2"/>
        <scheme val="minor"/>
      </rPr>
      <t xml:space="preserve">
- transform ==&gt; </t>
    </r>
    <r>
      <rPr>
        <b/>
        <sz val="11"/>
        <color theme="1"/>
        <rFont val="Calibri"/>
        <family val="2"/>
        <scheme val="minor"/>
      </rPr>
      <t>transformValues</t>
    </r>
  </si>
  <si>
    <t>Debug lead to four level of hierarchy (client - threads - task - processor). Default : INFO (Only client-threads metrics)
Please set to DEBUG (case sensitive) if you want all metrics (client - threads - task - processor)</t>
  </si>
  <si>
    <r>
      <t xml:space="preserve">Is Kafka Streams monitoring level set to info ?
</t>
    </r>
    <r>
      <rPr>
        <b/>
        <i/>
        <sz val="11"/>
        <color theme="1"/>
        <rFont val="Calibri"/>
        <family val="2"/>
        <scheme val="minor"/>
      </rPr>
      <t>metrics.recording.level="INFO"</t>
    </r>
  </si>
  <si>
    <t>Warning : With SQL Connector, you have just one task per table. Whatever partitions number of destination topics.</t>
  </si>
  <si>
    <t>TLS is the go to solution.
If TLS activated =&gt; Throughput will decrease. (https://blog.mimacom.com/apache-kafka-with-ssltls-performance/)
With SSL, messages will need to be encrypted and decrypted, by being first loaded into the JVM, so you lose the zero copy optimization.</t>
  </si>
  <si>
    <r>
      <t xml:space="preserve">Do you need to define your own time in your kafka stream application?
</t>
    </r>
    <r>
      <rPr>
        <b/>
        <sz val="11"/>
        <color theme="1"/>
        <rFont val="Calibri"/>
        <family val="2"/>
        <scheme val="minor"/>
      </rPr>
      <t>default.timestamp.extractor</t>
    </r>
  </si>
  <si>
    <t>Default is FailOnInvalidTimestamp. 
Can be useful if the functional time of the message is not the technical time "kafka"</t>
  </si>
  <si>
    <r>
      <t xml:space="preserve">
If the application must be very reactive, is the poll ms overriden ?
</t>
    </r>
    <r>
      <rPr>
        <b/>
        <sz val="11"/>
        <color theme="1"/>
        <rFont val="Calibri"/>
        <family val="2"/>
        <scheme val="minor"/>
      </rPr>
      <t>poll.ms</t>
    </r>
  </si>
  <si>
    <t>Default 100 ms</t>
  </si>
  <si>
    <t>If you want custom behavior on large message …</t>
  </si>
  <si>
    <t>Default value is true</t>
  </si>
  <si>
    <r>
      <t xml:space="preserve">Are </t>
    </r>
    <r>
      <rPr>
        <b/>
        <i/>
        <sz val="11"/>
        <color theme="1"/>
        <rFont val="Calibri"/>
        <family val="2"/>
        <scheme val="minor"/>
      </rPr>
      <t>leader.imbalance.check.interval.seconds</t>
    </r>
    <r>
      <rPr>
        <sz val="11"/>
        <color theme="1"/>
        <rFont val="Calibri"/>
        <family val="2"/>
        <scheme val="minor"/>
      </rPr>
      <t xml:space="preserve"> and </t>
    </r>
    <r>
      <rPr>
        <b/>
        <i/>
        <sz val="11"/>
        <color theme="1"/>
        <rFont val="Calibri"/>
        <family val="2"/>
        <scheme val="minor"/>
      </rPr>
      <t>leader.imbalance.per.broker.percentage</t>
    </r>
    <r>
      <rPr>
        <sz val="11"/>
        <color theme="1"/>
        <rFont val="Calibri"/>
        <family val="2"/>
        <scheme val="minor"/>
      </rPr>
      <t xml:space="preserve"> overriden ? If yes, are the values sound and safe ?</t>
    </r>
  </si>
  <si>
    <t>Default values are 5 min and 10% per broker which are reasonable enough</t>
  </si>
  <si>
    <t>Default interval is 9223372036854775807</t>
  </si>
  <si>
    <r>
      <t xml:space="preserve">Are </t>
    </r>
    <r>
      <rPr>
        <b/>
        <i/>
        <sz val="11"/>
        <color theme="1"/>
        <rFont val="Calibri"/>
        <family val="2"/>
        <scheme val="minor"/>
      </rPr>
      <t>log.retention.*</t>
    </r>
    <r>
      <rPr>
        <sz val="11"/>
        <color theme="1"/>
        <rFont val="Calibri"/>
        <family val="2"/>
        <scheme val="minor"/>
      </rPr>
      <t xml:space="preserve"> parameters consistent with segment creation/rotation parameters (</t>
    </r>
    <r>
      <rPr>
        <b/>
        <i/>
        <sz val="11"/>
        <color theme="1"/>
        <rFont val="Calibri"/>
        <family val="2"/>
        <scheme val="minor"/>
      </rPr>
      <t>log.segment.*</t>
    </r>
    <r>
      <rPr>
        <sz val="11"/>
        <color theme="1"/>
        <rFont val="Calibri"/>
        <family val="2"/>
        <scheme val="minor"/>
      </rPr>
      <t xml:space="preserve"> and </t>
    </r>
    <r>
      <rPr>
        <b/>
        <i/>
        <sz val="11"/>
        <color theme="1"/>
        <rFont val="Calibri"/>
        <family val="2"/>
        <scheme val="minor"/>
      </rPr>
      <t>log.roll.*</t>
    </r>
    <r>
      <rPr>
        <sz val="11"/>
        <color theme="1"/>
        <rFont val="Calibri"/>
        <family val="2"/>
        <scheme val="minor"/>
      </rPr>
      <t>)</t>
    </r>
  </si>
  <si>
    <t>Log deletion can't happen for the current active segment. By default a segment is closes whenever 1GB or 7d is reached</t>
  </si>
  <si>
    <t>Thin messages are encouraged</t>
  </si>
  <si>
    <t>This settings is about the message batch and not just individual messages</t>
  </si>
  <si>
    <t>Default value is 1</t>
  </si>
  <si>
    <t>Default value is 8 for I/O and 3 for network threads</t>
  </si>
  <si>
    <t>This value will be multiplied by the number of brokers in the cluster</t>
  </si>
  <si>
    <r>
      <t xml:space="preserve">Is the </t>
    </r>
    <r>
      <rPr>
        <b/>
        <i/>
        <sz val="11"/>
        <color theme="1"/>
        <rFont val="Calibri"/>
        <family val="2"/>
        <scheme val="minor"/>
      </rPr>
      <t>offsets.commit.required.acks</t>
    </r>
    <r>
      <rPr>
        <sz val="11"/>
        <color theme="1"/>
        <rFont val="Calibri"/>
        <family val="2"/>
        <scheme val="minor"/>
      </rPr>
      <t xml:space="preserve"> set to ALL (-1) ?</t>
    </r>
  </si>
  <si>
    <t>Default value is ALL (-1)</t>
  </si>
  <si>
    <t>Acknoledgement setting for topic __consumer_offsets produced's events</t>
  </si>
  <si>
    <r>
      <t xml:space="preserve">Is the </t>
    </r>
    <r>
      <rPr>
        <b/>
        <i/>
        <sz val="11"/>
        <color theme="1"/>
        <rFont val="Calibri"/>
        <family val="2"/>
        <scheme val="minor"/>
      </rPr>
      <t>offsets.retention.minutes</t>
    </r>
    <r>
      <rPr>
        <sz val="11"/>
        <color theme="1"/>
        <rFont val="Calibri"/>
        <family val="2"/>
        <scheme val="minor"/>
      </rPr>
      <t xml:space="preserve"> property consistent with the consumption patterns</t>
    </r>
  </si>
  <si>
    <t>Default value is 7d</t>
  </si>
  <si>
    <r>
      <t xml:space="preserve">Once the offsets are deleted, the consumer </t>
    </r>
    <r>
      <rPr>
        <b/>
        <i/>
        <sz val="11"/>
        <color theme="1"/>
        <rFont val="Calibri"/>
        <family val="2"/>
        <scheme val="minor"/>
      </rPr>
      <t>property auto.offset.reset</t>
    </r>
    <r>
      <rPr>
        <sz val="11"/>
        <color theme="1"/>
        <rFont val="Calibri"/>
        <family val="2"/>
        <scheme val="minor"/>
      </rPr>
      <t xml:space="preserve"> will take precedence</t>
    </r>
  </si>
  <si>
    <t>Default value is 3</t>
  </si>
  <si>
    <r>
      <t xml:space="preserve">Are Kafka internal topics correctly configured ?
</t>
    </r>
    <r>
      <rPr>
        <b/>
        <i/>
        <sz val="11"/>
        <color theme="1"/>
        <rFont val="Calibri"/>
        <family val="2"/>
        <scheme val="minor"/>
      </rPr>
      <t>offsets.topic.replication.factor / transaction.state.log.replication.factor</t>
    </r>
  </si>
  <si>
    <r>
      <t xml:space="preserve">Is the </t>
    </r>
    <r>
      <rPr>
        <b/>
        <i/>
        <sz val="11"/>
        <color theme="1"/>
        <rFont val="Calibri"/>
        <family val="2"/>
        <scheme val="minor"/>
      </rPr>
      <t>replica.lag.time.max.ms</t>
    </r>
    <r>
      <rPr>
        <sz val="11"/>
        <color theme="1"/>
        <rFont val="Calibri"/>
        <family val="2"/>
        <scheme val="minor"/>
      </rPr>
      <t xml:space="preserve"> property correctly configured ?</t>
    </r>
  </si>
  <si>
    <t>Max delay for a follower to send a fetch requests so that it is not outed from the ISR</t>
  </si>
  <si>
    <t>Default value is 30s</t>
  </si>
  <si>
    <r>
      <t xml:space="preserve">Is the </t>
    </r>
    <r>
      <rPr>
        <b/>
        <i/>
        <sz val="11"/>
        <color theme="1"/>
        <rFont val="Calibri"/>
        <family val="2"/>
        <scheme val="minor"/>
      </rPr>
      <t xml:space="preserve">transaction.state.log.min.isr </t>
    </r>
    <r>
      <rPr>
        <sz val="11"/>
        <color theme="1"/>
        <rFont val="Calibri"/>
        <family val="2"/>
        <scheme val="minor"/>
      </rPr>
      <t>property correctly set ?</t>
    </r>
  </si>
  <si>
    <t>&gt;=2</t>
  </si>
  <si>
    <t>Default value is 2</t>
  </si>
  <si>
    <t>Is the partition number for internal topics consistent ?</t>
  </si>
  <si>
    <t>Default value is 50</t>
  </si>
  <si>
    <t>Topics __consumer_offsets / __transaction_state</t>
  </si>
  <si>
    <t>Default value is false</t>
  </si>
  <si>
    <t>Consumer group</t>
  </si>
  <si>
    <t>Interval for the consumer group failure detection mechanism</t>
  </si>
  <si>
    <t>Default interval is [6s ; 30min]</t>
  </si>
  <si>
    <r>
      <t xml:space="preserve">Are </t>
    </r>
    <r>
      <rPr>
        <b/>
        <i/>
        <sz val="11"/>
        <color theme="1"/>
        <rFont val="Calibri"/>
        <family val="2"/>
        <scheme val="minor"/>
      </rPr>
      <t>group.min.session.timeout.ms</t>
    </r>
    <r>
      <rPr>
        <sz val="11"/>
        <color theme="1"/>
        <rFont val="Calibri"/>
        <family val="2"/>
        <scheme val="minor"/>
      </rPr>
      <t xml:space="preserve"> and </t>
    </r>
    <r>
      <rPr>
        <b/>
        <i/>
        <sz val="11"/>
        <color theme="1"/>
        <rFont val="Calibri"/>
        <family val="2"/>
        <scheme val="minor"/>
      </rPr>
      <t>group.max.session.timeout.ms</t>
    </r>
    <r>
      <rPr>
        <sz val="11"/>
        <color theme="1"/>
        <rFont val="Calibri"/>
        <family val="2"/>
        <scheme val="minor"/>
      </rPr>
      <t xml:space="preserve"> properties correctly set ?</t>
    </r>
  </si>
  <si>
    <r>
      <t xml:space="preserve">Is the </t>
    </r>
    <r>
      <rPr>
        <b/>
        <i/>
        <sz val="11"/>
        <color theme="1"/>
        <rFont val="Calibri"/>
        <family val="2"/>
        <scheme val="minor"/>
      </rPr>
      <t>group.initial.rebalance.delay.m</t>
    </r>
    <r>
      <rPr>
        <sz val="11"/>
        <color theme="1"/>
        <rFont val="Calibri"/>
        <family val="2"/>
        <scheme val="minor"/>
      </rPr>
      <t>s property set to give enough time to all instances of a CG to start ?</t>
    </r>
  </si>
  <si>
    <t>Default value is 3s</t>
  </si>
  <si>
    <r>
      <t>Is the Log cleaner enabled (</t>
    </r>
    <r>
      <rPr>
        <b/>
        <i/>
        <sz val="11"/>
        <color theme="1"/>
        <rFont val="Calibri"/>
        <family val="2"/>
        <scheme val="minor"/>
      </rPr>
      <t>log.cleaner.enable</t>
    </r>
    <r>
      <rPr>
        <sz val="11"/>
        <color theme="1"/>
        <rFont val="Calibri"/>
        <family val="2"/>
        <scheme val="minor"/>
      </rPr>
      <t>) ?</t>
    </r>
  </si>
  <si>
    <r>
      <t xml:space="preserve">Is the </t>
    </r>
    <r>
      <rPr>
        <b/>
        <i/>
        <sz val="11"/>
        <color theme="1"/>
        <rFont val="Calibri"/>
        <family val="2"/>
        <scheme val="minor"/>
      </rPr>
      <t>replica.selector.class</t>
    </r>
    <r>
      <rPr>
        <sz val="11"/>
        <color theme="1"/>
        <rFont val="Calibri"/>
        <family val="2"/>
        <scheme val="minor"/>
      </rPr>
      <t xml:space="preserve"> property correctly configured ?</t>
    </r>
  </si>
  <si>
    <t>Should be overriden if rack-awareness is enabled and read from closest replicas is wanted</t>
  </si>
  <si>
    <t>KIP-392</t>
  </si>
  <si>
    <t>Default values are : 
- 0
- 16 KB/partition
- 33MB</t>
  </si>
  <si>
    <r>
      <rPr>
        <b/>
        <i/>
        <sz val="11"/>
        <color theme="1"/>
        <rFont val="Calibri"/>
        <family val="2"/>
        <scheme val="minor"/>
      </rPr>
      <t>delivery.timeout.ms</t>
    </r>
    <r>
      <rPr>
        <sz val="11"/>
        <color theme="1"/>
        <rFont val="Calibri"/>
        <family val="2"/>
        <scheme val="minor"/>
      </rPr>
      <t xml:space="preserve"> is now recommended by Kafka</t>
    </r>
  </si>
  <si>
    <t>Default value is 1MB</t>
  </si>
  <si>
    <r>
      <t xml:space="preserve">Does </t>
    </r>
    <r>
      <rPr>
        <b/>
        <i/>
        <sz val="11"/>
        <color theme="1"/>
        <rFont val="Calibri"/>
        <family val="2"/>
        <scheme val="minor"/>
      </rPr>
      <t>max.request.size</t>
    </r>
    <r>
      <rPr>
        <sz val="11"/>
        <color theme="1"/>
        <rFont val="Calibri"/>
        <family val="2"/>
        <scheme val="minor"/>
      </rPr>
      <t xml:space="preserve"> match the upper cap on broker side ?</t>
    </r>
  </si>
  <si>
    <t>Default value is true (requires retries activation &amp; max in-flight &lt; = 5)</t>
  </si>
  <si>
    <r>
      <t xml:space="preserve">In case of multi DC deployment, is the </t>
    </r>
    <r>
      <rPr>
        <b/>
        <i/>
        <sz val="11"/>
        <color theme="1"/>
        <rFont val="Calibri"/>
        <family val="2"/>
        <scheme val="minor"/>
      </rPr>
      <t>broker.rack</t>
    </r>
    <r>
      <rPr>
        <sz val="11"/>
        <color theme="1"/>
        <rFont val="Calibri"/>
        <family val="2"/>
        <scheme val="minor"/>
      </rPr>
      <t xml:space="preserve"> property correctly set ?</t>
    </r>
  </si>
  <si>
    <r>
      <t>Is the delivery timeout configured ?</t>
    </r>
    <r>
      <rPr>
        <b/>
        <i/>
        <sz val="11"/>
        <color theme="1"/>
        <rFont val="Calibri"/>
        <family val="2"/>
        <scheme val="minor"/>
      </rPr>
      <t xml:space="preserve">
delivery.timeout.ms</t>
    </r>
  </si>
  <si>
    <t>Default value is 2 minutes</t>
  </si>
  <si>
    <t>Default value is 5</t>
  </si>
  <si>
    <t>A value of &lt;= 5 and idempotence is required for event ordering in case of automatic retries</t>
  </si>
  <si>
    <t>Default value is latest</t>
  </si>
  <si>
    <r>
      <t>Is the Consumer Group identifier (</t>
    </r>
    <r>
      <rPr>
        <b/>
        <i/>
        <sz val="11"/>
        <color theme="1"/>
        <rFont val="Calibri"/>
        <family val="2"/>
        <scheme val="minor"/>
      </rPr>
      <t>group.id</t>
    </r>
    <r>
      <rPr>
        <sz val="11"/>
        <color theme="1"/>
        <rFont val="Calibri"/>
        <family val="2"/>
        <scheme val="minor"/>
      </rPr>
      <t>) externalized ?</t>
    </r>
  </si>
  <si>
    <r>
      <t xml:space="preserve">Are Consumer isolation level properly used ?
</t>
    </r>
    <r>
      <rPr>
        <b/>
        <i/>
        <sz val="11"/>
        <color theme="1"/>
        <rFont val="Calibri"/>
        <family val="2"/>
        <scheme val="minor"/>
      </rPr>
      <t>Isolation.level</t>
    </r>
  </si>
  <si>
    <t>A read_commited isolation level should be used when reading from a transactionam Topic</t>
  </si>
  <si>
    <t>Default value is read_uncommited</t>
  </si>
  <si>
    <r>
      <t xml:space="preserve">Are the consumer polling parameters correctly setup ?
</t>
    </r>
    <r>
      <rPr>
        <b/>
        <i/>
        <sz val="11"/>
        <color theme="1"/>
        <rFont val="Calibri"/>
        <family val="2"/>
        <scheme val="minor"/>
      </rPr>
      <t>session.timeout.ms, max.poll.records and max.poll.interval.ms</t>
    </r>
  </si>
  <si>
    <t>Default values are :
- 45s
- 500
- 5 min</t>
  </si>
  <si>
    <r>
      <t xml:space="preserve">Is the partition assignment strategy properly thought of ?
</t>
    </r>
    <r>
      <rPr>
        <b/>
        <i/>
        <sz val="11"/>
        <color theme="1"/>
        <rFont val="Calibri"/>
        <family val="2"/>
        <scheme val="minor"/>
      </rPr>
      <t>partition.assignment.strategy</t>
    </r>
  </si>
  <si>
    <t>Available values are RangeAssignor, RoundRobinAssignor, StickyAssignor, CooperativeStickyAssignor</t>
  </si>
  <si>
    <t>Default is RangeAssignor, CooperativeStickyAssignor</t>
  </si>
  <si>
    <t>Default value is true (autocommit interval is 5s)</t>
  </si>
  <si>
    <r>
      <t xml:space="preserve">In case of multi DC deployment, is the rack awareness enabled ?
</t>
    </r>
    <r>
      <rPr>
        <b/>
        <i/>
        <sz val="11"/>
        <color theme="1"/>
        <rFont val="Calibri"/>
        <family val="2"/>
        <scheme val="minor"/>
      </rPr>
      <t>client.rack</t>
    </r>
  </si>
  <si>
    <r>
      <t xml:space="preserve">This property can callow fetching from the closest replica (if </t>
    </r>
    <r>
      <rPr>
        <b/>
        <i/>
        <sz val="11"/>
        <color theme="1"/>
        <rFont val="Calibri"/>
        <family val="2"/>
        <scheme val="minor"/>
      </rPr>
      <t>replica.selector.class</t>
    </r>
    <r>
      <rPr>
        <sz val="11"/>
        <color theme="1"/>
        <rFont val="Calibri"/>
        <family val="2"/>
        <scheme val="minor"/>
      </rPr>
      <t xml:space="preserve"> is overriden on broker side)</t>
    </r>
  </si>
  <si>
    <t>Default values are :
- 1
- 1 MB
- 500 ms</t>
  </si>
  <si>
    <t>Quota</t>
  </si>
  <si>
    <t>Are Quotas explicitly set to secure the cluster in case of centralized deployment ?</t>
  </si>
  <si>
    <t>Quotas</t>
  </si>
  <si>
    <t>Is the habilitation matrix properly documented ?</t>
  </si>
  <si>
    <r>
      <t xml:space="preserve">Is the Streams threading model correctly thought of ? And are parameters externally configurable ?
</t>
    </r>
    <r>
      <rPr>
        <b/>
        <i/>
        <sz val="11"/>
        <color theme="1"/>
        <rFont val="Calibri"/>
        <family val="2"/>
        <scheme val="minor"/>
      </rPr>
      <t>num.stream.threads</t>
    </r>
  </si>
  <si>
    <t>Default is 10 MB</t>
  </si>
  <si>
    <t>The record cache is used to avoid unnecessary high write load to the underlying state store thus I/O load.
&gt;= 50 MB</t>
  </si>
  <si>
    <r>
      <t xml:space="preserve">Is the Streams Application Deserialization Exception Handler configured ?
</t>
    </r>
    <r>
      <rPr>
        <b/>
        <i/>
        <sz val="11"/>
        <color theme="1"/>
        <rFont val="Calibri"/>
        <family val="2"/>
        <scheme val="minor"/>
      </rPr>
      <t>default.deserialization.exception.handler</t>
    </r>
  </si>
  <si>
    <t>Does every processor in the topology have explictly set Serializer / Deserializer ?</t>
  </si>
  <si>
    <r>
      <t xml:space="preserve">Is the Streams Application Production Exception Handler configured ?
</t>
    </r>
    <r>
      <rPr>
        <b/>
        <i/>
        <sz val="11"/>
        <color theme="1"/>
        <rFont val="Calibri"/>
        <family val="2"/>
        <scheme val="minor"/>
      </rPr>
      <t>default.production.exception.handler</t>
    </r>
  </si>
  <si>
    <r>
      <t xml:space="preserve">Are default Serializer / Deserializer set ?
</t>
    </r>
    <r>
      <rPr>
        <b/>
        <i/>
        <sz val="11"/>
        <color theme="1"/>
        <rFont val="Calibri"/>
        <family val="2"/>
        <scheme val="minor"/>
      </rPr>
      <t>default.[key|value].serde / default.windowed.[key|value].serde.inner</t>
    </r>
  </si>
  <si>
    <r>
      <t xml:space="preserve">Default is </t>
    </r>
    <r>
      <rPr>
        <b/>
        <sz val="11"/>
        <color theme="1"/>
        <rFont val="Calibri"/>
        <family val="2"/>
        <scheme val="minor"/>
      </rPr>
      <t>at_least_once</t>
    </r>
    <r>
      <rPr>
        <sz val="11"/>
        <color theme="1"/>
        <rFont val="Calibri"/>
        <family val="2"/>
        <scheme val="minor"/>
      </rPr>
      <t xml:space="preserve"> which can lead to duplicates</t>
    </r>
  </si>
  <si>
    <r>
      <t xml:space="preserve">If there is a Kstream - Ktable join in the topology and Ktable data can come after the stream, is task idling configured ?
</t>
    </r>
    <r>
      <rPr>
        <b/>
        <i/>
        <sz val="11"/>
        <color theme="1"/>
        <rFont val="Calibri"/>
        <family val="2"/>
        <scheme val="minor"/>
      </rPr>
      <t>max.task.idle.ms</t>
    </r>
  </si>
  <si>
    <t>See KIP-353</t>
  </si>
  <si>
    <t>&gt;= Few minutes</t>
  </si>
  <si>
    <r>
      <t xml:space="preserve">If the Streams application is Stateful, are hot standby configured for failover and warmup replicas for scale out ?
</t>
    </r>
    <r>
      <rPr>
        <b/>
        <i/>
        <sz val="11"/>
        <color theme="1"/>
        <rFont val="Calibri"/>
        <family val="2"/>
        <scheme val="minor"/>
      </rPr>
      <t>num.standby.replicas, max.warmup.replicas, acceptable_recovery_lag, probing_rebalance_interval_ms</t>
    </r>
  </si>
  <si>
    <t>Allow for shadow copies of the State Store on replica node for fast failover or scaleout
Otherwise State Store would have to be reconstructed from changelog Topics and task will be unavailable.</t>
  </si>
  <si>
    <t>See Improving Kafka Streams fault tolerance</t>
  </si>
  <si>
    <r>
      <t xml:space="preserve">In case of multi DC deployment, is the rack awareness enabled ?
</t>
    </r>
    <r>
      <rPr>
        <b/>
        <i/>
        <sz val="11"/>
        <color theme="1"/>
        <rFont val="Calibri"/>
        <family val="2"/>
        <scheme val="minor"/>
      </rPr>
      <t>client.tag.* and rack.aware.assignment.tags</t>
    </r>
  </si>
  <si>
    <t>See KIP-708</t>
  </si>
  <si>
    <r>
      <t xml:space="preserve">StreamsConfig.TOPOLOGY_OPTIMIZATION: StreamsConfig.OPTIMIZE
Available optimization : </t>
    </r>
    <r>
      <rPr>
        <sz val="11"/>
        <color theme="1"/>
        <rFont val="Calibri"/>
        <family val="2"/>
        <scheme val="minor"/>
      </rPr>
      <t>Reusing the source topic as changelog for Ktable, use a single repartition topic for multiple operations</t>
    </r>
  </si>
  <si>
    <r>
      <t xml:space="preserve">If latency is a priority Service Goal, is Streams Topology Optimisation enabled ?
</t>
    </r>
    <r>
      <rPr>
        <b/>
        <i/>
        <sz val="11"/>
        <color theme="1"/>
        <rFont val="Calibri"/>
        <family val="2"/>
        <scheme val="minor"/>
      </rPr>
      <t>topology.optimization</t>
    </r>
  </si>
  <si>
    <r>
      <t xml:space="preserve">If the Streams application is Stateful, is the replication factor for internal Topic overidden ?
</t>
    </r>
    <r>
      <rPr>
        <b/>
        <i/>
        <sz val="11"/>
        <color theme="1"/>
        <rFont val="Calibri"/>
        <family val="2"/>
        <scheme val="minor"/>
      </rPr>
      <t>replication.factor</t>
    </r>
  </si>
  <si>
    <r>
      <t xml:space="preserve">If </t>
    </r>
    <r>
      <rPr>
        <b/>
        <sz val="11"/>
        <color theme="1"/>
        <rFont val="Calibri"/>
        <family val="2"/>
        <scheme val="minor"/>
      </rPr>
      <t>exactly_once[_v2]</t>
    </r>
    <r>
      <rPr>
        <sz val="11"/>
        <color theme="1"/>
        <rFont val="Calibri"/>
        <family val="2"/>
        <scheme val="minor"/>
      </rPr>
      <t xml:space="preserve"> processing guarantee is used, Does downstream consumers have the correct isolaton level ?
</t>
    </r>
    <r>
      <rPr>
        <b/>
        <i/>
        <sz val="11"/>
        <color theme="1"/>
        <rFont val="Calibri"/>
        <family val="2"/>
        <scheme val="minor"/>
      </rPr>
      <t>isolaton.level</t>
    </r>
  </si>
  <si>
    <r>
      <t xml:space="preserve">If </t>
    </r>
    <r>
      <rPr>
        <b/>
        <sz val="11"/>
        <color theme="1"/>
        <rFont val="Calibri"/>
        <family val="2"/>
        <scheme val="minor"/>
      </rPr>
      <t>exactly_once[_v2]</t>
    </r>
    <r>
      <rPr>
        <sz val="11"/>
        <color theme="1"/>
        <rFont val="Calibri"/>
        <family val="2"/>
        <scheme val="minor"/>
      </rPr>
      <t xml:space="preserve"> processing guarantee is used, are Kafka Transactional parameters correctly setup ?
</t>
    </r>
    <r>
      <rPr>
        <b/>
        <i/>
        <sz val="11"/>
        <color theme="1"/>
        <rFont val="Calibri"/>
        <family val="2"/>
        <scheme val="minor"/>
      </rPr>
      <t>transaction.state.log.replication.factor - transaction.state.log.min.isr</t>
    </r>
  </si>
  <si>
    <t>See producers and consumers override</t>
  </si>
  <si>
    <t>Are the properties of the internal producers/consumers/topics used by Kafka Streams overriden to safe and sound values ?</t>
  </si>
  <si>
    <t>Default replica number is 1</t>
  </si>
  <si>
    <r>
      <t xml:space="preserve">If processor API is used, is the processing logic performance reasonably below </t>
    </r>
    <r>
      <rPr>
        <b/>
        <i/>
        <sz val="11"/>
        <color theme="1"/>
        <rFont val="Calibri"/>
        <family val="2"/>
        <scheme val="minor"/>
      </rPr>
      <t>session.timeout.ms</t>
    </r>
    <r>
      <rPr>
        <sz val="11"/>
        <color theme="1"/>
        <rFont val="Calibri"/>
        <family val="2"/>
        <scheme val="minor"/>
      </rPr>
      <t xml:space="preserve"> ?</t>
    </r>
  </si>
  <si>
    <t>Failure to do so will out the task from the consumer group</t>
  </si>
  <si>
    <r>
      <t xml:space="preserve">If external system </t>
    </r>
    <r>
      <rPr>
        <b/>
        <u/>
        <sz val="11"/>
        <color theme="1"/>
        <rFont val="Calibri"/>
        <family val="2"/>
        <scheme val="minor"/>
      </rPr>
      <t>modification</t>
    </r>
    <r>
      <rPr>
        <sz val="11"/>
        <color theme="1"/>
        <rFont val="Calibri"/>
        <family val="2"/>
        <scheme val="minor"/>
      </rPr>
      <t xml:space="preserve"> is performed by the Streams application, is the project aware of duplicate modification or performance risk ?</t>
    </r>
  </si>
  <si>
    <t>Are the processors of the topology correctly named for readibility and to prevent data loss ?</t>
  </si>
  <si>
    <t>See DSL topology naming</t>
  </si>
  <si>
    <r>
      <t xml:space="preserve">Is EOS support enabled ?
</t>
    </r>
    <r>
      <rPr>
        <b/>
        <i/>
        <sz val="11"/>
        <color theme="1"/>
        <rFont val="Calibri"/>
        <family val="2"/>
        <scheme val="minor"/>
      </rPr>
      <t>exactly.once.source.support</t>
    </r>
  </si>
  <si>
    <t>Default values are :
- 10s
- 500
- 5 min</t>
  </si>
  <si>
    <r>
      <t xml:space="preserve">Is the partition number for internal topics consistent ?
</t>
    </r>
    <r>
      <rPr>
        <b/>
        <i/>
        <sz val="11"/>
        <color theme="1"/>
        <rFont val="Calibri"/>
        <family val="2"/>
        <scheme val="minor"/>
      </rPr>
      <t>offset.storage.partitions, status.storage.partitions</t>
    </r>
  </si>
  <si>
    <t>Default value are :
- 25 (offsets)
- 5 (status)</t>
  </si>
  <si>
    <r>
      <t xml:space="preserve">Are the worker advertised connection informations correct ?
</t>
    </r>
    <r>
      <rPr>
        <b/>
        <i/>
        <sz val="11"/>
        <color theme="1"/>
        <rFont val="Calibri"/>
        <family val="2"/>
        <scheme val="minor"/>
      </rPr>
      <t>rest.advertised.*</t>
    </r>
  </si>
  <si>
    <t xml:space="preserve">Connect workers need to be able to communicate directly with each other (HTTP requests are forwarded to the primary host) which can prove difficult in a containerized environment
</t>
  </si>
  <si>
    <r>
      <t xml:space="preserve">Is the </t>
    </r>
    <r>
      <rPr>
        <b/>
        <i/>
        <sz val="11"/>
        <color theme="1"/>
        <rFont val="Calibri"/>
        <family val="2"/>
        <scheme val="minor"/>
      </rPr>
      <t>topic.creation.enable</t>
    </r>
    <r>
      <rPr>
        <sz val="11"/>
        <color theme="1"/>
        <rFont val="Calibri"/>
        <family val="2"/>
        <scheme val="minor"/>
      </rPr>
      <t xml:space="preserve"> disabled ?</t>
    </r>
  </si>
  <si>
    <r>
      <t xml:space="preserve">Are errors correctly managed for Source Connectors ?
</t>
    </r>
    <r>
      <rPr>
        <b/>
        <i/>
        <sz val="11"/>
        <color theme="1"/>
        <rFont val="Calibri"/>
        <family val="2"/>
        <scheme val="minor"/>
      </rPr>
      <t>error.tolerance - errors.log.*</t>
    </r>
  </si>
  <si>
    <t>Errors can be logged with configurable level of details</t>
  </si>
  <si>
    <r>
      <t xml:space="preserve">Are errors correctly managed for Sink Connectors ?
</t>
    </r>
    <r>
      <rPr>
        <b/>
        <i/>
        <sz val="11"/>
        <color theme="1"/>
        <rFont val="Calibri"/>
        <family val="2"/>
        <scheme val="minor"/>
      </rPr>
      <t>error.tolerance - errors.dlq*</t>
    </r>
  </si>
  <si>
    <t>Performance would be degradated above 4K per broker and 200K for the whole cluster</t>
  </si>
  <si>
    <t>Event Sizer</t>
  </si>
  <si>
    <t>V2</t>
  </si>
  <si>
    <t>Minor updates to match the newer versions of Kafka</t>
  </si>
  <si>
    <t>Default value is 18s</t>
  </si>
  <si>
    <t>&gt;= 3s especially for application with low startup performance</t>
  </si>
  <si>
    <t>This value could be set to socket.request.max.bytes</t>
  </si>
  <si>
    <r>
      <t xml:space="preserve">Is the property </t>
    </r>
    <r>
      <rPr>
        <b/>
        <i/>
        <sz val="11"/>
        <color theme="1"/>
        <rFont val="Calibri"/>
        <family val="2"/>
        <scheme val="minor"/>
      </rPr>
      <t>allow.everyone.if.no.acl.found</t>
    </r>
    <r>
      <rPr>
        <sz val="11"/>
        <color theme="1"/>
        <rFont val="Calibri"/>
        <family val="2"/>
        <scheme val="minor"/>
      </rPr>
      <t xml:space="preserve"> disabled ?</t>
    </r>
  </si>
  <si>
    <t>Super Users</t>
  </si>
  <si>
    <t># of failed checks by criticity</t>
  </si>
  <si>
    <r>
      <t xml:space="preserve">They should be exactly one controller in the entire cluster
</t>
    </r>
    <r>
      <rPr>
        <b/>
        <sz val="11"/>
        <color rgb="FFFF0000"/>
        <rFont val="Calibri"/>
        <family val="2"/>
        <scheme val="minor"/>
      </rPr>
      <t>Alert if value is different than 1</t>
    </r>
  </si>
  <si>
    <r>
      <t xml:space="preserve">Is the Active Controller queue size monitored ?
</t>
    </r>
    <r>
      <rPr>
        <b/>
        <i/>
        <sz val="11"/>
        <color theme="1"/>
        <rFont val="Calibri"/>
        <family val="2"/>
        <scheme val="minor"/>
      </rPr>
      <t>kafka.controller:type=ControllerEventManager,name=EventQueueSize</t>
    </r>
  </si>
  <si>
    <r>
      <t xml:space="preserve">The value should be steady and near 0.
</t>
    </r>
    <r>
      <rPr>
        <b/>
        <sz val="11"/>
        <color rgb="FFFF0000"/>
        <rFont val="Calibri"/>
        <family val="2"/>
        <scheme val="minor"/>
      </rPr>
      <t>Alert if the value keep increasing over a long period, it will indicate that the controller is undersized or stuck (No admin task could be done)</t>
    </r>
  </si>
  <si>
    <r>
      <t xml:space="preserve">Are basic Key performance indicators monitored ?
</t>
    </r>
    <r>
      <rPr>
        <b/>
        <i/>
        <sz val="11"/>
        <color theme="1"/>
        <rFont val="Calibri"/>
        <family val="2"/>
        <scheme val="minor"/>
      </rPr>
      <t>kafka.server:type=BrokerTopicMetrics,name=MessagesInPerSec
kafka.server:type=BrokerTopicMetrics,name=BytesInPerSec
kafka.server:type=BrokerTopicMetrics,name=BytesOutPerSec
kafka.network:type=RequestMetrics,name=RequestsPerSec,request={Produce|FetchConsumer|FetchFollower}
kafka.network:type=RequestMetrics,name=RequestBytes,request=([-.\w]+)</t>
    </r>
  </si>
  <si>
    <r>
      <t xml:space="preserve">Are request time and detailed breakdown monitored to troubleshoot performance issues ?
</t>
    </r>
    <r>
      <rPr>
        <b/>
        <i/>
        <sz val="11"/>
        <color theme="1"/>
        <rFont val="Calibri"/>
        <family val="2"/>
        <scheme val="minor"/>
      </rPr>
      <t>kafka.network:type=RequestMetrics,name=TotalTimeMs,request={Produce|FetchConsumer|FetchFollower}
kafka.network:type=RequestMetrics,name=RequestQueueTimeMs,request={Produce|FetchConsumer|FetchFollower}
kafka.network:type=RequestMetrics,name=LocalTimeMs,request={Produce|FetchConsumer|FetchFollower}
kafka.network:type=RequestMetrics,name=RemoteTimeMs,request={Produce|FetchConsumer|FetchFollower}
kafka.network:type=RequestMetrics,name=ThrottleTimeMs,request={Produce|FetchConsumer|FetchFollower}
kafka.network:type=RequestMetrics,name=ResponseQueueTimeMs,request={Produce|FetchConsumer|FetchFollower}
kafka.network:type=RequestMetrics,name=ResponseSendTimeMs,request={Produce|FetchConsumer|FetchFollower}</t>
    </r>
    <r>
      <rPr>
        <sz val="11"/>
        <color theme="1"/>
        <rFont val="Calibri"/>
        <family val="2"/>
        <scheme val="minor"/>
      </rPr>
      <t xml:space="preserve">
</t>
    </r>
  </si>
  <si>
    <r>
      <t xml:space="preserve">TotalTimeMs = RequestQueueTimeMs + LocalTimeMs + RemoteTimeMs + ResponseQueueTimeMs + ResponseSendTimeMs
RequestQueueTimeMs : Time the request spent on the broker request queue waiting to be processed </t>
    </r>
    <r>
      <rPr>
        <b/>
        <i/>
        <sz val="11"/>
        <color theme="1"/>
        <rFont val="Calibri"/>
        <family val="2"/>
        <scheme val="minor"/>
      </rPr>
      <t>==&gt; I/O Thread, CPU issue</t>
    </r>
    <r>
      <rPr>
        <sz val="11"/>
        <color theme="1"/>
        <rFont val="Calibri"/>
        <family val="2"/>
        <scheme val="minor"/>
      </rPr>
      <t xml:space="preserve">
LocalTimeMs : Time the request is processed at the leader</t>
    </r>
    <r>
      <rPr>
        <b/>
        <sz val="11"/>
        <color theme="1"/>
        <rFont val="Calibri"/>
        <family val="2"/>
        <scheme val="minor"/>
      </rPr>
      <t xml:space="preserve"> ==&gt; I/O Threads, DIsk issue</t>
    </r>
    <r>
      <rPr>
        <sz val="11"/>
        <color theme="1"/>
        <rFont val="Calibri"/>
        <family val="2"/>
        <scheme val="minor"/>
      </rPr>
      <t xml:space="preserve">
RemoteTimeMs : Time waiting for followers </t>
    </r>
    <r>
      <rPr>
        <b/>
        <sz val="11"/>
        <color theme="1"/>
        <rFont val="Calibri"/>
        <family val="2"/>
        <scheme val="minor"/>
      </rPr>
      <t xml:space="preserve">==&gt; Network, I/O Threads, CPU issue
</t>
    </r>
    <r>
      <rPr>
        <sz val="11"/>
        <color theme="1"/>
        <rFont val="Calibri"/>
        <family val="2"/>
        <scheme val="minor"/>
      </rPr>
      <t xml:space="preserve">ThrottleTimeMs : Time waiting for respecting client set quotas ==&gt; Client not respecting its defined quotas
ResponseQueueTimeMs : Time the response spent on the broker response queue waiting to be processed </t>
    </r>
    <r>
      <rPr>
        <b/>
        <i/>
        <sz val="11"/>
        <color theme="1"/>
        <rFont val="Calibri"/>
        <family val="2"/>
        <scheme val="minor"/>
      </rPr>
      <t>==&gt; I/O Thread, CPU issue</t>
    </r>
    <r>
      <rPr>
        <sz val="11"/>
        <color theme="1"/>
        <rFont val="Calibri"/>
        <family val="2"/>
        <scheme val="minor"/>
      </rPr>
      <t xml:space="preserve">
ResponseSendTimeMs : Time to send the response </t>
    </r>
    <r>
      <rPr>
        <b/>
        <i/>
        <sz val="11"/>
        <color theme="1"/>
        <rFont val="Calibri"/>
        <family val="2"/>
        <scheme val="minor"/>
      </rPr>
      <t>==&gt; Network, I/O Threads issue</t>
    </r>
    <r>
      <rPr>
        <sz val="11"/>
        <color theme="1"/>
        <rFont val="Calibri"/>
        <family val="2"/>
        <scheme val="minor"/>
      </rPr>
      <t xml:space="preserve">
</t>
    </r>
  </si>
  <si>
    <r>
      <t xml:space="preserve">Are Kafka producer metrics monitored ?
</t>
    </r>
    <r>
      <rPr>
        <b/>
        <i/>
        <sz val="11"/>
        <color theme="1"/>
        <rFont val="Calibri"/>
        <family val="2"/>
        <scheme val="minor"/>
      </rPr>
      <t>kafka.producer:type=producer-metrics,client-id="{client-id}",node-id="{node-id}",topic="{topic}"</t>
    </r>
  </si>
  <si>
    <t>Are authorization logs enabled ?</t>
  </si>
  <si>
    <t>log4j.logger.kafka.authorizer.logger=INFO</t>
  </si>
  <si>
    <t>Audit Logs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</si>
</sst>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4"/>
      <color theme="1"/>
      <name val="Calibri"/>
      <family val="2"/>
      <scheme val="minor"/>
    </font>
    <font>
      <sz val="11"/>
      <name val="Calibri"/>
      <family val="2"/>
      <scheme val="minor"/>
    </font>
    <font>
      <b/>
      <i/>
      <sz val="11"/>
      <color theme="1"/>
      <name val="Calibri"/>
      <family val="2"/>
      <scheme val="minor"/>
    </font>
    <font>
      <b/>
      <i/>
      <u/>
      <sz val="11"/>
      <color theme="1"/>
      <name val="Calibri"/>
      <family val="2"/>
      <scheme val="minor"/>
    </font>
    <font>
      <i/>
      <sz val="11"/>
      <color theme="1"/>
      <name val="Calibri"/>
      <family val="2"/>
      <scheme val="minor"/>
    </font>
    <font>
      <b/>
      <u/>
      <sz val="11"/>
      <color theme="1"/>
      <name val="Calibri"/>
      <family val="2"/>
      <scheme val="minor"/>
    </font>
    <font>
      <b/>
      <sz val="11"/>
      <color rgb="FF0000FF"/>
      <name val="Calibri"/>
      <family val="2"/>
    </font>
    <font>
      <sz val="11"/>
      <color rgb="FF0000FF"/>
      <name val="Calibri"/>
      <family val="2"/>
    </font>
    <font>
      <sz val="10"/>
      <name val="Comic Sans MS"/>
      <family val="4"/>
    </font>
    <font>
      <b/>
      <sz val="11"/>
      <color rgb="FFFFFFFF"/>
      <name val="Calibri"/>
      <family val="2"/>
    </font>
    <font>
      <b/>
      <sz val="11"/>
      <name val="Calibri"/>
      <family val="2"/>
    </font>
    <font>
      <b/>
      <sz val="14"/>
      <name val="Century Gothic"/>
      <family val="2"/>
    </font>
    <font>
      <b/>
      <sz val="11"/>
      <color rgb="FFFF0000"/>
      <name val="Calibri"/>
      <family val="2"/>
      <scheme val="minor"/>
    </font>
    <font>
      <b/>
      <i/>
      <sz val="11"/>
      <color rgb="FFFF0000"/>
      <name val="Calibri"/>
      <family val="2"/>
      <scheme val="minor"/>
    </font>
    <font>
      <sz val="11"/>
      <color rgb="FFC00000"/>
      <name val="Calibri"/>
      <family val="2"/>
      <scheme val="minor"/>
    </font>
    <font>
      <b/>
      <sz val="11"/>
      <color rgb="FFC00000"/>
      <name val="Calibri"/>
      <family val="2"/>
      <scheme val="minor"/>
    </font>
    <font>
      <sz val="11"/>
      <color rgb="FF00B05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4" tint="0.39997558519241921"/>
        <bgColor indexed="64"/>
      </patternFill>
    </fill>
    <fill>
      <patternFill patternType="solid">
        <fgColor rgb="FFCF022B"/>
        <bgColor rgb="FF000000"/>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ck">
        <color auto="1"/>
      </right>
      <top style="thin">
        <color auto="1"/>
      </top>
      <bottom/>
      <diagonal/>
    </border>
    <border>
      <left/>
      <right style="thick">
        <color auto="1"/>
      </right>
      <top/>
      <bottom/>
      <diagonal/>
    </border>
    <border>
      <left style="thin">
        <color auto="1"/>
      </left>
      <right/>
      <top/>
      <bottom style="thick">
        <color auto="1"/>
      </bottom>
      <diagonal/>
    </border>
    <border>
      <left/>
      <right/>
      <top/>
      <bottom style="thick">
        <color auto="1"/>
      </bottom>
      <diagonal/>
    </border>
    <border>
      <left/>
      <right style="thick">
        <color auto="1"/>
      </right>
      <top/>
      <bottom style="thick">
        <color auto="1"/>
      </bottom>
      <diagonal/>
    </border>
  </borders>
  <cellStyleXfs count="5">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1" fillId="0" borderId="0"/>
    <xf numFmtId="0" fontId="15" fillId="0" borderId="0"/>
  </cellStyleXfs>
  <cellXfs count="65">
    <xf numFmtId="0" fontId="0" fillId="0" borderId="0" xfId="0"/>
    <xf numFmtId="0" fontId="0" fillId="0" borderId="1" xfId="0" applyBorder="1"/>
    <xf numFmtId="0" fontId="0" fillId="3" borderId="1" xfId="0" applyFill="1" applyBorder="1"/>
    <xf numFmtId="0" fontId="0" fillId="0" borderId="0" xfId="0" applyAlignment="1">
      <alignment wrapText="1"/>
    </xf>
    <xf numFmtId="0" fontId="0" fillId="0" borderId="0" xfId="0" applyBorder="1"/>
    <xf numFmtId="0" fontId="4" fillId="0" borderId="0" xfId="2" applyBorder="1"/>
    <xf numFmtId="0" fontId="0" fillId="0" borderId="0" xfId="0" applyFill="1" applyBorder="1"/>
    <xf numFmtId="0" fontId="0" fillId="0" borderId="0" xfId="0" applyBorder="1" applyAlignment="1">
      <alignment wrapText="1"/>
    </xf>
    <xf numFmtId="0" fontId="0" fillId="0" borderId="0" xfId="0" applyBorder="1" applyAlignment="1">
      <alignment horizontal="left" wrapText="1"/>
    </xf>
    <xf numFmtId="0" fontId="0" fillId="0" borderId="0" xfId="0" applyAlignment="1">
      <alignment horizontal="left" wrapText="1"/>
    </xf>
    <xf numFmtId="0" fontId="0" fillId="0" borderId="0" xfId="0" applyBorder="1" applyAlignment="1">
      <alignment vertical="center" wrapText="1"/>
    </xf>
    <xf numFmtId="0" fontId="0" fillId="0" borderId="0" xfId="0" applyBorder="1" applyAlignment="1">
      <alignment vertical="center"/>
    </xf>
    <xf numFmtId="0" fontId="0" fillId="0" borderId="0" xfId="0" applyFill="1" applyBorder="1" applyAlignment="1">
      <alignment vertical="center"/>
    </xf>
    <xf numFmtId="0" fontId="4" fillId="0" borderId="0" xfId="2" applyBorder="1" applyAlignment="1">
      <alignment vertical="center"/>
    </xf>
    <xf numFmtId="0" fontId="0" fillId="0" borderId="0" xfId="0" applyAlignment="1">
      <alignment vertical="center" wrapText="1"/>
    </xf>
    <xf numFmtId="0" fontId="0" fillId="0" borderId="0" xfId="0" applyAlignment="1">
      <alignment vertical="center"/>
    </xf>
    <xf numFmtId="0" fontId="4" fillId="0" borderId="0" xfId="2" applyAlignment="1">
      <alignment vertical="center"/>
    </xf>
    <xf numFmtId="0" fontId="0" fillId="0" borderId="0" xfId="0" quotePrefix="1" applyBorder="1" applyAlignment="1">
      <alignment vertical="center" wrapText="1"/>
    </xf>
    <xf numFmtId="0" fontId="0" fillId="0" borderId="0" xfId="0" quotePrefix="1" applyBorder="1" applyAlignment="1">
      <alignment vertical="center"/>
    </xf>
    <xf numFmtId="0" fontId="11" fillId="0" borderId="0" xfId="0" applyFont="1" applyAlignment="1">
      <alignment vertical="center" wrapText="1"/>
    </xf>
    <xf numFmtId="0" fontId="2" fillId="2" borderId="0" xfId="0" applyFont="1" applyFill="1" applyAlignment="1">
      <alignment vertical="center"/>
    </xf>
    <xf numFmtId="9" fontId="0" fillId="0" borderId="0" xfId="1" applyFont="1"/>
    <xf numFmtId="0" fontId="13" fillId="0" borderId="0" xfId="3" applyFont="1" applyFill="1" applyBorder="1" applyAlignment="1"/>
    <xf numFmtId="0" fontId="14" fillId="0" borderId="0" xfId="3" applyFont="1" applyFill="1" applyBorder="1" applyAlignment="1"/>
    <xf numFmtId="0" fontId="14" fillId="0" borderId="0" xfId="3" applyFont="1" applyFill="1" applyBorder="1" applyAlignment="1">
      <alignment wrapText="1"/>
    </xf>
    <xf numFmtId="0" fontId="14" fillId="0" borderId="0" xfId="3" applyFont="1" applyFill="1" applyBorder="1" applyAlignment="1">
      <alignment horizontal="center" vertical="center"/>
    </xf>
    <xf numFmtId="0" fontId="14" fillId="0" borderId="1" xfId="4" applyFont="1" applyFill="1" applyBorder="1" applyAlignment="1">
      <alignment horizontal="center" vertical="top"/>
    </xf>
    <xf numFmtId="0" fontId="14" fillId="0" borderId="1" xfId="4" applyFont="1" applyFill="1" applyBorder="1" applyAlignment="1">
      <alignment vertical="top" wrapText="1"/>
    </xf>
    <xf numFmtId="0" fontId="7" fillId="0" borderId="0" xfId="0" applyFont="1" applyBorder="1" applyAlignment="1"/>
    <xf numFmtId="0" fontId="16" fillId="4" borderId="1" xfId="4" applyFont="1" applyFill="1" applyBorder="1" applyAlignment="1">
      <alignment horizontal="center" vertical="top"/>
    </xf>
    <xf numFmtId="0" fontId="16" fillId="4" borderId="1" xfId="4" applyFont="1" applyFill="1" applyBorder="1" applyAlignment="1">
      <alignment horizontal="center" vertical="top" wrapText="1"/>
    </xf>
    <xf numFmtId="0" fontId="16" fillId="4" borderId="1" xfId="4" applyFont="1" applyFill="1" applyBorder="1" applyAlignment="1">
      <alignment horizontal="center" vertical="center"/>
    </xf>
    <xf numFmtId="14" fontId="17" fillId="0" borderId="1" xfId="4" applyNumberFormat="1" applyFont="1" applyFill="1" applyBorder="1" applyAlignment="1">
      <alignment horizontal="center" vertical="center"/>
    </xf>
    <xf numFmtId="0" fontId="17" fillId="0" borderId="1" xfId="4" applyFont="1" applyFill="1" applyBorder="1" applyAlignment="1">
      <alignment horizontal="center" vertical="center"/>
    </xf>
    <xf numFmtId="0" fontId="17" fillId="0" borderId="1" xfId="4" applyFont="1" applyFill="1" applyBorder="1" applyAlignment="1">
      <alignment horizontal="left" vertical="center" wrapText="1"/>
    </xf>
    <xf numFmtId="14" fontId="14" fillId="0" borderId="1" xfId="4" applyNumberFormat="1" applyFont="1" applyFill="1" applyBorder="1" applyAlignment="1">
      <alignment horizontal="center" vertical="top"/>
    </xf>
    <xf numFmtId="0" fontId="14" fillId="0" borderId="1" xfId="4" applyFont="1" applyFill="1" applyBorder="1" applyAlignment="1">
      <alignment horizontal="center" vertical="center"/>
    </xf>
    <xf numFmtId="0" fontId="0" fillId="5" borderId="0" xfId="0" applyFill="1" applyBorder="1" applyAlignment="1">
      <alignment horizontal="left" wrapText="1"/>
    </xf>
    <xf numFmtId="0" fontId="2" fillId="0" borderId="0" xfId="0" applyFont="1" applyFill="1" applyAlignment="1">
      <alignment vertical="center"/>
    </xf>
    <xf numFmtId="0" fontId="21" fillId="0" borderId="0" xfId="0" applyFont="1" applyAlignment="1">
      <alignment vertical="center"/>
    </xf>
    <xf numFmtId="0" fontId="21" fillId="0" borderId="0" xfId="0" applyFont="1" applyBorder="1" applyAlignment="1">
      <alignment vertical="center"/>
    </xf>
    <xf numFmtId="0" fontId="2" fillId="2" borderId="0" xfId="0" applyFont="1" applyFill="1"/>
    <xf numFmtId="0" fontId="4" fillId="0" borderId="0" xfId="2" applyBorder="1" applyAlignment="1">
      <alignment vertical="center" wrapText="1"/>
    </xf>
    <xf numFmtId="0" fontId="0" fillId="0" borderId="0" xfId="0" applyFill="1" applyBorder="1" applyAlignment="1">
      <alignment vertical="center" wrapText="1"/>
    </xf>
    <xf numFmtId="0" fontId="3" fillId="0" borderId="0" xfId="0" applyFont="1" applyBorder="1" applyAlignment="1">
      <alignment vertical="center" wrapText="1"/>
    </xf>
    <xf numFmtId="0" fontId="22" fillId="0" borderId="0" xfId="0" applyFont="1" applyAlignment="1">
      <alignment vertical="center"/>
    </xf>
    <xf numFmtId="0" fontId="23" fillId="0" borderId="0" xfId="0" applyFont="1" applyBorder="1" applyAlignment="1">
      <alignment vertical="center"/>
    </xf>
    <xf numFmtId="0" fontId="23" fillId="0" borderId="0" xfId="0" applyFont="1" applyAlignment="1">
      <alignment vertical="center"/>
    </xf>
    <xf numFmtId="0" fontId="23" fillId="0" borderId="0" xfId="0" applyFont="1" applyAlignment="1">
      <alignment vertical="center" wrapText="1"/>
    </xf>
    <xf numFmtId="0" fontId="18" fillId="0" borderId="2" xfId="3" applyFont="1" applyFill="1" applyBorder="1" applyAlignment="1">
      <alignment horizontal="center" vertical="center"/>
    </xf>
    <xf numFmtId="0" fontId="18" fillId="0" borderId="3" xfId="3" applyFont="1" applyFill="1" applyBorder="1" applyAlignment="1">
      <alignment horizontal="center" vertical="center"/>
    </xf>
    <xf numFmtId="0" fontId="18" fillId="0" borderId="5" xfId="3" applyFont="1" applyFill="1" applyBorder="1" applyAlignment="1">
      <alignment horizontal="center" vertical="center"/>
    </xf>
    <xf numFmtId="0" fontId="18" fillId="0" borderId="4" xfId="3" applyFont="1" applyFill="1" applyBorder="1" applyAlignment="1">
      <alignment horizontal="center" vertical="center"/>
    </xf>
    <xf numFmtId="0" fontId="18" fillId="0" borderId="0" xfId="3" applyFont="1" applyFill="1" applyBorder="1" applyAlignment="1">
      <alignment horizontal="center" vertical="center"/>
    </xf>
    <xf numFmtId="0" fontId="18" fillId="0" borderId="6" xfId="3" applyFont="1" applyFill="1" applyBorder="1" applyAlignment="1">
      <alignment horizontal="center" vertical="center"/>
    </xf>
    <xf numFmtId="0" fontId="18" fillId="0" borderId="7" xfId="3" applyFont="1" applyFill="1" applyBorder="1" applyAlignment="1">
      <alignment horizontal="center" vertical="center"/>
    </xf>
    <xf numFmtId="0" fontId="18" fillId="0" borderId="8" xfId="3" applyFont="1" applyFill="1" applyBorder="1" applyAlignment="1">
      <alignment horizontal="center" vertical="center"/>
    </xf>
    <xf numFmtId="0" fontId="18" fillId="0" borderId="9" xfId="3" applyFont="1" applyFill="1" applyBorder="1" applyAlignment="1">
      <alignment horizontal="center" vertical="center"/>
    </xf>
    <xf numFmtId="0" fontId="16" fillId="4" borderId="1" xfId="4" applyFont="1" applyFill="1" applyBorder="1" applyAlignment="1">
      <alignment horizontal="center" vertical="top"/>
    </xf>
    <xf numFmtId="0" fontId="7" fillId="0" borderId="1" xfId="0" applyFont="1" applyBorder="1" applyAlignment="1">
      <alignment horizontal="center"/>
    </xf>
    <xf numFmtId="0" fontId="3" fillId="0" borderId="1" xfId="0" applyFont="1" applyBorder="1" applyAlignment="1">
      <alignment horizontal="left" wrapText="1"/>
    </xf>
    <xf numFmtId="0" fontId="3" fillId="0" borderId="1" xfId="0" applyFont="1" applyBorder="1" applyAlignment="1">
      <alignment horizontal="left"/>
    </xf>
    <xf numFmtId="0" fontId="2" fillId="2" borderId="0" xfId="0" applyFont="1" applyFill="1" applyAlignment="1">
      <alignment horizontal="center"/>
    </xf>
    <xf numFmtId="0" fontId="8" fillId="0" borderId="1" xfId="0" applyFont="1" applyBorder="1" applyAlignment="1">
      <alignment horizontal="left" vertical="center" wrapText="1"/>
    </xf>
    <xf numFmtId="0" fontId="0" fillId="0" borderId="0" xfId="0" quotePrefix="1" applyAlignment="1">
      <alignment vertical="center" wrapText="1"/>
    </xf>
  </cellXfs>
  <cellStyles count="5">
    <cellStyle name="Lien hypertexte" xfId="2" builtinId="8"/>
    <cellStyle name="Normal" xfId="0" builtinId="0"/>
    <cellStyle name="Normal 2 2" xfId="3" xr:uid="{00000000-0005-0000-0000-000002000000}"/>
    <cellStyle name="Normal_01.CAK.Repository.1.1 2" xfId="4" xr:uid="{00000000-0005-0000-0000-000003000000}"/>
    <cellStyle name="Pourcentage" xfId="1" builtinId="5"/>
  </cellStyles>
  <dxfs count="224">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rgb="FFFF0000"/>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theme="9" tint="0.79998168889431442"/>
        </patternFill>
      </fill>
    </dxf>
    <dxf>
      <fill>
        <patternFill>
          <bgColor theme="9" tint="0.39994506668294322"/>
        </patternFill>
      </fill>
    </dxf>
    <dxf>
      <fill>
        <patternFill>
          <bgColor theme="9" tint="-0.24994659260841701"/>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bgColor rgb="FFC00000"/>
        </patternFill>
      </fill>
    </dxf>
    <dxf>
      <fill>
        <patternFill>
          <bgColor theme="5" tint="0.39994506668294322"/>
        </patternFill>
      </fill>
    </dxf>
    <dxf>
      <fill>
        <patternFill>
          <bgColor theme="7" tint="0.59996337778862885"/>
        </patternFill>
      </fill>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4305300</xdr:colOff>
      <xdr:row>6</xdr:row>
      <xdr:rowOff>333375</xdr:rowOff>
    </xdr:from>
    <xdr:to>
      <xdr:col>4</xdr:col>
      <xdr:colOff>3048000</xdr:colOff>
      <xdr:row>6</xdr:row>
      <xdr:rowOff>1790700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53150" y="1524000"/>
          <a:ext cx="3133725" cy="14573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T_1202/Audit/Orange%20Money/audit%20kafka/MOOD%20Kafka%20Audit%20V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Summary"/>
      <sheetName val="Requirements"/>
      <sheetName val="Topics"/>
      <sheetName val="Producers"/>
      <sheetName val="Consumers"/>
      <sheetName val="KStreams_KSQL"/>
      <sheetName val="Kafka Connect"/>
      <sheetName val="Hardware"/>
      <sheetName val="OS"/>
      <sheetName val="Broker configuration"/>
      <sheetName val="Security"/>
      <sheetName val="Monitoring"/>
      <sheetName val="Disaster Recovery"/>
      <sheetName val="Deployment"/>
      <sheetName val="Exploitation"/>
      <sheetName val="Setting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0000000}" name="Table35" displayName="Table35" ref="B7:G21" totalsRowCount="1">
  <autoFilter ref="B7:G20" xr:uid="{00000000-0009-0000-0100-000023000000}"/>
  <tableColumns count="6">
    <tableColumn id="1" xr3:uid="{00000000-0010-0000-0000-000001000000}" name="Theme"/>
    <tableColumn id="2" xr3:uid="{00000000-0010-0000-0000-000002000000}" name="# of checks" totalsRowFunction="custom">
      <totalsRowFormula>SUM(Table35['# of checks])</totalsRowFormula>
    </tableColumn>
    <tableColumn id="3" xr3:uid="{00000000-0010-0000-0000-000003000000}" name="% Advancement" totalsRowFunction="custom" dataDxfId="223" totalsRowDxfId="222" totalsRowCellStyle="Pourcentage">
      <totalsRowFormula>AVERAGE(Table35[% Advancement])</totalsRowFormula>
    </tableColumn>
    <tableColumn id="4" xr3:uid="{00000000-0010-0000-0000-000004000000}" name="Low" totalsRowFunction="custom">
      <totalsRowFormula>SUM(Table35[Low])</totalsRowFormula>
    </tableColumn>
    <tableColumn id="5" xr3:uid="{00000000-0010-0000-0000-000005000000}" name="Normal" totalsRowFunction="custom">
      <totalsRowFormula>SUM(Table35[Normal])</totalsRowFormula>
    </tableColumn>
    <tableColumn id="6" xr3:uid="{00000000-0010-0000-0000-000006000000}" name="High" totalsRowFunction="custom">
      <totalsRowFormula>SUM(Table35[High])</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9000000}" name="OS" displayName="OS" ref="B5:H12" totalsRowShown="0" dataDxfId="176">
  <autoFilter ref="B5:H12" xr:uid="{00000000-0009-0000-0100-00001A000000}"/>
  <tableColumns count="7">
    <tableColumn id="1" xr3:uid="{00000000-0010-0000-0900-000001000000}" name="Area" dataDxfId="175"/>
    <tableColumn id="6" xr3:uid="{00000000-0010-0000-0900-000006000000}" name="Importance" dataDxfId="174"/>
    <tableColumn id="2" xr3:uid="{00000000-0010-0000-0900-000002000000}" name="Y/N/NA" dataDxfId="173"/>
    <tableColumn id="7" xr3:uid="{00000000-0010-0000-0900-000007000000}" name="Note" dataDxfId="172"/>
    <tableColumn id="3" xr3:uid="{00000000-0010-0000-0900-000003000000}" name="Comment" dataDxfId="171"/>
    <tableColumn id="4" xr3:uid="{00000000-0010-0000-0900-000004000000}" name="Recommandation" dataDxfId="170"/>
    <tableColumn id="5" xr3:uid="{00000000-0010-0000-0900-000005000000}" name="Documentation" dataDxfId="16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A000000}" name="Configuration" displayName="Configuration" ref="B5:H42" totalsRowShown="0" dataDxfId="168">
  <autoFilter ref="B5:H42" xr:uid="{00000000-0009-0000-0100-00001B000000}"/>
  <tableColumns count="7">
    <tableColumn id="1" xr3:uid="{00000000-0010-0000-0A00-000001000000}" name="Area" dataDxfId="167"/>
    <tableColumn id="6" xr3:uid="{00000000-0010-0000-0A00-000006000000}" name="Importance" dataDxfId="166"/>
    <tableColumn id="2" xr3:uid="{00000000-0010-0000-0A00-000002000000}" name="Y/N/NA" dataDxfId="165"/>
    <tableColumn id="7" xr3:uid="{00000000-0010-0000-0A00-000007000000}" name="Note" dataDxfId="164"/>
    <tableColumn id="3" xr3:uid="{00000000-0010-0000-0A00-000003000000}" name="Comment" dataDxfId="163"/>
    <tableColumn id="4" xr3:uid="{00000000-0010-0000-0A00-000004000000}" name="Recommandation" dataDxfId="162"/>
    <tableColumn id="5" xr3:uid="{00000000-0010-0000-0A00-000005000000}" name="Documentation" dataDxfId="16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B000000}" name="Security" displayName="Security" ref="B5:H15" totalsRowShown="0" dataDxfId="160">
  <autoFilter ref="B5:H15" xr:uid="{00000000-0009-0000-0100-00001C000000}"/>
  <tableColumns count="7">
    <tableColumn id="1" xr3:uid="{00000000-0010-0000-0B00-000001000000}" name="Area" dataDxfId="159"/>
    <tableColumn id="6" xr3:uid="{00000000-0010-0000-0B00-000006000000}" name="Importance" dataDxfId="158">
      <calculatedColumnFormula>IF(OR(EXACT(Requirements!$C$8,Settings!$E$7),EXACT(Requirements!$C$8,Settings!$E$8),EXACT(Requirements!$C$8,Settings!$E$9)),Settings!$I$8,Settings!$I$6)</calculatedColumnFormula>
    </tableColumn>
    <tableColumn id="2" xr3:uid="{00000000-0010-0000-0B00-000002000000}" name="Y/N/NA" dataDxfId="157"/>
    <tableColumn id="7" xr3:uid="{00000000-0010-0000-0B00-000007000000}" name="Note" dataDxfId="156"/>
    <tableColumn id="3" xr3:uid="{00000000-0010-0000-0B00-000003000000}" name="Comment" dataDxfId="155"/>
    <tableColumn id="4" xr3:uid="{00000000-0010-0000-0B00-000004000000}" name="Recommandation" dataDxfId="154"/>
    <tableColumn id="5" xr3:uid="{00000000-0010-0000-0B00-000005000000}" name="Documentation" dataDxfId="15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C000000}" name="Monitoring" displayName="Monitoring" ref="B5:H38" totalsRowShown="0" dataDxfId="152">
  <autoFilter ref="B5:H38" xr:uid="{00000000-0009-0000-0100-00001E000000}"/>
  <tableColumns count="7">
    <tableColumn id="1" xr3:uid="{00000000-0010-0000-0C00-000001000000}" name="Area" dataDxfId="151"/>
    <tableColumn id="6" xr3:uid="{00000000-0010-0000-0C00-000006000000}" name="Importance" dataDxfId="150"/>
    <tableColumn id="2" xr3:uid="{00000000-0010-0000-0C00-000002000000}" name="Y/N/NA" dataDxfId="149"/>
    <tableColumn id="7" xr3:uid="{00000000-0010-0000-0C00-000007000000}" name="Note" dataDxfId="148"/>
    <tableColumn id="3" xr3:uid="{00000000-0010-0000-0C00-000003000000}" name="Comment" dataDxfId="147"/>
    <tableColumn id="4" xr3:uid="{00000000-0010-0000-0C00-000004000000}" name="Recommandation" dataDxfId="146"/>
    <tableColumn id="5" xr3:uid="{00000000-0010-0000-0C00-000005000000}" name="Documentation" dataDxfId="14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D000000}" name="Disaster" displayName="Disaster" ref="B5:H16" totalsRowShown="0" dataDxfId="144">
  <autoFilter ref="B5:H16" xr:uid="{00000000-0009-0000-0100-000002000000}"/>
  <tableColumns count="7">
    <tableColumn id="1" xr3:uid="{00000000-0010-0000-0D00-000001000000}" name="Area" dataDxfId="143"/>
    <tableColumn id="6" xr3:uid="{00000000-0010-0000-0D00-000006000000}" name="Importance" dataDxfId="142"/>
    <tableColumn id="2" xr3:uid="{00000000-0010-0000-0D00-000002000000}" name="Y/N/NA" dataDxfId="141"/>
    <tableColumn id="7" xr3:uid="{00000000-0010-0000-0D00-000007000000}" name="Note" dataDxfId="140"/>
    <tableColumn id="3" xr3:uid="{00000000-0010-0000-0D00-000003000000}" name="Comment" dataDxfId="139"/>
    <tableColumn id="4" xr3:uid="{00000000-0010-0000-0D00-000004000000}" name="Recommandation" dataDxfId="138"/>
    <tableColumn id="5" xr3:uid="{00000000-0010-0000-0D00-000005000000}" name="Documentation" dataDxfId="13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E000000}" name="Deployment" displayName="Deployment" ref="B5:H20" totalsRowShown="0" dataDxfId="136">
  <autoFilter ref="B5:H20" xr:uid="{00000000-0009-0000-0100-000016000000}"/>
  <tableColumns count="7">
    <tableColumn id="1" xr3:uid="{00000000-0010-0000-0E00-000001000000}" name="Area" dataDxfId="135"/>
    <tableColumn id="6" xr3:uid="{00000000-0010-0000-0E00-000006000000}" name="Importance" dataDxfId="134"/>
    <tableColumn id="2" xr3:uid="{00000000-0010-0000-0E00-000002000000}" name="Y/N/NA" dataDxfId="133"/>
    <tableColumn id="7" xr3:uid="{00000000-0010-0000-0E00-000007000000}" name="Note" dataDxfId="132"/>
    <tableColumn id="3" xr3:uid="{00000000-0010-0000-0E00-000003000000}" name="Comment" dataDxfId="131"/>
    <tableColumn id="4" xr3:uid="{00000000-0010-0000-0E00-000004000000}" name="Recommandation" dataDxfId="130"/>
    <tableColumn id="5" xr3:uid="{00000000-0010-0000-0E00-000005000000}" name="Documentation" dataDxfId="12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F000000}" name="Exploitation" displayName="Exploitation" ref="B5:H21" totalsRowShown="0" dataDxfId="128">
  <autoFilter ref="B5:H21" xr:uid="{00000000-0009-0000-0100-000020000000}"/>
  <tableColumns count="7">
    <tableColumn id="1" xr3:uid="{00000000-0010-0000-0F00-000001000000}" name="Area" dataDxfId="127"/>
    <tableColumn id="6" xr3:uid="{00000000-0010-0000-0F00-000006000000}" name="Importance" dataDxfId="126"/>
    <tableColumn id="2" xr3:uid="{00000000-0010-0000-0F00-000002000000}" name="Y/N/NA" dataDxfId="125"/>
    <tableColumn id="7" xr3:uid="{00000000-0010-0000-0F00-000007000000}" name="Note" dataDxfId="124"/>
    <tableColumn id="3" xr3:uid="{00000000-0010-0000-0F00-000003000000}" name="Comment" dataDxfId="123"/>
    <tableColumn id="4" xr3:uid="{00000000-0010-0000-0F00-000004000000}" name="Recommandation" dataDxfId="122"/>
    <tableColumn id="5" xr3:uid="{00000000-0010-0000-0F00-000005000000}" name="Documentation" dataDxfId="1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1000000}" name="Table36" displayName="Table36" ref="J7:N8" totalsRowShown="0">
  <autoFilter ref="J7:N8" xr:uid="{00000000-0009-0000-0100-000024000000}"/>
  <tableColumns count="5">
    <tableColumn id="1" xr3:uid="{00000000-0010-0000-0100-000001000000}" name="Theme"/>
    <tableColumn id="2" xr3:uid="{00000000-0010-0000-0100-000002000000}" name="Check"/>
    <tableColumn id="3" xr3:uid="{00000000-0010-0000-0100-000003000000}" name="Criticity"/>
    <tableColumn id="4" xr3:uid="{00000000-0010-0000-0100-000004000000}" name="Recommandation"/>
    <tableColumn id="5" xr3:uid="{00000000-0010-0000-0100-000005000000}" name="Impact if not taken into account"/>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2000000}" name="Table116" displayName="Table116" ref="B5:D16" totalsRowShown="0">
  <autoFilter ref="B5:D16" xr:uid="{00000000-0009-0000-0100-00000F000000}"/>
  <tableColumns count="3">
    <tableColumn id="1" xr3:uid="{00000000-0010-0000-0200-000001000000}" name="Requirement" dataDxfId="221"/>
    <tableColumn id="6" xr3:uid="{00000000-0010-0000-0200-000006000000}" name="Value" dataDxfId="220"/>
    <tableColumn id="7" xr3:uid="{00000000-0010-0000-0200-000007000000}" name="Comments" dataDxfId="2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Topic" displayName="Topic" ref="B5:H11" totalsRowShown="0">
  <autoFilter ref="B5:H11" xr:uid="{00000000-0009-0000-0100-000001000000}"/>
  <tableColumns count="7">
    <tableColumn id="1" xr3:uid="{00000000-0010-0000-0300-000001000000}" name="Area" dataDxfId="218"/>
    <tableColumn id="6" xr3:uid="{00000000-0010-0000-0300-000006000000}" name="Importance" dataDxfId="217"/>
    <tableColumn id="2" xr3:uid="{00000000-0010-0000-0300-000002000000}" name="Y/N/NA"/>
    <tableColumn id="7" xr3:uid="{00000000-0010-0000-0300-000007000000}" name="Note"/>
    <tableColumn id="3" xr3:uid="{00000000-0010-0000-0300-000003000000}" name="Comment"/>
    <tableColumn id="4" xr3:uid="{00000000-0010-0000-0300-000004000000}" name="Recommandation"/>
    <tableColumn id="5" xr3:uid="{00000000-0010-0000-0300-000005000000}" name="Documentatio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4000000}" name="Producer" displayName="Producer" ref="B5:H24" totalsRowShown="0" dataDxfId="216">
  <autoFilter ref="B5:H24" xr:uid="{00000000-0009-0000-0100-000013000000}"/>
  <tableColumns count="7">
    <tableColumn id="1" xr3:uid="{00000000-0010-0000-0400-000001000000}" name="Area" dataDxfId="215"/>
    <tableColumn id="6" xr3:uid="{00000000-0010-0000-0400-000006000000}" name="Importance" dataDxfId="214"/>
    <tableColumn id="2" xr3:uid="{00000000-0010-0000-0400-000002000000}" name="Y/N/NA" dataDxfId="213"/>
    <tableColumn id="3" xr3:uid="{00000000-0010-0000-0400-000003000000}" name="Note" dataDxfId="212"/>
    <tableColumn id="7" xr3:uid="{00000000-0010-0000-0400-000007000000}" name="Comment" dataDxfId="211"/>
    <tableColumn id="4" xr3:uid="{00000000-0010-0000-0400-000004000000}" name="Recommandation" dataDxfId="210"/>
    <tableColumn id="5" xr3:uid="{00000000-0010-0000-0400-000005000000}" name="Documentation" dataDxfId="20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5000000}" name="Consumer" displayName="Consumer" ref="B5:H27" totalsRowShown="0" dataDxfId="208">
  <autoFilter ref="B5:H27" xr:uid="{00000000-0009-0000-0100-000014000000}"/>
  <tableColumns count="7">
    <tableColumn id="1" xr3:uid="{00000000-0010-0000-0500-000001000000}" name="Area" dataDxfId="207"/>
    <tableColumn id="6" xr3:uid="{00000000-0010-0000-0500-000006000000}" name="Importance" dataDxfId="206"/>
    <tableColumn id="2" xr3:uid="{00000000-0010-0000-0500-000002000000}" name="Y/N/NA" dataDxfId="205"/>
    <tableColumn id="7" xr3:uid="{00000000-0010-0000-0500-000007000000}" name="Note" dataDxfId="204"/>
    <tableColumn id="3" xr3:uid="{00000000-0010-0000-0500-000003000000}" name="Comment" dataDxfId="203"/>
    <tableColumn id="4" xr3:uid="{00000000-0010-0000-0500-000004000000}" name="Recommandation" dataDxfId="202"/>
    <tableColumn id="5" xr3:uid="{00000000-0010-0000-0500-000005000000}" name="Documentation" dataDxfId="20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KStreams_KSQL" displayName="KStreams_KSQL" ref="B5:H35" totalsRowShown="0" dataDxfId="200">
  <autoFilter ref="B5:H35" xr:uid="{00000000-0009-0000-0100-000021000000}"/>
  <tableColumns count="7">
    <tableColumn id="1" xr3:uid="{00000000-0010-0000-0600-000001000000}" name="Area" dataDxfId="199"/>
    <tableColumn id="6" xr3:uid="{00000000-0010-0000-0600-000006000000}" name="Importance" dataDxfId="198"/>
    <tableColumn id="2" xr3:uid="{00000000-0010-0000-0600-000002000000}" name="Y/N/NA" dataDxfId="197"/>
    <tableColumn id="7" xr3:uid="{00000000-0010-0000-0600-000007000000}" name="Note" dataDxfId="196"/>
    <tableColumn id="3" xr3:uid="{00000000-0010-0000-0600-000003000000}" name="Comment" dataDxfId="195"/>
    <tableColumn id="4" xr3:uid="{00000000-0010-0000-0600-000004000000}" name="Recommandation" dataDxfId="194"/>
    <tableColumn id="5" xr3:uid="{00000000-0010-0000-0600-000005000000}" name="Documentation" dataDxfId="19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07000000}" name="Kafka_Connect" displayName="Kafka_Connect" ref="B5:H23" totalsRowShown="0" dataDxfId="192">
  <autoFilter ref="B5:H23" xr:uid="{00000000-0009-0000-0100-000022000000}"/>
  <tableColumns count="7">
    <tableColumn id="1" xr3:uid="{00000000-0010-0000-0700-000001000000}" name="Area" dataDxfId="191"/>
    <tableColumn id="6" xr3:uid="{00000000-0010-0000-0700-000006000000}" name="Importance" dataDxfId="190"/>
    <tableColumn id="2" xr3:uid="{00000000-0010-0000-0700-000002000000}" name="Y/N/NA" dataDxfId="189"/>
    <tableColumn id="7" xr3:uid="{00000000-0010-0000-0700-000007000000}" name="Note" dataDxfId="188"/>
    <tableColumn id="3" xr3:uid="{00000000-0010-0000-0700-000003000000}" name="Comment" dataDxfId="187"/>
    <tableColumn id="4" xr3:uid="{00000000-0010-0000-0700-000004000000}" name="Recommandation" dataDxfId="186"/>
    <tableColumn id="5" xr3:uid="{00000000-0010-0000-0700-000005000000}" name="Documentation" dataDxfId="18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8000000}" name="Hardware" displayName="Hardware" ref="B5:H9" totalsRowShown="0" dataDxfId="184">
  <autoFilter ref="B5:H9" xr:uid="{00000000-0009-0000-0100-000018000000}"/>
  <tableColumns count="7">
    <tableColumn id="1" xr3:uid="{00000000-0010-0000-0800-000001000000}" name="Area" dataDxfId="183"/>
    <tableColumn id="6" xr3:uid="{00000000-0010-0000-0800-000006000000}" name="Importance" dataDxfId="182"/>
    <tableColumn id="2" xr3:uid="{00000000-0010-0000-0800-000002000000}" name="Y/N/NA" dataDxfId="181"/>
    <tableColumn id="7" xr3:uid="{00000000-0010-0000-0800-000007000000}" name="Note" dataDxfId="180"/>
    <tableColumn id="3" xr3:uid="{00000000-0010-0000-0800-000003000000}" name="Comment" dataDxfId="179"/>
    <tableColumn id="4" xr3:uid="{00000000-0010-0000-0800-000004000000}" name="Recommandation" dataDxfId="178"/>
    <tableColumn id="5" xr3:uid="{00000000-0010-0000-0800-000005000000}" name="Documentation" dataDxfId="177"/>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access.redhat.com/documentation/en-us/red_hat_enterprise_linux/7/html/performance_tuning_guide/sect-red_hat_enterprise_linux-performance_tuning_guide-configuring_transparent_huge_pages" TargetMode="External"/><Relationship Id="rId1" Type="http://schemas.openxmlformats.org/officeDocument/2006/relationships/hyperlink" Target="https://docs.confluent.io/current/kafka/deployment.html" TargetMode="Externa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3" Type="http://schemas.openxmlformats.org/officeDocument/2006/relationships/hyperlink" Target="https://docs.confluent.io/platform/current/installation/configuration/broker-configs.html" TargetMode="External"/><Relationship Id="rId7" Type="http://schemas.openxmlformats.org/officeDocument/2006/relationships/table" Target="../tables/table11.xml"/><Relationship Id="rId2" Type="http://schemas.openxmlformats.org/officeDocument/2006/relationships/hyperlink" Target="https://docs.confluent.io/platform/current/installation/configuration/broker-configs.html" TargetMode="External"/><Relationship Id="rId1" Type="http://schemas.openxmlformats.org/officeDocument/2006/relationships/hyperlink" Target="https://kafka.apache.org/documentation/" TargetMode="External"/><Relationship Id="rId6" Type="http://schemas.openxmlformats.org/officeDocument/2006/relationships/printerSettings" Target="../printerSettings/printerSettings11.bin"/><Relationship Id="rId5" Type="http://schemas.openxmlformats.org/officeDocument/2006/relationships/hyperlink" Target="https://cwiki.apache.org/confluence/display/KAFKA/KIP-392%3A+Allow+consumers+to+fetch+from+closest+replica" TargetMode="External"/><Relationship Id="rId4" Type="http://schemas.openxmlformats.org/officeDocument/2006/relationships/hyperlink" Target="https://docs.confluent.io/platform/current/installation/configuration/broker-configs.htm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developer.confluent.io/learn-kafka/security/audit-logs/" TargetMode="External"/><Relationship Id="rId3" Type="http://schemas.openxmlformats.org/officeDocument/2006/relationships/hyperlink" Target="https://docs.confluent.io/current/kafka/authentication_sasl/index.html" TargetMode="External"/><Relationship Id="rId7" Type="http://schemas.openxmlformats.org/officeDocument/2006/relationships/hyperlink" Target="https://docs.confluent.io/platform/current/kafka/authorization.html" TargetMode="External"/><Relationship Id="rId2" Type="http://schemas.openxmlformats.org/officeDocument/2006/relationships/hyperlink" Target="https://docs.confluent.io/current/kafka/authentication_ssl.html" TargetMode="External"/><Relationship Id="rId1" Type="http://schemas.openxmlformats.org/officeDocument/2006/relationships/hyperlink" Target="https://docs.confluent.io/current/kafka/authentication_ssl.html" TargetMode="External"/><Relationship Id="rId6" Type="http://schemas.openxmlformats.org/officeDocument/2006/relationships/hyperlink" Target="https://kafka.apache.org/documentation/" TargetMode="External"/><Relationship Id="rId11" Type="http://schemas.openxmlformats.org/officeDocument/2006/relationships/table" Target="../tables/table12.xml"/><Relationship Id="rId5" Type="http://schemas.openxmlformats.org/officeDocument/2006/relationships/hyperlink" Target="https://docs.confluent.io/current/security/zk-security.html" TargetMode="External"/><Relationship Id="rId10" Type="http://schemas.openxmlformats.org/officeDocument/2006/relationships/printerSettings" Target="../printerSettings/printerSettings12.bin"/><Relationship Id="rId4" Type="http://schemas.openxmlformats.org/officeDocument/2006/relationships/hyperlink" Target="https://docs.confluent.io/current/kafka/authorization.html" TargetMode="External"/><Relationship Id="rId9" Type="http://schemas.openxmlformats.org/officeDocument/2006/relationships/hyperlink" Target="https://developer.confluent.io/learn-kafka/security/audit-logs/" TargetMode="Externa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https://docs.confluent.io/current/kafka/deployment.html" TargetMode="External"/><Relationship Id="rId7" Type="http://schemas.openxmlformats.org/officeDocument/2006/relationships/comments" Target="../comments2.xml"/><Relationship Id="rId2" Type="http://schemas.openxmlformats.org/officeDocument/2006/relationships/hyperlink" Target="https://docs.confluent.io/current/kafka/deployment.html" TargetMode="External"/><Relationship Id="rId1" Type="http://schemas.openxmlformats.org/officeDocument/2006/relationships/hyperlink" Target="https://docs.confluent.io/current/kafka/deployment.html" TargetMode="External"/><Relationship Id="rId6" Type="http://schemas.openxmlformats.org/officeDocument/2006/relationships/table" Target="../tables/table15.xml"/><Relationship Id="rId5" Type="http://schemas.openxmlformats.org/officeDocument/2006/relationships/vmlDrawing" Target="../drawings/vmlDrawing2.vm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printerSettings" Target="../printerSettings/printerSettings16.bin"/><Relationship Id="rId1" Type="http://schemas.openxmlformats.org/officeDocument/2006/relationships/hyperlink" Target="https://docs.confluent.io/current/streams/developer-guide/app-reset-tool.html"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confluent.io/blog/how-choose-number-topics-partitions-kafka-cluster/" TargetMode="External"/><Relationship Id="rId5" Type="http://schemas.openxmlformats.org/officeDocument/2006/relationships/comments" Target="../comments1.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printerSettings" Target="../printerSettings/printerSettings5.bin"/><Relationship Id="rId1" Type="http://schemas.openxmlformats.org/officeDocument/2006/relationships/hyperlink" Target="http://kafka.apache.org/documentation.html"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hyperlink" Target="https://www.slideshare.net/HostedbyConfluent/improving-fault-tolerance-and-scaling-out-in-kafka-streams-with-bill-bejeck-kafka-summit-london-2022" TargetMode="External"/><Relationship Id="rId7" Type="http://schemas.openxmlformats.org/officeDocument/2006/relationships/printerSettings" Target="../printerSettings/printerSettings7.bin"/><Relationship Id="rId2" Type="http://schemas.openxmlformats.org/officeDocument/2006/relationships/hyperlink" Target="https://cwiki.apache.org/confluence/display/KAFKA/KIP-353%3A+Improve+Kafka+Streams+Timestamp+Synchronization" TargetMode="External"/><Relationship Id="rId1" Type="http://schemas.openxmlformats.org/officeDocument/2006/relationships/hyperlink" Target="https://kafka.apache.org/10/documentation/streams/developer-guide/memory-mgmt" TargetMode="External"/><Relationship Id="rId6" Type="http://schemas.openxmlformats.org/officeDocument/2006/relationships/hyperlink" Target="https://docs.confluent.io/platform/current/streams/developer-guide/dsl-topology-naming.html" TargetMode="External"/><Relationship Id="rId5" Type="http://schemas.openxmlformats.org/officeDocument/2006/relationships/hyperlink" Target="https://docs.confluent.io/platform/current/streams/developer-guide/config-streams.html" TargetMode="External"/><Relationship Id="rId4" Type="http://schemas.openxmlformats.org/officeDocument/2006/relationships/hyperlink" Target="https://cwiki.apache.org/confluence/display/KAFKA/KIP-708%3A+Rack+awareness+for+Kafka+Streams"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eventsizer.io/" TargetMode="External"/><Relationship Id="rId2" Type="http://schemas.openxmlformats.org/officeDocument/2006/relationships/hyperlink" Target="https://docs.confluent.io/current/installation/system-requirements.html" TargetMode="External"/><Relationship Id="rId1" Type="http://schemas.openxmlformats.org/officeDocument/2006/relationships/hyperlink" Target="https://docs.confluent.io/current/kafka/deployment.html" TargetMode="External"/><Relationship Id="rId5" Type="http://schemas.openxmlformats.org/officeDocument/2006/relationships/table" Target="../tables/table9.xm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91"/>
  <sheetViews>
    <sheetView topLeftCell="A10" workbookViewId="0">
      <selection activeCell="C19" sqref="C19"/>
    </sheetView>
  </sheetViews>
  <sheetFormatPr baseColWidth="10" defaultColWidth="8.77734375" defaultRowHeight="14.4" x14ac:dyDescent="0.3"/>
  <cols>
    <col min="2" max="2" width="10.77734375" bestFit="1" customWidth="1"/>
    <col min="3" max="3" width="7.77734375" bestFit="1" customWidth="1"/>
    <col min="4" max="4" width="65.77734375" customWidth="1"/>
    <col min="5" max="5" width="49.44140625" customWidth="1"/>
  </cols>
  <sheetData>
    <row r="2" spans="2:7" ht="18" x14ac:dyDescent="0.35">
      <c r="B2" s="59" t="s">
        <v>346</v>
      </c>
      <c r="C2" s="59"/>
      <c r="D2" s="59"/>
      <c r="E2" s="59"/>
      <c r="F2" s="28"/>
      <c r="G2" s="28"/>
    </row>
    <row r="4" spans="2:7" x14ac:dyDescent="0.3">
      <c r="B4" s="60" t="s">
        <v>350</v>
      </c>
      <c r="C4" s="61"/>
      <c r="D4" s="61"/>
      <c r="E4" s="61"/>
    </row>
    <row r="5" spans="2:7" x14ac:dyDescent="0.3">
      <c r="B5" s="61"/>
      <c r="C5" s="61"/>
      <c r="D5" s="61"/>
      <c r="E5" s="61"/>
    </row>
    <row r="6" spans="2:7" x14ac:dyDescent="0.3">
      <c r="B6" s="61"/>
      <c r="C6" s="61"/>
      <c r="D6" s="61"/>
      <c r="E6" s="61"/>
    </row>
    <row r="7" spans="2:7" ht="160.5" customHeight="1" x14ac:dyDescent="0.3">
      <c r="B7" s="61"/>
      <c r="C7" s="61"/>
      <c r="D7" s="61"/>
      <c r="E7" s="61"/>
    </row>
    <row r="11" spans="2:7" x14ac:dyDescent="0.3">
      <c r="B11" s="49" t="s">
        <v>347</v>
      </c>
      <c r="C11" s="50"/>
      <c r="D11" s="50"/>
      <c r="E11" s="51"/>
    </row>
    <row r="12" spans="2:7" x14ac:dyDescent="0.3">
      <c r="B12" s="52"/>
      <c r="C12" s="53"/>
      <c r="D12" s="53"/>
      <c r="E12" s="54"/>
    </row>
    <row r="13" spans="2:7" ht="15" thickBot="1" x14ac:dyDescent="0.35">
      <c r="B13" s="55"/>
      <c r="C13" s="56"/>
      <c r="D13" s="56"/>
      <c r="E13" s="57"/>
    </row>
    <row r="14" spans="2:7" ht="15" thickTop="1" x14ac:dyDescent="0.3">
      <c r="B14" s="22"/>
      <c r="C14" s="23"/>
      <c r="D14" s="24"/>
      <c r="E14" s="25"/>
    </row>
    <row r="15" spans="2:7" x14ac:dyDescent="0.3">
      <c r="B15" s="58" t="s">
        <v>349</v>
      </c>
      <c r="C15" s="58"/>
      <c r="D15" s="58"/>
      <c r="E15" s="58"/>
    </row>
    <row r="16" spans="2:7" x14ac:dyDescent="0.3">
      <c r="B16" s="29" t="s">
        <v>341</v>
      </c>
      <c r="C16" s="29" t="s">
        <v>342</v>
      </c>
      <c r="D16" s="30" t="s">
        <v>343</v>
      </c>
      <c r="E16" s="31" t="s">
        <v>348</v>
      </c>
    </row>
    <row r="17" spans="2:5" ht="57.6" x14ac:dyDescent="0.3">
      <c r="B17" s="32">
        <v>43814</v>
      </c>
      <c r="C17" s="33" t="s">
        <v>344</v>
      </c>
      <c r="D17" s="34" t="s">
        <v>353</v>
      </c>
      <c r="E17" s="33" t="s">
        <v>345</v>
      </c>
    </row>
    <row r="18" spans="2:5" x14ac:dyDescent="0.3">
      <c r="B18" s="32">
        <v>44876</v>
      </c>
      <c r="C18" s="33" t="s">
        <v>514</v>
      </c>
      <c r="D18" s="34" t="s">
        <v>515</v>
      </c>
      <c r="E18" s="33" t="s">
        <v>345</v>
      </c>
    </row>
    <row r="19" spans="2:5" x14ac:dyDescent="0.3">
      <c r="B19" s="32"/>
      <c r="C19" s="33"/>
      <c r="D19" s="34"/>
      <c r="E19" s="33"/>
    </row>
    <row r="20" spans="2:5" x14ac:dyDescent="0.3">
      <c r="B20" s="32"/>
      <c r="C20" s="33"/>
      <c r="D20" s="34"/>
      <c r="E20" s="33"/>
    </row>
    <row r="21" spans="2:5" x14ac:dyDescent="0.3">
      <c r="B21" s="35"/>
      <c r="C21" s="26"/>
      <c r="D21" s="27"/>
      <c r="E21" s="36"/>
    </row>
    <row r="22" spans="2:5" x14ac:dyDescent="0.3">
      <c r="B22" s="35"/>
      <c r="C22" s="26"/>
      <c r="D22" s="27"/>
      <c r="E22" s="36"/>
    </row>
    <row r="23" spans="2:5" x14ac:dyDescent="0.3">
      <c r="B23" s="35"/>
      <c r="C23" s="26"/>
      <c r="D23" s="27"/>
      <c r="E23" s="36"/>
    </row>
    <row r="24" spans="2:5" x14ac:dyDescent="0.3">
      <c r="B24" s="35"/>
      <c r="C24" s="26"/>
      <c r="D24" s="27"/>
      <c r="E24" s="36"/>
    </row>
    <row r="25" spans="2:5" x14ac:dyDescent="0.3">
      <c r="B25" s="35"/>
      <c r="C25" s="26"/>
      <c r="D25" s="27"/>
      <c r="E25" s="36"/>
    </row>
    <row r="26" spans="2:5" x14ac:dyDescent="0.3">
      <c r="B26" s="35"/>
      <c r="C26" s="26"/>
      <c r="D26" s="27"/>
      <c r="E26" s="36"/>
    </row>
    <row r="27" spans="2:5" x14ac:dyDescent="0.3">
      <c r="B27" s="35"/>
      <c r="C27" s="26"/>
      <c r="D27" s="27"/>
      <c r="E27" s="36"/>
    </row>
    <row r="28" spans="2:5" x14ac:dyDescent="0.3">
      <c r="B28" s="35"/>
      <c r="C28" s="26"/>
      <c r="D28" s="27"/>
      <c r="E28" s="36"/>
    </row>
    <row r="29" spans="2:5" x14ac:dyDescent="0.3">
      <c r="B29" s="35"/>
      <c r="C29" s="26"/>
      <c r="D29" s="27"/>
      <c r="E29" s="36"/>
    </row>
    <row r="30" spans="2:5" x14ac:dyDescent="0.3">
      <c r="B30" s="35"/>
      <c r="C30" s="26"/>
      <c r="D30" s="27"/>
      <c r="E30" s="36"/>
    </row>
    <row r="31" spans="2:5" x14ac:dyDescent="0.3">
      <c r="B31" s="35"/>
      <c r="C31" s="26"/>
      <c r="D31" s="27"/>
      <c r="E31" s="36"/>
    </row>
    <row r="32" spans="2:5" x14ac:dyDescent="0.3">
      <c r="B32" s="35"/>
      <c r="C32" s="26"/>
      <c r="D32" s="27"/>
      <c r="E32" s="36"/>
    </row>
    <row r="33" spans="2:5" x14ac:dyDescent="0.3">
      <c r="B33" s="35"/>
      <c r="C33" s="26"/>
      <c r="D33" s="27"/>
      <c r="E33" s="36"/>
    </row>
    <row r="34" spans="2:5" x14ac:dyDescent="0.3">
      <c r="B34" s="35"/>
      <c r="C34" s="26"/>
      <c r="D34" s="27"/>
      <c r="E34" s="36"/>
    </row>
    <row r="35" spans="2:5" x14ac:dyDescent="0.3">
      <c r="B35" s="35"/>
      <c r="C35" s="26"/>
      <c r="D35" s="27"/>
      <c r="E35" s="36"/>
    </row>
    <row r="36" spans="2:5" x14ac:dyDescent="0.3">
      <c r="B36" s="1"/>
      <c r="C36" s="1"/>
      <c r="D36" s="1"/>
      <c r="E36" s="1"/>
    </row>
    <row r="37" spans="2:5" x14ac:dyDescent="0.3">
      <c r="B37" s="1"/>
      <c r="C37" s="1"/>
      <c r="D37" s="1"/>
      <c r="E37" s="1"/>
    </row>
    <row r="38" spans="2:5" x14ac:dyDescent="0.3">
      <c r="B38" s="1"/>
      <c r="C38" s="1"/>
      <c r="D38" s="1"/>
      <c r="E38" s="1"/>
    </row>
    <row r="39" spans="2:5" x14ac:dyDescent="0.3">
      <c r="B39" s="1"/>
      <c r="C39" s="1"/>
      <c r="D39" s="1"/>
      <c r="E39" s="1"/>
    </row>
    <row r="40" spans="2:5" x14ac:dyDescent="0.3">
      <c r="B40" s="1"/>
      <c r="C40" s="1"/>
      <c r="D40" s="1"/>
      <c r="E40" s="1"/>
    </row>
    <row r="41" spans="2:5" x14ac:dyDescent="0.3">
      <c r="B41" s="1"/>
      <c r="C41" s="1"/>
      <c r="D41" s="1"/>
      <c r="E41" s="1"/>
    </row>
    <row r="42" spans="2:5" x14ac:dyDescent="0.3">
      <c r="B42" s="1"/>
      <c r="C42" s="1"/>
      <c r="D42" s="1"/>
      <c r="E42" s="1"/>
    </row>
    <row r="43" spans="2:5" x14ac:dyDescent="0.3">
      <c r="B43" s="1"/>
      <c r="C43" s="1"/>
      <c r="D43" s="1"/>
      <c r="E43" s="1"/>
    </row>
    <row r="44" spans="2:5" x14ac:dyDescent="0.3">
      <c r="B44" s="1"/>
      <c r="C44" s="1"/>
      <c r="D44" s="1"/>
      <c r="E44" s="1"/>
    </row>
    <row r="45" spans="2:5" x14ac:dyDescent="0.3">
      <c r="B45" s="1"/>
      <c r="C45" s="1"/>
      <c r="D45" s="1"/>
      <c r="E45" s="1"/>
    </row>
    <row r="46" spans="2:5" x14ac:dyDescent="0.3">
      <c r="B46" s="1"/>
      <c r="C46" s="1"/>
      <c r="D46" s="1"/>
      <c r="E46" s="1"/>
    </row>
    <row r="47" spans="2:5" x14ac:dyDescent="0.3">
      <c r="B47" s="1"/>
      <c r="C47" s="1"/>
      <c r="D47" s="1"/>
      <c r="E47" s="1"/>
    </row>
    <row r="48" spans="2:5" x14ac:dyDescent="0.3">
      <c r="B48" s="1"/>
      <c r="C48" s="1"/>
      <c r="D48" s="1"/>
      <c r="E48" s="1"/>
    </row>
    <row r="49" spans="2:5" x14ac:dyDescent="0.3">
      <c r="B49" s="1"/>
      <c r="C49" s="1"/>
      <c r="D49" s="1"/>
      <c r="E49" s="1"/>
    </row>
    <row r="50" spans="2:5" x14ac:dyDescent="0.3">
      <c r="B50" s="1"/>
      <c r="C50" s="1"/>
      <c r="D50" s="1"/>
      <c r="E50" s="1"/>
    </row>
    <row r="51" spans="2:5" x14ac:dyDescent="0.3">
      <c r="B51" s="1"/>
      <c r="C51" s="1"/>
      <c r="D51" s="1"/>
      <c r="E51" s="1"/>
    </row>
    <row r="52" spans="2:5" x14ac:dyDescent="0.3">
      <c r="B52" s="1"/>
      <c r="C52" s="1"/>
      <c r="D52" s="1"/>
      <c r="E52" s="1"/>
    </row>
    <row r="53" spans="2:5" x14ac:dyDescent="0.3">
      <c r="B53" s="1"/>
      <c r="C53" s="1"/>
      <c r="D53" s="1"/>
      <c r="E53" s="1"/>
    </row>
    <row r="54" spans="2:5" x14ac:dyDescent="0.3">
      <c r="B54" s="1"/>
      <c r="C54" s="1"/>
      <c r="D54" s="1"/>
      <c r="E54" s="1"/>
    </row>
    <row r="55" spans="2:5" x14ac:dyDescent="0.3">
      <c r="B55" s="1"/>
      <c r="C55" s="1"/>
      <c r="D55" s="1"/>
      <c r="E55" s="1"/>
    </row>
    <row r="56" spans="2:5" x14ac:dyDescent="0.3">
      <c r="B56" s="1"/>
      <c r="C56" s="1"/>
      <c r="D56" s="1"/>
      <c r="E56" s="1"/>
    </row>
    <row r="57" spans="2:5" x14ac:dyDescent="0.3">
      <c r="B57" s="1"/>
      <c r="C57" s="1"/>
      <c r="D57" s="1"/>
      <c r="E57" s="1"/>
    </row>
    <row r="58" spans="2:5" x14ac:dyDescent="0.3">
      <c r="B58" s="1"/>
      <c r="C58" s="1"/>
      <c r="D58" s="1"/>
      <c r="E58" s="1"/>
    </row>
    <row r="59" spans="2:5" x14ac:dyDescent="0.3">
      <c r="B59" s="1"/>
      <c r="C59" s="1"/>
      <c r="D59" s="1"/>
      <c r="E59" s="1"/>
    </row>
    <row r="60" spans="2:5" x14ac:dyDescent="0.3">
      <c r="B60" s="1"/>
      <c r="C60" s="1"/>
      <c r="D60" s="1"/>
      <c r="E60" s="1"/>
    </row>
    <row r="61" spans="2:5" x14ac:dyDescent="0.3">
      <c r="B61" s="1"/>
      <c r="C61" s="1"/>
      <c r="D61" s="1"/>
      <c r="E61" s="1"/>
    </row>
    <row r="62" spans="2:5" x14ac:dyDescent="0.3">
      <c r="B62" s="1"/>
      <c r="C62" s="1"/>
      <c r="D62" s="1"/>
      <c r="E62" s="1"/>
    </row>
    <row r="63" spans="2:5" x14ac:dyDescent="0.3">
      <c r="B63" s="1"/>
      <c r="C63" s="1"/>
      <c r="D63" s="1"/>
      <c r="E63" s="1"/>
    </row>
    <row r="64" spans="2:5" x14ac:dyDescent="0.3">
      <c r="B64" s="1"/>
      <c r="C64" s="1"/>
      <c r="D64" s="1"/>
      <c r="E64" s="1"/>
    </row>
    <row r="65" spans="2:5" x14ac:dyDescent="0.3">
      <c r="B65" s="1"/>
      <c r="C65" s="1"/>
      <c r="D65" s="1"/>
      <c r="E65" s="1"/>
    </row>
    <row r="66" spans="2:5" x14ac:dyDescent="0.3">
      <c r="B66" s="1"/>
      <c r="C66" s="1"/>
      <c r="D66" s="1"/>
      <c r="E66" s="1"/>
    </row>
    <row r="67" spans="2:5" x14ac:dyDescent="0.3">
      <c r="B67" s="1"/>
      <c r="C67" s="1"/>
      <c r="D67" s="1"/>
      <c r="E67" s="1"/>
    </row>
    <row r="68" spans="2:5" x14ac:dyDescent="0.3">
      <c r="B68" s="1"/>
      <c r="C68" s="1"/>
      <c r="D68" s="1"/>
      <c r="E68" s="1"/>
    </row>
    <row r="69" spans="2:5" x14ac:dyDescent="0.3">
      <c r="B69" s="1"/>
      <c r="C69" s="1"/>
      <c r="D69" s="1"/>
      <c r="E69" s="1"/>
    </row>
    <row r="70" spans="2:5" x14ac:dyDescent="0.3">
      <c r="B70" s="1"/>
      <c r="C70" s="1"/>
      <c r="D70" s="1"/>
      <c r="E70" s="1"/>
    </row>
    <row r="71" spans="2:5" x14ac:dyDescent="0.3">
      <c r="B71" s="1"/>
      <c r="C71" s="1"/>
      <c r="D71" s="1"/>
      <c r="E71" s="1"/>
    </row>
    <row r="72" spans="2:5" x14ac:dyDescent="0.3">
      <c r="B72" s="1"/>
      <c r="C72" s="1"/>
      <c r="D72" s="1"/>
      <c r="E72" s="1"/>
    </row>
    <row r="73" spans="2:5" x14ac:dyDescent="0.3">
      <c r="B73" s="1"/>
      <c r="C73" s="1"/>
      <c r="D73" s="1"/>
      <c r="E73" s="1"/>
    </row>
    <row r="74" spans="2:5" x14ac:dyDescent="0.3">
      <c r="B74" s="1"/>
      <c r="C74" s="1"/>
      <c r="D74" s="1"/>
      <c r="E74" s="1"/>
    </row>
    <row r="75" spans="2:5" x14ac:dyDescent="0.3">
      <c r="B75" s="1"/>
      <c r="C75" s="1"/>
      <c r="D75" s="1"/>
      <c r="E75" s="1"/>
    </row>
    <row r="76" spans="2:5" x14ac:dyDescent="0.3">
      <c r="B76" s="1"/>
      <c r="C76" s="1"/>
      <c r="D76" s="1"/>
      <c r="E76" s="1"/>
    </row>
    <row r="77" spans="2:5" x14ac:dyDescent="0.3">
      <c r="B77" s="1"/>
      <c r="C77" s="1"/>
      <c r="D77" s="1"/>
      <c r="E77" s="1"/>
    </row>
    <row r="78" spans="2:5" x14ac:dyDescent="0.3">
      <c r="B78" s="1"/>
      <c r="C78" s="1"/>
      <c r="D78" s="1"/>
      <c r="E78" s="1"/>
    </row>
    <row r="79" spans="2:5" x14ac:dyDescent="0.3">
      <c r="B79" s="1"/>
      <c r="C79" s="1"/>
      <c r="D79" s="1"/>
      <c r="E79" s="1"/>
    </row>
    <row r="80" spans="2:5" x14ac:dyDescent="0.3">
      <c r="B80" s="1"/>
      <c r="C80" s="1"/>
      <c r="D80" s="1"/>
      <c r="E80" s="1"/>
    </row>
    <row r="81" spans="2:5" x14ac:dyDescent="0.3">
      <c r="B81" s="1"/>
      <c r="C81" s="1"/>
      <c r="D81" s="1"/>
      <c r="E81" s="1"/>
    </row>
    <row r="82" spans="2:5" x14ac:dyDescent="0.3">
      <c r="B82" s="1"/>
      <c r="C82" s="1"/>
      <c r="D82" s="1"/>
      <c r="E82" s="1"/>
    </row>
    <row r="83" spans="2:5" x14ac:dyDescent="0.3">
      <c r="B83" s="1"/>
      <c r="C83" s="1"/>
      <c r="D83" s="1"/>
      <c r="E83" s="1"/>
    </row>
    <row r="84" spans="2:5" x14ac:dyDescent="0.3">
      <c r="B84" s="1"/>
      <c r="C84" s="1"/>
      <c r="D84" s="1"/>
      <c r="E84" s="1"/>
    </row>
    <row r="85" spans="2:5" x14ac:dyDescent="0.3">
      <c r="B85" s="1"/>
      <c r="C85" s="1"/>
      <c r="D85" s="1"/>
      <c r="E85" s="1"/>
    </row>
    <row r="86" spans="2:5" x14ac:dyDescent="0.3">
      <c r="B86" s="1"/>
      <c r="C86" s="1"/>
      <c r="D86" s="1"/>
      <c r="E86" s="1"/>
    </row>
    <row r="87" spans="2:5" x14ac:dyDescent="0.3">
      <c r="B87" s="1"/>
      <c r="C87" s="1"/>
      <c r="D87" s="1"/>
      <c r="E87" s="1"/>
    </row>
    <row r="88" spans="2:5" x14ac:dyDescent="0.3">
      <c r="B88" s="1"/>
      <c r="C88" s="1"/>
      <c r="D88" s="1"/>
      <c r="E88" s="1"/>
    </row>
    <row r="89" spans="2:5" x14ac:dyDescent="0.3">
      <c r="B89" s="1"/>
      <c r="C89" s="1"/>
      <c r="D89" s="1"/>
      <c r="E89" s="1"/>
    </row>
    <row r="90" spans="2:5" x14ac:dyDescent="0.3">
      <c r="B90" s="1"/>
      <c r="C90" s="1"/>
      <c r="D90" s="1"/>
      <c r="E90" s="1"/>
    </row>
    <row r="91" spans="2:5" x14ac:dyDescent="0.3">
      <c r="B91" s="1"/>
      <c r="C91" s="1"/>
      <c r="D91" s="1"/>
      <c r="E91" s="1"/>
    </row>
  </sheetData>
  <mergeCells count="4">
    <mergeCell ref="B11:E13"/>
    <mergeCell ref="B15:E15"/>
    <mergeCell ref="B2:E2"/>
    <mergeCell ref="B4:E7"/>
  </mergeCells>
  <pageMargins left="0.7" right="0.7" top="0.75" bottom="0.75" header="0.3" footer="0.3"/>
  <pageSetup paperSize="9" orientation="portrait" r:id="rId1"/>
  <headerFooter>
    <oddFooter>&amp;L&amp;1#&amp;"Tahoma"&amp;9&amp;KCF022BC2 – Usage restreint</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H12"/>
  <sheetViews>
    <sheetView topLeftCell="A4" workbookViewId="0">
      <selection activeCell="E6" sqref="E6:E12"/>
    </sheetView>
  </sheetViews>
  <sheetFormatPr baseColWidth="10" defaultColWidth="8.77734375" defaultRowHeight="14.4" x14ac:dyDescent="0.3"/>
  <cols>
    <col min="2" max="2" width="90" customWidth="1"/>
    <col min="3" max="3" width="13.44140625" bestFit="1" customWidth="1"/>
    <col min="4" max="4" width="10.21875" customWidth="1"/>
    <col min="5" max="5" width="76.21875" customWidth="1"/>
    <col min="6" max="6" width="12" bestFit="1" customWidth="1"/>
    <col min="7" max="7" width="18.77734375" customWidth="1"/>
    <col min="8" max="8" width="35.77734375" bestFit="1" customWidth="1"/>
  </cols>
  <sheetData>
    <row r="2" spans="2:8" ht="18" x14ac:dyDescent="0.35">
      <c r="B2" s="59" t="s">
        <v>97</v>
      </c>
      <c r="C2" s="59"/>
      <c r="D2" s="59"/>
      <c r="E2" s="59"/>
      <c r="F2" s="59"/>
      <c r="G2" s="59"/>
      <c r="H2" s="59"/>
    </row>
    <row r="3" spans="2:8" ht="44.25" customHeight="1" x14ac:dyDescent="0.3">
      <c r="B3" s="63" t="s">
        <v>98</v>
      </c>
      <c r="C3" s="63"/>
      <c r="D3" s="63"/>
      <c r="E3" s="63"/>
      <c r="F3" s="63"/>
      <c r="G3" s="63"/>
      <c r="H3" s="63"/>
    </row>
    <row r="5" spans="2:8" x14ac:dyDescent="0.3">
      <c r="B5" s="4" t="s">
        <v>0</v>
      </c>
      <c r="C5" s="4" t="s">
        <v>28</v>
      </c>
      <c r="D5" s="4" t="s">
        <v>1</v>
      </c>
      <c r="E5" s="4" t="s">
        <v>76</v>
      </c>
      <c r="F5" s="4" t="s">
        <v>2</v>
      </c>
      <c r="G5" s="6" t="s">
        <v>13</v>
      </c>
      <c r="H5" s="4" t="s">
        <v>18</v>
      </c>
    </row>
    <row r="6" spans="2:8" x14ac:dyDescent="0.3">
      <c r="B6" s="10" t="s">
        <v>102</v>
      </c>
      <c r="C6" s="10" t="s">
        <v>42</v>
      </c>
      <c r="D6" s="11"/>
      <c r="E6" s="10" t="s">
        <v>103</v>
      </c>
      <c r="F6" s="11"/>
      <c r="G6" s="12"/>
      <c r="H6" s="13"/>
    </row>
    <row r="7" spans="2:8" ht="28.8" x14ac:dyDescent="0.3">
      <c r="B7" s="10" t="s">
        <v>317</v>
      </c>
      <c r="C7" s="10" t="s">
        <v>11</v>
      </c>
      <c r="D7" s="11"/>
      <c r="E7" s="10" t="s">
        <v>100</v>
      </c>
      <c r="F7" s="11"/>
      <c r="G7" s="12"/>
      <c r="H7" s="13" t="s">
        <v>99</v>
      </c>
    </row>
    <row r="8" spans="2:8" x14ac:dyDescent="0.3">
      <c r="B8" s="10" t="s">
        <v>318</v>
      </c>
      <c r="C8" s="10" t="s">
        <v>11</v>
      </c>
      <c r="D8" s="11"/>
      <c r="E8" s="10" t="s">
        <v>101</v>
      </c>
      <c r="F8" s="10"/>
      <c r="G8" s="12"/>
      <c r="H8" s="13"/>
    </row>
    <row r="9" spans="2:8" x14ac:dyDescent="0.3">
      <c r="B9" s="10" t="s">
        <v>104</v>
      </c>
      <c r="C9" s="10" t="s">
        <v>42</v>
      </c>
      <c r="D9" s="11"/>
      <c r="E9" s="11" t="s">
        <v>105</v>
      </c>
      <c r="F9" s="11"/>
      <c r="G9" s="11"/>
      <c r="H9" s="13"/>
    </row>
    <row r="10" spans="2:8" ht="28.8" x14ac:dyDescent="0.3">
      <c r="B10" s="10" t="s">
        <v>319</v>
      </c>
      <c r="C10" s="10" t="s">
        <v>11</v>
      </c>
      <c r="D10" s="11"/>
      <c r="E10" s="10" t="s">
        <v>381</v>
      </c>
      <c r="F10" s="11"/>
      <c r="G10" s="11"/>
      <c r="H10" s="13"/>
    </row>
    <row r="11" spans="2:8" ht="43.2" x14ac:dyDescent="0.3">
      <c r="B11" s="10" t="s">
        <v>111</v>
      </c>
      <c r="C11" s="10" t="s">
        <v>11</v>
      </c>
      <c r="D11" s="11"/>
      <c r="E11" s="10" t="s">
        <v>382</v>
      </c>
      <c r="F11" s="11"/>
      <c r="G11" s="11"/>
      <c r="H11" s="13" t="s">
        <v>112</v>
      </c>
    </row>
    <row r="12" spans="2:8" x14ac:dyDescent="0.3">
      <c r="B12" s="10" t="s">
        <v>113</v>
      </c>
      <c r="C12" s="10" t="str">
        <f>IF(OR(EXACT(Requirements!$C$6,Settings!C8),EXACT(Requirements!$C$7,Settings!C8)),Settings!$I$8,Settings!$I$7)</f>
        <v>High</v>
      </c>
      <c r="D12" s="11"/>
      <c r="E12" s="15"/>
      <c r="F12" s="15"/>
      <c r="G12" s="15"/>
      <c r="H12" s="16"/>
    </row>
  </sheetData>
  <mergeCells count="2">
    <mergeCell ref="B2:H2"/>
    <mergeCell ref="B3:H3"/>
  </mergeCells>
  <hyperlinks>
    <hyperlink ref="H7" r:id="rId1" location="file-descriptors-and-mmap" xr:uid="{00000000-0004-0000-0900-000000000000}"/>
    <hyperlink ref="H11" r:id="rId2" xr:uid="{00000000-0004-0000-0900-000001000000}"/>
  </hyperlinks>
  <pageMargins left="0.7" right="0.7" top="0.75" bottom="0.75" header="0.3" footer="0.3"/>
  <pageSetup paperSize="9" orientation="portrait" r:id="rId3"/>
  <headerFooter>
    <oddFooter>&amp;L&amp;1#&amp;"Tahoma"&amp;9&amp;KCF022BC2 – Usage restreint</oddFooter>
  </headerFooter>
  <tableParts count="1">
    <tablePart r:id="rId4"/>
  </tableParts>
  <extLst>
    <ext xmlns:x14="http://schemas.microsoft.com/office/spreadsheetml/2009/9/main" uri="{78C0D931-6437-407d-A8EE-F0AAD7539E65}">
      <x14:conditionalFormattings>
        <x14:conditionalFormatting xmlns:xm="http://schemas.microsoft.com/office/excel/2006/main">
          <x14:cfRule type="cellIs" priority="5" operator="equal" id="{B95B0D57-063D-4584-A106-EA03F148A840}">
            <xm:f>Settings!$I$8</xm:f>
            <x14:dxf>
              <fill>
                <patternFill>
                  <bgColor theme="9" tint="-0.24994659260841701"/>
                </patternFill>
              </fill>
            </x14:dxf>
          </x14:cfRule>
          <x14:cfRule type="cellIs" priority="6" operator="equal" id="{C7F86FC4-CFDA-4AD2-8AF2-3D8DDC835F95}">
            <xm:f>Settings!$I$7</xm:f>
            <x14:dxf>
              <fill>
                <patternFill>
                  <bgColor theme="9" tint="0.39994506668294322"/>
                </patternFill>
              </fill>
            </x14:dxf>
          </x14:cfRule>
          <x14:cfRule type="cellIs" priority="7" operator="equal" id="{E513F70B-A3C7-46B6-9D2D-F5499B46AE49}">
            <xm:f>Settings!$I$6</xm:f>
            <x14:dxf>
              <fill>
                <patternFill>
                  <bgColor theme="9" tint="0.79998168889431442"/>
                </patternFill>
              </fill>
            </x14:dxf>
          </x14:cfRule>
          <xm:sqref>C7:C17</xm:sqref>
        </x14:conditionalFormatting>
        <x14:conditionalFormatting xmlns:xm="http://schemas.microsoft.com/office/excel/2006/main">
          <x14:cfRule type="cellIs" priority="1" operator="equal" id="{7817723A-A769-4255-A538-D7043988B11B}">
            <xm:f>Settings!$I$8</xm:f>
            <x14:dxf>
              <fill>
                <patternFill>
                  <bgColor theme="9" tint="-0.24994659260841701"/>
                </patternFill>
              </fill>
            </x14:dxf>
          </x14:cfRule>
          <x14:cfRule type="cellIs" priority="2" operator="equal" id="{740A9118-8CCE-4429-A0ED-2AE3F83F2280}">
            <xm:f>Settings!$I$7</xm:f>
            <x14:dxf>
              <fill>
                <patternFill>
                  <bgColor theme="9" tint="0.39994506668294322"/>
                </patternFill>
              </fill>
            </x14:dxf>
          </x14:cfRule>
          <x14:cfRule type="cellIs" priority="3" operator="equal" id="{934971E5-BD61-4409-A15B-BA8231FC36D0}">
            <xm:f>Settings!$I$6</xm:f>
            <x14:dxf>
              <fill>
                <patternFill>
                  <bgColor theme="9" tint="0.79998168889431442"/>
                </patternFill>
              </fill>
            </x14:dxf>
          </x14:cfRule>
          <xm:sqref>C6</xm:sqref>
        </x14:conditionalFormatting>
        <x14:conditionalFormatting xmlns:xm="http://schemas.microsoft.com/office/excel/2006/main">
          <x14:cfRule type="cellIs" priority="12" operator="equal" id="{67C7044F-4C7F-451A-A576-FAC434AE2E82}">
            <xm:f>Settings!$G$7</xm:f>
            <x14:dxf>
              <fill>
                <patternFill>
                  <bgColor rgb="FFFF0000"/>
                </patternFill>
              </fill>
            </x14:dxf>
          </x14:cfRule>
          <xm:sqref>D13:E17 D6:D12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900-000000000000}">
          <x14:formula1>
            <xm:f>Settings!$G$6:$G$8</xm:f>
          </x14:formula1>
          <xm:sqref>D1 D4:D17</xm:sqref>
        </x14:dataValidation>
        <x14:dataValidation type="list" allowBlank="1" showInputMessage="1" showErrorMessage="1" xr:uid="{00000000-0002-0000-0900-000001000000}">
          <x14:formula1>
            <xm:f>Settings!$I$6:$I$8</xm:f>
          </x14:formula1>
          <xm:sqref>C6:C17</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42"/>
  <sheetViews>
    <sheetView topLeftCell="A11" workbookViewId="0">
      <selection activeCell="E35" sqref="E35"/>
    </sheetView>
  </sheetViews>
  <sheetFormatPr baseColWidth="10" defaultColWidth="8.77734375" defaultRowHeight="14.4" x14ac:dyDescent="0.3"/>
  <cols>
    <col min="1" max="1" width="15.109375" bestFit="1" customWidth="1"/>
    <col min="2" max="2" width="103.6640625" customWidth="1"/>
    <col min="3" max="3" width="13.44140625" bestFit="1" customWidth="1"/>
    <col min="4" max="4" width="10.21875" customWidth="1"/>
    <col min="5" max="5" width="105.21875" bestFit="1" customWidth="1"/>
    <col min="6" max="6" width="65" bestFit="1" customWidth="1"/>
    <col min="7" max="7" width="18.77734375" customWidth="1"/>
    <col min="8" max="8" width="65" bestFit="1" customWidth="1"/>
  </cols>
  <sheetData>
    <row r="2" spans="1:8" ht="18" x14ac:dyDescent="0.35">
      <c r="B2" s="59" t="s">
        <v>114</v>
      </c>
      <c r="C2" s="59"/>
      <c r="D2" s="59"/>
      <c r="E2" s="59"/>
      <c r="F2" s="59"/>
      <c r="G2" s="59"/>
      <c r="H2" s="59"/>
    </row>
    <row r="3" spans="1:8" ht="44.25" customHeight="1" x14ac:dyDescent="0.3">
      <c r="B3" s="63" t="s">
        <v>115</v>
      </c>
      <c r="C3" s="63"/>
      <c r="D3" s="63"/>
      <c r="E3" s="63"/>
      <c r="F3" s="63"/>
      <c r="G3" s="63"/>
      <c r="H3" s="63"/>
    </row>
    <row r="5" spans="1:8" x14ac:dyDescent="0.3">
      <c r="B5" s="4" t="s">
        <v>0</v>
      </c>
      <c r="C5" s="4" t="s">
        <v>28</v>
      </c>
      <c r="D5" s="4" t="s">
        <v>1</v>
      </c>
      <c r="E5" s="4" t="s">
        <v>76</v>
      </c>
      <c r="F5" s="4" t="s">
        <v>2</v>
      </c>
      <c r="G5" s="6" t="s">
        <v>13</v>
      </c>
      <c r="H5" s="4" t="s">
        <v>18</v>
      </c>
    </row>
    <row r="6" spans="1:8" x14ac:dyDescent="0.3">
      <c r="A6" s="20" t="s">
        <v>173</v>
      </c>
      <c r="B6" s="14" t="s">
        <v>122</v>
      </c>
      <c r="C6" s="10" t="s">
        <v>11</v>
      </c>
      <c r="D6" s="15"/>
      <c r="E6" s="15" t="s">
        <v>123</v>
      </c>
      <c r="F6" s="15"/>
      <c r="G6" s="15"/>
      <c r="H6" s="16" t="s">
        <v>201</v>
      </c>
    </row>
    <row r="7" spans="1:8" x14ac:dyDescent="0.3">
      <c r="B7" s="10" t="s">
        <v>320</v>
      </c>
      <c r="C7" s="10" t="s">
        <v>11</v>
      </c>
      <c r="D7" s="15"/>
      <c r="E7" s="10"/>
      <c r="F7" s="15"/>
      <c r="G7" s="12"/>
      <c r="H7" s="10"/>
    </row>
    <row r="8" spans="1:8" x14ac:dyDescent="0.3">
      <c r="A8" s="20" t="s">
        <v>194</v>
      </c>
      <c r="B8" s="10" t="s">
        <v>321</v>
      </c>
      <c r="C8" s="10" t="s">
        <v>42</v>
      </c>
      <c r="D8" s="15"/>
      <c r="E8" s="10"/>
      <c r="F8" s="15"/>
      <c r="G8" s="12"/>
      <c r="H8" s="11"/>
    </row>
    <row r="9" spans="1:8" x14ac:dyDescent="0.3">
      <c r="B9" s="10" t="s">
        <v>322</v>
      </c>
      <c r="C9" s="10" t="s">
        <v>9</v>
      </c>
      <c r="D9" s="15"/>
      <c r="E9" s="10"/>
      <c r="F9" s="15"/>
      <c r="G9" s="12"/>
      <c r="H9" s="46" t="s">
        <v>516</v>
      </c>
    </row>
    <row r="10" spans="1:8" x14ac:dyDescent="0.3">
      <c r="A10" s="20" t="s">
        <v>196</v>
      </c>
      <c r="B10" s="10" t="s">
        <v>323</v>
      </c>
      <c r="C10" s="10" t="s">
        <v>42</v>
      </c>
      <c r="D10" s="15"/>
      <c r="E10" s="11"/>
      <c r="F10" s="15"/>
      <c r="G10" s="11"/>
      <c r="H10" s="11"/>
    </row>
    <row r="11" spans="1:8" x14ac:dyDescent="0.3">
      <c r="B11" s="14" t="s">
        <v>324</v>
      </c>
      <c r="C11" s="10" t="str">
        <f>IF(OR(EXACT(Requirements!$C$6,Settings!C7),EXACT(Requirements!$C$7,Settings!C7)),Settings!$I$8,Settings!$I$7)</f>
        <v>High</v>
      </c>
      <c r="D11" s="15"/>
      <c r="E11" s="15"/>
      <c r="F11" s="15"/>
      <c r="G11" s="15"/>
      <c r="H11" s="47" t="s">
        <v>415</v>
      </c>
    </row>
    <row r="12" spans="1:8" x14ac:dyDescent="0.3">
      <c r="A12" s="20" t="s">
        <v>6</v>
      </c>
      <c r="B12" s="10" t="s">
        <v>325</v>
      </c>
      <c r="C12" s="10" t="s">
        <v>42</v>
      </c>
      <c r="D12" s="15"/>
      <c r="E12" s="10" t="s">
        <v>117</v>
      </c>
      <c r="F12" s="15"/>
      <c r="G12" s="11"/>
      <c r="H12" s="40" t="s">
        <v>414</v>
      </c>
    </row>
    <row r="13" spans="1:8" x14ac:dyDescent="0.3">
      <c r="A13" s="38"/>
      <c r="B13" s="10" t="s">
        <v>431</v>
      </c>
      <c r="C13" s="10" t="s">
        <v>42</v>
      </c>
      <c r="D13" s="15"/>
      <c r="E13" s="11" t="s">
        <v>433</v>
      </c>
      <c r="F13" s="15"/>
      <c r="G13" s="11"/>
      <c r="H13" s="46" t="s">
        <v>432</v>
      </c>
    </row>
    <row r="14" spans="1:8" x14ac:dyDescent="0.3">
      <c r="B14" s="10" t="s">
        <v>326</v>
      </c>
      <c r="C14" s="10" t="s">
        <v>42</v>
      </c>
      <c r="D14" s="15"/>
      <c r="E14" s="10" t="s">
        <v>116</v>
      </c>
      <c r="F14" s="15"/>
      <c r="G14" s="11"/>
      <c r="H14" s="40" t="s">
        <v>414</v>
      </c>
    </row>
    <row r="15" spans="1:8" x14ac:dyDescent="0.3">
      <c r="B15" s="10" t="s">
        <v>327</v>
      </c>
      <c r="C15" s="10" t="s">
        <v>11</v>
      </c>
      <c r="D15" s="15"/>
      <c r="E15" s="15" t="s">
        <v>118</v>
      </c>
      <c r="F15" s="15"/>
      <c r="G15" s="15"/>
      <c r="H15" s="39" t="s">
        <v>414</v>
      </c>
    </row>
    <row r="16" spans="1:8" x14ac:dyDescent="0.3">
      <c r="B16" s="10" t="s">
        <v>428</v>
      </c>
      <c r="C16" s="10" t="s">
        <v>11</v>
      </c>
      <c r="D16" s="15"/>
      <c r="E16" s="15" t="s">
        <v>429</v>
      </c>
      <c r="F16" s="15"/>
      <c r="G16" s="15"/>
      <c r="H16" s="47" t="s">
        <v>430</v>
      </c>
    </row>
    <row r="17" spans="1:8" ht="28.8" x14ac:dyDescent="0.3">
      <c r="B17" s="14" t="s">
        <v>424</v>
      </c>
      <c r="C17" s="10" t="s">
        <v>11</v>
      </c>
      <c r="D17" s="15"/>
      <c r="E17" s="15" t="s">
        <v>116</v>
      </c>
      <c r="F17" s="15"/>
      <c r="G17" s="15"/>
      <c r="H17" s="47" t="s">
        <v>423</v>
      </c>
    </row>
    <row r="18" spans="1:8" x14ac:dyDescent="0.3">
      <c r="B18" s="14" t="s">
        <v>328</v>
      </c>
      <c r="C18" s="10" t="s">
        <v>42</v>
      </c>
      <c r="D18" s="15"/>
      <c r="E18" s="15" t="s">
        <v>120</v>
      </c>
      <c r="F18" s="15"/>
      <c r="G18" s="15"/>
      <c r="H18" s="39" t="s">
        <v>406</v>
      </c>
    </row>
    <row r="19" spans="1:8" x14ac:dyDescent="0.3">
      <c r="B19" s="14" t="s">
        <v>329</v>
      </c>
      <c r="C19" s="10" t="str">
        <f>IF(OR(EXACT(Requirements!$C$6,Settings!C8),EXACT(Requirements!$C$7,Settings!C8)),Settings!$I$8,Settings!$I$7)</f>
        <v>High</v>
      </c>
      <c r="D19" s="15"/>
      <c r="E19" s="15" t="s">
        <v>127</v>
      </c>
      <c r="F19" s="15"/>
      <c r="G19" s="15"/>
      <c r="H19" s="47" t="s">
        <v>434</v>
      </c>
    </row>
    <row r="20" spans="1:8" x14ac:dyDescent="0.3">
      <c r="B20" s="14" t="s">
        <v>417</v>
      </c>
      <c r="C20" s="10" t="s">
        <v>11</v>
      </c>
      <c r="D20" s="15"/>
      <c r="E20" s="15" t="s">
        <v>419</v>
      </c>
      <c r="F20" s="15"/>
      <c r="G20" s="15"/>
      <c r="H20" s="47" t="s">
        <v>418</v>
      </c>
    </row>
    <row r="21" spans="1:8" x14ac:dyDescent="0.3">
      <c r="B21" s="14" t="s">
        <v>420</v>
      </c>
      <c r="C21" s="10" t="s">
        <v>11</v>
      </c>
      <c r="D21" s="15"/>
      <c r="E21" s="15" t="s">
        <v>422</v>
      </c>
      <c r="F21" s="15"/>
      <c r="G21" s="15"/>
      <c r="H21" s="47" t="s">
        <v>421</v>
      </c>
    </row>
    <row r="22" spans="1:8" x14ac:dyDescent="0.3">
      <c r="B22" s="14" t="s">
        <v>425</v>
      </c>
      <c r="C22" s="10" t="s">
        <v>11</v>
      </c>
      <c r="D22" s="15"/>
      <c r="E22" s="15" t="s">
        <v>426</v>
      </c>
      <c r="F22" s="15"/>
      <c r="G22" s="15"/>
      <c r="H22" s="47" t="s">
        <v>427</v>
      </c>
    </row>
    <row r="23" spans="1:8" x14ac:dyDescent="0.3">
      <c r="B23" s="14" t="s">
        <v>450</v>
      </c>
      <c r="C23" s="10" t="str">
        <f>IF(Requirements!C16=Settings!K7,Settings!I8,Settings!I6)</f>
        <v>High</v>
      </c>
      <c r="D23" s="15"/>
      <c r="E23" s="15"/>
      <c r="F23" s="15"/>
      <c r="G23" s="15"/>
      <c r="H23" s="15"/>
    </row>
    <row r="24" spans="1:8" x14ac:dyDescent="0.3">
      <c r="A24" s="20" t="s">
        <v>197</v>
      </c>
      <c r="B24" s="14" t="s">
        <v>330</v>
      </c>
      <c r="C24" s="10" t="s">
        <v>11</v>
      </c>
      <c r="D24" s="15"/>
      <c r="E24" s="15"/>
      <c r="F24" s="15"/>
      <c r="G24" s="15"/>
      <c r="H24" s="15"/>
    </row>
    <row r="25" spans="1:8" x14ac:dyDescent="0.3">
      <c r="A25" s="38"/>
      <c r="B25" s="14" t="s">
        <v>410</v>
      </c>
      <c r="C25" s="10" t="s">
        <v>11</v>
      </c>
      <c r="D25" s="15"/>
      <c r="E25" s="15" t="s">
        <v>411</v>
      </c>
      <c r="F25" s="15"/>
      <c r="G25" s="15"/>
      <c r="H25" s="15"/>
    </row>
    <row r="26" spans="1:8" x14ac:dyDescent="0.3">
      <c r="A26" s="38"/>
      <c r="B26" s="14" t="s">
        <v>441</v>
      </c>
      <c r="C26" s="10" t="s">
        <v>42</v>
      </c>
      <c r="D26" s="15"/>
      <c r="E26" s="15"/>
      <c r="F26" s="15"/>
      <c r="G26" s="15"/>
      <c r="H26" s="47" t="s">
        <v>406</v>
      </c>
    </row>
    <row r="27" spans="1:8" x14ac:dyDescent="0.3">
      <c r="B27" s="10" t="s">
        <v>331</v>
      </c>
      <c r="C27" s="10" t="str">
        <f>IF(OR(EXACT(Requirements!$C$6,Settings!C7),EXACT(Requirements!$C$7,Settings!C7)),Settings!$I$8,Settings!$I$7)</f>
        <v>High</v>
      </c>
      <c r="D27" s="15"/>
      <c r="E27" s="10"/>
      <c r="F27" s="15"/>
      <c r="G27" s="11"/>
      <c r="H27" s="10"/>
    </row>
    <row r="28" spans="1:8" ht="28.8" x14ac:dyDescent="0.3">
      <c r="B28" s="14" t="s">
        <v>332</v>
      </c>
      <c r="C28" s="10" t="s">
        <v>42</v>
      </c>
      <c r="D28" s="15"/>
      <c r="E28" s="14" t="s">
        <v>119</v>
      </c>
      <c r="F28" s="15"/>
      <c r="G28" s="15"/>
      <c r="H28" s="15"/>
    </row>
    <row r="29" spans="1:8" x14ac:dyDescent="0.3">
      <c r="B29" s="14" t="s">
        <v>337</v>
      </c>
      <c r="C29" s="10" t="s">
        <v>42</v>
      </c>
      <c r="D29" s="15"/>
      <c r="E29" s="14" t="s">
        <v>121</v>
      </c>
      <c r="F29" s="15"/>
      <c r="G29" s="15"/>
      <c r="H29" s="48" t="s">
        <v>409</v>
      </c>
    </row>
    <row r="30" spans="1:8" x14ac:dyDescent="0.3">
      <c r="B30" s="14" t="s">
        <v>125</v>
      </c>
      <c r="C30" s="14" t="str">
        <f>IF(OR(EXACT(Requirements!$C$6,Settings!C7),EXACT(Requirements!$C$7,Settings!C7)),Settings!$I$8,Settings!$I$7)</f>
        <v>High</v>
      </c>
      <c r="D30" s="15"/>
      <c r="E30" s="15"/>
      <c r="F30" s="15"/>
      <c r="G30" s="15"/>
      <c r="H30" s="15"/>
    </row>
    <row r="31" spans="1:8" x14ac:dyDescent="0.3">
      <c r="A31" s="41" t="s">
        <v>435</v>
      </c>
      <c r="B31" s="14" t="s">
        <v>438</v>
      </c>
      <c r="C31" s="14" t="s">
        <v>42</v>
      </c>
      <c r="D31" s="15"/>
      <c r="E31" s="15" t="s">
        <v>436</v>
      </c>
      <c r="F31" s="15"/>
      <c r="G31" s="15"/>
      <c r="H31" s="47" t="s">
        <v>437</v>
      </c>
    </row>
    <row r="32" spans="1:8" x14ac:dyDescent="0.3">
      <c r="B32" s="14" t="s">
        <v>439</v>
      </c>
      <c r="C32" s="14" t="s">
        <v>42</v>
      </c>
      <c r="D32" s="15"/>
      <c r="E32" s="15" t="s">
        <v>517</v>
      </c>
      <c r="F32" s="15"/>
      <c r="G32" s="15"/>
      <c r="H32" s="47" t="s">
        <v>440</v>
      </c>
    </row>
    <row r="33" spans="1:8" x14ac:dyDescent="0.3">
      <c r="B33" s="14" t="s">
        <v>442</v>
      </c>
      <c r="C33" s="14" t="s">
        <v>42</v>
      </c>
      <c r="D33" s="15"/>
      <c r="E33" s="15" t="s">
        <v>443</v>
      </c>
      <c r="F33" s="15"/>
      <c r="G33" s="15"/>
      <c r="H33" s="16" t="s">
        <v>444</v>
      </c>
    </row>
    <row r="34" spans="1:8" x14ac:dyDescent="0.3">
      <c r="A34" s="20" t="s">
        <v>198</v>
      </c>
      <c r="B34" s="14" t="s">
        <v>333</v>
      </c>
      <c r="C34" s="10" t="str">
        <f>IF(OR(EXACT(Requirements!$C$6,Settings!C7),EXACT(Requirements!$C$7,Settings!C7)),Settings!$I$8,Settings!$I$7)</f>
        <v>High</v>
      </c>
      <c r="D34" s="15"/>
      <c r="E34" s="15" t="s">
        <v>416</v>
      </c>
      <c r="F34" s="15"/>
      <c r="G34" s="15"/>
      <c r="H34" s="47" t="s">
        <v>414</v>
      </c>
    </row>
    <row r="35" spans="1:8" x14ac:dyDescent="0.3">
      <c r="B35" s="14" t="s">
        <v>338</v>
      </c>
      <c r="C35" s="10" t="s">
        <v>42</v>
      </c>
      <c r="D35" s="15"/>
      <c r="E35" s="15" t="s">
        <v>518</v>
      </c>
      <c r="F35" s="15"/>
      <c r="G35" s="15"/>
      <c r="H35" s="15"/>
    </row>
    <row r="36" spans="1:8" x14ac:dyDescent="0.3">
      <c r="B36" s="14" t="s">
        <v>339</v>
      </c>
      <c r="C36" s="10" t="s">
        <v>42</v>
      </c>
      <c r="D36" s="15"/>
      <c r="E36" s="15" t="s">
        <v>412</v>
      </c>
      <c r="F36" s="15"/>
      <c r="G36" s="15"/>
      <c r="H36" s="16" t="s">
        <v>413</v>
      </c>
    </row>
    <row r="37" spans="1:8" x14ac:dyDescent="0.3">
      <c r="B37" s="10" t="s">
        <v>334</v>
      </c>
      <c r="C37" s="10" t="str">
        <f>IF(OR(EXACT(Requirements!$C$6,Settings!C7),EXACT(Requirements!$C$7,Settings!C7)),Settings!$I$8,Settings!$I$7)</f>
        <v>High</v>
      </c>
      <c r="D37" s="15"/>
      <c r="E37" s="16" t="s">
        <v>147</v>
      </c>
      <c r="F37" s="15"/>
      <c r="G37" s="15"/>
      <c r="H37" s="47" t="s">
        <v>406</v>
      </c>
    </row>
    <row r="38" spans="1:8" ht="28.8" x14ac:dyDescent="0.3">
      <c r="B38" s="10" t="s">
        <v>407</v>
      </c>
      <c r="C38" s="10" t="s">
        <v>42</v>
      </c>
      <c r="D38" s="15"/>
      <c r="E38" s="16" t="s">
        <v>408</v>
      </c>
      <c r="F38" s="15"/>
      <c r="G38" s="15"/>
      <c r="H38" s="15"/>
    </row>
    <row r="39" spans="1:8" x14ac:dyDescent="0.3">
      <c r="B39" s="14" t="s">
        <v>335</v>
      </c>
      <c r="C39" s="10" t="s">
        <v>42</v>
      </c>
      <c r="D39" s="15"/>
      <c r="E39" s="15" t="s">
        <v>200</v>
      </c>
      <c r="F39" s="15"/>
      <c r="G39" s="15"/>
      <c r="H39" s="15"/>
    </row>
    <row r="40" spans="1:8" x14ac:dyDescent="0.3">
      <c r="A40" s="20" t="s">
        <v>199</v>
      </c>
      <c r="B40" s="14" t="s">
        <v>336</v>
      </c>
      <c r="C40" s="10" t="s">
        <v>11</v>
      </c>
      <c r="D40" s="15"/>
      <c r="E40" s="15" t="s">
        <v>128</v>
      </c>
      <c r="F40" s="15"/>
      <c r="G40" s="15"/>
      <c r="H40" s="47" t="s">
        <v>406</v>
      </c>
    </row>
    <row r="41" spans="1:8" x14ac:dyDescent="0.3">
      <c r="B41" s="14" t="s">
        <v>124</v>
      </c>
      <c r="C41" s="14" t="s">
        <v>42</v>
      </c>
      <c r="D41" s="15"/>
      <c r="E41" s="15"/>
      <c r="F41" s="15"/>
      <c r="G41" s="15"/>
      <c r="H41" s="15"/>
    </row>
    <row r="42" spans="1:8" x14ac:dyDescent="0.3">
      <c r="B42" s="14" t="s">
        <v>126</v>
      </c>
      <c r="C42" s="14" t="s">
        <v>42</v>
      </c>
      <c r="D42" s="15"/>
      <c r="E42" s="15"/>
      <c r="F42" s="15"/>
      <c r="G42" s="15"/>
      <c r="H42" s="15"/>
    </row>
  </sheetData>
  <mergeCells count="2">
    <mergeCell ref="B2:H2"/>
    <mergeCell ref="B3:H3"/>
  </mergeCells>
  <hyperlinks>
    <hyperlink ref="H6" r:id="rId1" location="configuration" xr:uid="{00000000-0004-0000-0A00-000000000000}"/>
    <hyperlink ref="E37" r:id="rId2" location="brokerconfigs_auto.leader.rebalance.enable" xr:uid="{9E885746-3B56-4913-94D7-BC608833A691}"/>
    <hyperlink ref="E38" r:id="rId3" location="brokerconfigs_leader.imbalance.check.interval.seconds" xr:uid="{B641F9AB-BA10-403F-A687-F6D95F4FF388}"/>
    <hyperlink ref="H36" r:id="rId4" location="brokerconfigs_message.max.bytes" xr:uid="{915E1464-22F3-4DD4-B479-E9B6157B1318}"/>
    <hyperlink ref="H33" r:id="rId5" xr:uid="{46FB7D82-B29F-45AD-A86C-B9A1758C2729}"/>
  </hyperlinks>
  <pageMargins left="0.7" right="0.7" top="0.75" bottom="0.75" header="0.3" footer="0.3"/>
  <pageSetup paperSize="9" orientation="portrait" r:id="rId6"/>
  <headerFooter>
    <oddFooter>&amp;L&amp;1#&amp;"Tahoma"&amp;9&amp;KCF022BC2 – Usage restreint</oddFooter>
  </headerFooter>
  <tableParts count="1">
    <tablePart r:id="rId7"/>
  </tableParts>
  <extLst>
    <ext xmlns:x14="http://schemas.microsoft.com/office/spreadsheetml/2009/9/main" uri="{78C0D931-6437-407d-A8EE-F0AAD7539E65}">
      <x14:conditionalFormattings>
        <x14:conditionalFormatting xmlns:xm="http://schemas.microsoft.com/office/excel/2006/main">
          <x14:cfRule type="cellIs" priority="6" operator="equal" id="{9AF6EADB-B4B3-4043-979F-899835B15ADC}">
            <xm:f>Settings!$I$8</xm:f>
            <x14:dxf>
              <fill>
                <patternFill>
                  <bgColor theme="9" tint="-0.24994659260841701"/>
                </patternFill>
              </fill>
            </x14:dxf>
          </x14:cfRule>
          <x14:cfRule type="cellIs" priority="7" operator="equal" id="{EE2B79B1-1335-46FB-BF8B-AFCCB66A94A6}">
            <xm:f>Settings!$I$7</xm:f>
            <x14:dxf>
              <fill>
                <patternFill>
                  <bgColor theme="9" tint="0.39994506668294322"/>
                </patternFill>
              </fill>
            </x14:dxf>
          </x14:cfRule>
          <x14:cfRule type="cellIs" priority="8" operator="equal" id="{EFFD0C75-5A15-499B-95B2-069DCCAF559D}">
            <xm:f>Settings!$I$6</xm:f>
            <x14:dxf>
              <fill>
                <patternFill>
                  <bgColor theme="9" tint="0.79998168889431442"/>
                </patternFill>
              </fill>
            </x14:dxf>
          </x14:cfRule>
          <xm:sqref>C6:C17 C19:C45</xm:sqref>
        </x14:conditionalFormatting>
        <x14:conditionalFormatting xmlns:xm="http://schemas.microsoft.com/office/excel/2006/main">
          <x14:cfRule type="cellIs" priority="17" operator="equal" id="{9A5F794A-F00B-4DD4-80C4-54CD5984DDBC}">
            <xm:f>Settings!$G$7</xm:f>
            <x14:dxf>
              <fill>
                <patternFill>
                  <bgColor rgb="FFFF0000"/>
                </patternFill>
              </fill>
            </x14:dxf>
          </x14:cfRule>
          <xm:sqref>D43:E45 D6:D42</xm:sqref>
        </x14:conditionalFormatting>
        <x14:conditionalFormatting xmlns:xm="http://schemas.microsoft.com/office/excel/2006/main">
          <x14:cfRule type="cellIs" priority="2" operator="equal" id="{6620E0BA-6A21-422E-B7DD-EAD29F75F78C}">
            <xm:f>Settings!$I$8</xm:f>
            <x14:dxf>
              <fill>
                <patternFill>
                  <bgColor theme="9" tint="-0.24994659260841701"/>
                </patternFill>
              </fill>
            </x14:dxf>
          </x14:cfRule>
          <x14:cfRule type="cellIs" priority="3" operator="equal" id="{95FB89E9-91EE-44FA-9811-CC9A815EAC25}">
            <xm:f>Settings!$I$7</xm:f>
            <x14:dxf>
              <fill>
                <patternFill>
                  <bgColor theme="9" tint="0.39994506668294322"/>
                </patternFill>
              </fill>
            </x14:dxf>
          </x14:cfRule>
          <x14:cfRule type="cellIs" priority="4" operator="equal" id="{51BF8DCA-7382-48C2-80F0-46A46DE48F7B}">
            <xm:f>Settings!$I$6</xm:f>
            <x14:dxf>
              <fill>
                <patternFill>
                  <bgColor theme="9" tint="0.79998168889431442"/>
                </patternFill>
              </fill>
            </x14:dxf>
          </x14:cfRule>
          <xm:sqref>C18</xm:sqref>
        </x14:conditionalFormatting>
        <x14:conditionalFormatting xmlns:xm="http://schemas.microsoft.com/office/excel/2006/main">
          <x14:cfRule type="cellIs" priority="1" operator="equal" id="{EAF89959-B56C-4684-8F5D-01946DDB5298}">
            <xm:f>'\DT_1202\Audit\Orange Money\audit kafka\[MOOD Kafka Audit V0.xlsx]Settings'!#REF!</xm:f>
            <x14:dxf>
              <fill>
                <patternFill>
                  <bgColor rgb="FFFF0000"/>
                </patternFill>
              </fill>
            </x14:dxf>
          </x14:cfRule>
          <xm:sqref>E30:E33 E42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Settings!$G$6:$G$8</xm:f>
          </x14:formula1>
          <xm:sqref>D1 D4:D45</xm:sqref>
        </x14:dataValidation>
        <x14:dataValidation type="list" allowBlank="1" showInputMessage="1" showErrorMessage="1" xr:uid="{00000000-0002-0000-0A00-000001000000}">
          <x14:formula1>
            <xm:f>Settings!$I$6:$I$8</xm:f>
          </x14:formula1>
          <xm:sqref>C6:C45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5"/>
  <sheetViews>
    <sheetView zoomScale="70" zoomScaleNormal="70" workbookViewId="0">
      <selection activeCell="G15" sqref="G15"/>
    </sheetView>
  </sheetViews>
  <sheetFormatPr baseColWidth="10" defaultColWidth="8.77734375" defaultRowHeight="14.4" x14ac:dyDescent="0.3"/>
  <cols>
    <col min="1" max="1" width="14.44140625" bestFit="1" customWidth="1"/>
    <col min="2" max="2" width="90" customWidth="1"/>
    <col min="3" max="3" width="13.44140625" bestFit="1" customWidth="1"/>
    <col min="4" max="4" width="10.21875" customWidth="1"/>
    <col min="5" max="5" width="90.21875" customWidth="1"/>
    <col min="6" max="6" width="12" bestFit="1" customWidth="1"/>
    <col min="7" max="7" width="18.77734375" customWidth="1"/>
    <col min="8" max="8" width="35.77734375" bestFit="1" customWidth="1"/>
  </cols>
  <sheetData>
    <row r="2" spans="1:8" ht="18" x14ac:dyDescent="0.35">
      <c r="B2" s="59" t="s">
        <v>129</v>
      </c>
      <c r="C2" s="59"/>
      <c r="D2" s="59"/>
      <c r="E2" s="59"/>
      <c r="F2" s="59"/>
      <c r="G2" s="59"/>
      <c r="H2" s="59"/>
    </row>
    <row r="3" spans="1:8" ht="44.25" customHeight="1" x14ac:dyDescent="0.3">
      <c r="B3" s="63" t="s">
        <v>130</v>
      </c>
      <c r="C3" s="63"/>
      <c r="D3" s="63"/>
      <c r="E3" s="63"/>
      <c r="F3" s="63"/>
      <c r="G3" s="63"/>
      <c r="H3" s="63"/>
    </row>
    <row r="5" spans="1:8" x14ac:dyDescent="0.3">
      <c r="B5" s="4" t="s">
        <v>0</v>
      </c>
      <c r="C5" s="4" t="s">
        <v>28</v>
      </c>
      <c r="D5" s="4" t="s">
        <v>1</v>
      </c>
      <c r="E5" s="4" t="s">
        <v>76</v>
      </c>
      <c r="F5" s="4" t="s">
        <v>2</v>
      </c>
      <c r="G5" s="6" t="s">
        <v>13</v>
      </c>
      <c r="H5" s="4" t="s">
        <v>18</v>
      </c>
    </row>
    <row r="6" spans="1:8" ht="72" x14ac:dyDescent="0.3">
      <c r="A6" s="20" t="s">
        <v>173</v>
      </c>
      <c r="B6" s="10" t="s">
        <v>131</v>
      </c>
      <c r="C6" s="10" t="str">
        <f>IF(OR(EXACT(Requirements!$C$8,Settings!$E$7),EXACT(Requirements!$C$8,Settings!$E$8),EXACT(Requirements!$C$8,Settings!$E$9)),Settings!$I$8,Settings!$I$6)</f>
        <v>High</v>
      </c>
      <c r="D6" s="11"/>
      <c r="E6" s="10" t="s">
        <v>400</v>
      </c>
      <c r="F6" s="11"/>
      <c r="G6" s="12"/>
      <c r="H6" s="13" t="s">
        <v>135</v>
      </c>
    </row>
    <row r="7" spans="1:8" x14ac:dyDescent="0.3">
      <c r="A7" s="20" t="s">
        <v>192</v>
      </c>
      <c r="B7" s="10" t="s">
        <v>132</v>
      </c>
      <c r="C7" s="10" t="str">
        <f>IF(OR(EXACT(Requirements!$C$8,Settings!$E$7),EXACT(Requirements!$C$8,Settings!$E$8),EXACT(Requirements!$C$8,Settings!$E$9)),Settings!$I$8,Settings!$I$6)</f>
        <v>High</v>
      </c>
      <c r="D7" s="11"/>
      <c r="E7" s="17" t="s">
        <v>133</v>
      </c>
      <c r="F7" s="10"/>
      <c r="G7" s="12"/>
      <c r="H7" s="13" t="s">
        <v>135</v>
      </c>
    </row>
    <row r="8" spans="1:8" x14ac:dyDescent="0.3">
      <c r="B8" s="10" t="s">
        <v>340</v>
      </c>
      <c r="C8" s="10" t="s">
        <v>42</v>
      </c>
      <c r="D8" s="11"/>
      <c r="E8" s="10" t="s">
        <v>134</v>
      </c>
      <c r="F8" s="10"/>
      <c r="G8" s="11"/>
      <c r="H8" s="13" t="s">
        <v>136</v>
      </c>
    </row>
    <row r="9" spans="1:8" x14ac:dyDescent="0.3">
      <c r="A9" s="20" t="s">
        <v>193</v>
      </c>
      <c r="B9" s="10" t="s">
        <v>137</v>
      </c>
      <c r="C9" s="10" t="str">
        <f>IF(OR(EXACT(Requirements!$C$8,Settings!$E$7),EXACT(Requirements!$C$8,Settings!$E$8),EXACT(Requirements!$C$8,Settings!$E$9)),Settings!$I$8,Settings!$I$6)</f>
        <v>High</v>
      </c>
      <c r="D9" s="11"/>
      <c r="E9" s="11"/>
      <c r="F9" s="10"/>
      <c r="G9" s="11"/>
      <c r="H9" s="13" t="s">
        <v>138</v>
      </c>
    </row>
    <row r="10" spans="1:8" x14ac:dyDescent="0.3">
      <c r="A10" s="38"/>
      <c r="B10" s="10" t="s">
        <v>519</v>
      </c>
      <c r="C10" s="10" t="str">
        <f>IF(OR(EXACT(Requirements!$C$8,Settings!$E$7),EXACT(Requirements!$C$8,Settings!$E$8),EXACT(Requirements!$C$8,Settings!$E$9)),Settings!$I$8,Settings!$I$6)</f>
        <v>High</v>
      </c>
      <c r="D10" s="11"/>
      <c r="E10" s="10"/>
      <c r="F10" s="10"/>
      <c r="G10" s="11"/>
      <c r="H10" s="13" t="s">
        <v>520</v>
      </c>
    </row>
    <row r="11" spans="1:8" x14ac:dyDescent="0.3">
      <c r="B11" s="10" t="s">
        <v>472</v>
      </c>
      <c r="C11" s="10" t="s">
        <v>42</v>
      </c>
      <c r="D11" s="11"/>
      <c r="E11" s="17"/>
      <c r="F11" s="11"/>
      <c r="G11" s="11"/>
      <c r="H11" s="15"/>
    </row>
    <row r="12" spans="1:8" x14ac:dyDescent="0.3">
      <c r="B12" s="14" t="s">
        <v>529</v>
      </c>
      <c r="C12" s="10" t="str">
        <f>IF(OR(EXACT(Requirements!$C$8,Settings!$E$7),EXACT(Requirements!$C$8,Settings!$E$8),EXACT(Requirements!$C$8,Settings!$E$9)),Settings!$I$8,Settings!$I$6)</f>
        <v>High</v>
      </c>
      <c r="D12" s="15"/>
      <c r="E12" s="64" t="s">
        <v>530</v>
      </c>
      <c r="F12" s="15"/>
      <c r="G12" s="15"/>
      <c r="H12" s="13" t="s">
        <v>531</v>
      </c>
    </row>
    <row r="13" spans="1:8" x14ac:dyDescent="0.3">
      <c r="A13" s="20" t="s">
        <v>194</v>
      </c>
      <c r="B13" s="10" t="s">
        <v>139</v>
      </c>
      <c r="C13" s="10" t="str">
        <f>IF(OR(EXACT(Requirements!$C$8,Settings!$E$7),EXACT(Requirements!$C$8,Settings!$E$8),EXACT(Requirements!$C$8,Settings!$E$9)),Settings!$I$8,Settings!$I$6)</f>
        <v>High</v>
      </c>
      <c r="D13" s="11"/>
      <c r="E13" s="11" t="s">
        <v>140</v>
      </c>
      <c r="F13" s="11"/>
      <c r="G13" s="11"/>
      <c r="H13" s="13" t="s">
        <v>141</v>
      </c>
    </row>
    <row r="14" spans="1:8" x14ac:dyDescent="0.3">
      <c r="A14" s="20" t="s">
        <v>469</v>
      </c>
      <c r="B14" s="10" t="s">
        <v>470</v>
      </c>
      <c r="C14" s="10" t="str">
        <f>IF(OR(EXACT(Requirements!$C$8,Settings!$E$7),EXACT(Requirements!$C$8,Settings!$E$8),EXACT(Requirements!$C$8,Settings!$E$9)),Settings!$I$8,Settings!$I$6)</f>
        <v>High</v>
      </c>
      <c r="D14" s="11"/>
      <c r="E14" s="10"/>
      <c r="F14" s="11"/>
      <c r="G14" s="11"/>
      <c r="H14" s="13" t="s">
        <v>471</v>
      </c>
    </row>
    <row r="15" spans="1:8" ht="28.8" x14ac:dyDescent="0.3">
      <c r="A15" s="20" t="s">
        <v>195</v>
      </c>
      <c r="B15" s="10" t="s">
        <v>142</v>
      </c>
      <c r="C15" s="10" t="str">
        <f>IF(OR(EXACT(Requirements!$C$8,Settings!$E$7),EXACT(Requirements!$C$8,Settings!$E$8),EXACT(Requirements!$C$8,Settings!$E$9)),Settings!$I$8,Settings!$I$6)</f>
        <v>High</v>
      </c>
      <c r="D15" s="11"/>
      <c r="E15" s="10" t="s">
        <v>383</v>
      </c>
      <c r="F15" s="10"/>
      <c r="G15" s="11"/>
      <c r="H15" s="13" t="s">
        <v>531</v>
      </c>
    </row>
  </sheetData>
  <mergeCells count="2">
    <mergeCell ref="B2:H2"/>
    <mergeCell ref="B3:H3"/>
  </mergeCells>
  <hyperlinks>
    <hyperlink ref="H6" r:id="rId1" xr:uid="{00000000-0004-0000-0B00-000000000000}"/>
    <hyperlink ref="H7" r:id="rId2" xr:uid="{00000000-0004-0000-0B00-000001000000}"/>
    <hyperlink ref="H8" r:id="rId3" xr:uid="{00000000-0004-0000-0B00-000002000000}"/>
    <hyperlink ref="H9" r:id="rId4" xr:uid="{00000000-0004-0000-0B00-000003000000}"/>
    <hyperlink ref="H13" r:id="rId5" xr:uid="{00000000-0004-0000-0B00-000004000000}"/>
    <hyperlink ref="H14" r:id="rId6" location="design_quotas" xr:uid="{ACF7B4B7-F300-43E0-A0D3-6FD67C7B409F}"/>
    <hyperlink ref="H10" r:id="rId7" location="super-users" xr:uid="{169DD426-93A3-4054-A11C-FC31789ACB7A}"/>
    <hyperlink ref="H12" r:id="rId8" xr:uid="{5E40B8E6-321F-4A89-A5EE-8594A3953C3A}"/>
    <hyperlink ref="H15" r:id="rId9" xr:uid="{D2173985-B020-476E-9D55-509F48C070E4}"/>
  </hyperlinks>
  <pageMargins left="0.7" right="0.7" top="0.75" bottom="0.75" header="0.3" footer="0.3"/>
  <pageSetup paperSize="9" orientation="portrait" r:id="rId10"/>
  <headerFooter>
    <oddFooter>&amp;L&amp;1#&amp;"Tahoma"&amp;9&amp;KCF022BC2 – Usage restreint</oddFooter>
  </headerFooter>
  <ignoredErrors>
    <ignoredError sqref="C11 C8" calculatedColumn="1"/>
  </ignoredErrors>
  <tableParts count="1">
    <tablePart r:id="rId11"/>
  </tableParts>
  <extLst>
    <ext xmlns:x14="http://schemas.microsoft.com/office/spreadsheetml/2009/9/main" uri="{78C0D931-6437-407d-A8EE-F0AAD7539E65}">
      <x14:conditionalFormattings>
        <x14:conditionalFormatting xmlns:xm="http://schemas.microsoft.com/office/excel/2006/main">
          <x14:cfRule type="cellIs" priority="1" operator="equal" id="{F6CAB7C8-5EAF-488F-A5D4-97F9C3F2D2AE}">
            <xm:f>Settings!$I$8</xm:f>
            <x14:dxf>
              <fill>
                <patternFill>
                  <bgColor theme="9" tint="-0.24994659260841701"/>
                </patternFill>
              </fill>
            </x14:dxf>
          </x14:cfRule>
          <x14:cfRule type="cellIs" priority="2" operator="equal" id="{7C5A5BFC-6127-407A-BCC3-D1FE918C7F57}">
            <xm:f>Settings!$I$7</xm:f>
            <x14:dxf>
              <fill>
                <patternFill>
                  <bgColor theme="9" tint="0.39994506668294322"/>
                </patternFill>
              </fill>
            </x14:dxf>
          </x14:cfRule>
          <x14:cfRule type="cellIs" priority="3" operator="equal" id="{1000678F-71A9-4309-A1F7-7F64C3FCB03D}">
            <xm:f>Settings!$I$6</xm:f>
            <x14:dxf>
              <fill>
                <patternFill>
                  <bgColor theme="9" tint="0.79998168889431442"/>
                </patternFill>
              </fill>
            </x14:dxf>
          </x14:cfRule>
          <xm:sqref>C16:C18</xm:sqref>
        </x14:conditionalFormatting>
        <x14:conditionalFormatting xmlns:xm="http://schemas.microsoft.com/office/excel/2006/main">
          <x14:cfRule type="cellIs" priority="8" operator="equal" id="{4FA8610E-4BEA-4CEC-BA84-EE9C0FE49E30}">
            <xm:f>Settings!$G$7</xm:f>
            <x14:dxf>
              <fill>
                <patternFill>
                  <bgColor rgb="FFFF0000"/>
                </patternFill>
              </fill>
            </x14:dxf>
          </x14:cfRule>
          <xm:sqref>D6:D11 D16:E18 D13:D15</xm:sqref>
        </x14:conditionalFormatting>
        <x14:conditionalFormatting xmlns:xm="http://schemas.microsoft.com/office/excel/2006/main">
          <x14:cfRule type="cellIs" priority="5" operator="equal" id="{4894F3D7-E8B3-4D64-BADE-5771C7956324}">
            <xm:f>Settings!$I$8</xm:f>
            <x14:dxf>
              <fill>
                <patternFill>
                  <bgColor theme="9" tint="-0.24994659260841701"/>
                </patternFill>
              </fill>
            </x14:dxf>
          </x14:cfRule>
          <x14:cfRule type="cellIs" priority="6" operator="equal" id="{D6569100-0807-459B-BAA0-4D976CDA1D50}">
            <xm:f>Settings!$I$7</xm:f>
            <x14:dxf>
              <fill>
                <patternFill>
                  <bgColor theme="9" tint="0.39994506668294322"/>
                </patternFill>
              </fill>
            </x14:dxf>
          </x14:cfRule>
          <x14:cfRule type="cellIs" priority="7" operator="equal" id="{30425C70-4AF3-4B14-A890-50423FCE4D1A}">
            <xm:f>Settings!$I$6</xm:f>
            <x14:dxf>
              <fill>
                <patternFill>
                  <bgColor theme="9" tint="0.79998168889431442"/>
                </patternFill>
              </fill>
            </x14:dxf>
          </x14:cfRule>
          <xm:sqref>C6:C15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B00-000000000000}">
          <x14:formula1>
            <xm:f>Settings!$G$6:$G$8</xm:f>
          </x14:formula1>
          <xm:sqref>D1 D4:D11 D13:D18</xm:sqref>
        </x14:dataValidation>
        <x14:dataValidation type="list" allowBlank="1" showInputMessage="1" showErrorMessage="1" xr:uid="{00000000-0002-0000-0B00-000001000000}">
          <x14:formula1>
            <xm:f>Settings!$I$6:$I$8</xm:f>
          </x14:formula1>
          <xm:sqref>C6:C18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38"/>
  <sheetViews>
    <sheetView topLeftCell="A27" zoomScale="80" zoomScaleNormal="80" workbookViewId="0">
      <selection activeCell="B27" sqref="B27"/>
    </sheetView>
  </sheetViews>
  <sheetFormatPr baseColWidth="10" defaultColWidth="8.77734375" defaultRowHeight="14.4" x14ac:dyDescent="0.3"/>
  <cols>
    <col min="1" max="1" width="10.5546875" bestFit="1" customWidth="1"/>
    <col min="2" max="2" width="114.5546875" customWidth="1"/>
    <col min="3" max="3" width="13.44140625" bestFit="1" customWidth="1"/>
    <col min="4" max="4" width="10.21875" customWidth="1"/>
    <col min="5" max="5" width="124" customWidth="1"/>
    <col min="6" max="6" width="12" bestFit="1" customWidth="1"/>
    <col min="7" max="7" width="18.77734375" customWidth="1"/>
    <col min="8" max="8" width="35.77734375" bestFit="1" customWidth="1"/>
  </cols>
  <sheetData>
    <row r="2" spans="1:8" ht="18" x14ac:dyDescent="0.35">
      <c r="B2" s="59" t="s">
        <v>143</v>
      </c>
      <c r="C2" s="59"/>
      <c r="D2" s="59"/>
      <c r="E2" s="59"/>
      <c r="F2" s="59"/>
      <c r="G2" s="59"/>
      <c r="H2" s="59"/>
    </row>
    <row r="3" spans="1:8" ht="57.75" customHeight="1" x14ac:dyDescent="0.3">
      <c r="B3" s="63" t="s">
        <v>358</v>
      </c>
      <c r="C3" s="63"/>
      <c r="D3" s="63"/>
      <c r="E3" s="63"/>
      <c r="F3" s="63"/>
      <c r="G3" s="63"/>
      <c r="H3" s="63"/>
    </row>
    <row r="5" spans="1:8" x14ac:dyDescent="0.3">
      <c r="B5" s="4" t="s">
        <v>0</v>
      </c>
      <c r="C5" s="4" t="s">
        <v>28</v>
      </c>
      <c r="D5" s="4" t="s">
        <v>1</v>
      </c>
      <c r="E5" s="4" t="s">
        <v>76</v>
      </c>
      <c r="F5" s="4" t="s">
        <v>2</v>
      </c>
      <c r="G5" s="6" t="s">
        <v>13</v>
      </c>
      <c r="H5" s="4" t="s">
        <v>18</v>
      </c>
    </row>
    <row r="6" spans="1:8" ht="28.8" x14ac:dyDescent="0.3">
      <c r="B6" s="10" t="s">
        <v>148</v>
      </c>
      <c r="C6" s="10" t="s">
        <v>42</v>
      </c>
      <c r="D6" s="11"/>
      <c r="E6" s="11"/>
      <c r="F6" s="11"/>
      <c r="G6" s="12"/>
      <c r="H6" s="13"/>
    </row>
    <row r="7" spans="1:8" x14ac:dyDescent="0.3">
      <c r="B7" s="10" t="s">
        <v>149</v>
      </c>
      <c r="C7" s="10" t="s">
        <v>11</v>
      </c>
      <c r="D7" s="11"/>
      <c r="E7" s="17" t="s">
        <v>168</v>
      </c>
      <c r="F7" s="10"/>
      <c r="G7" s="12"/>
      <c r="H7" s="13"/>
    </row>
    <row r="8" spans="1:8" x14ac:dyDescent="0.3">
      <c r="B8" s="10" t="s">
        <v>151</v>
      </c>
      <c r="C8" s="10" t="s">
        <v>42</v>
      </c>
      <c r="D8" s="11"/>
      <c r="E8" s="10" t="s">
        <v>150</v>
      </c>
      <c r="F8" s="10"/>
      <c r="G8" s="11"/>
      <c r="H8" s="13"/>
    </row>
    <row r="9" spans="1:8" x14ac:dyDescent="0.3">
      <c r="B9" s="10" t="s">
        <v>152</v>
      </c>
      <c r="C9" s="10" t="s">
        <v>11</v>
      </c>
      <c r="D9" s="11"/>
      <c r="E9" s="11" t="s">
        <v>153</v>
      </c>
      <c r="F9" s="10"/>
      <c r="G9" s="11"/>
      <c r="H9" s="13"/>
    </row>
    <row r="10" spans="1:8" x14ac:dyDescent="0.3">
      <c r="B10" s="10" t="s">
        <v>189</v>
      </c>
      <c r="C10" s="10" t="s">
        <v>11</v>
      </c>
      <c r="D10" s="11"/>
      <c r="E10" s="11" t="s">
        <v>190</v>
      </c>
      <c r="F10" s="10"/>
      <c r="G10" s="11"/>
      <c r="H10" s="13"/>
    </row>
    <row r="11" spans="1:8" x14ac:dyDescent="0.3">
      <c r="B11" s="10" t="s">
        <v>188</v>
      </c>
      <c r="C11" s="10" t="s">
        <v>11</v>
      </c>
      <c r="D11" s="11"/>
      <c r="E11" s="11" t="s">
        <v>191</v>
      </c>
      <c r="F11" s="10"/>
      <c r="G11" s="11"/>
      <c r="H11" s="13"/>
    </row>
    <row r="12" spans="1:8" x14ac:dyDescent="0.3">
      <c r="B12" s="10" t="s">
        <v>154</v>
      </c>
      <c r="C12" s="10" t="s">
        <v>42</v>
      </c>
      <c r="D12" s="11"/>
      <c r="E12" s="17" t="s">
        <v>512</v>
      </c>
      <c r="F12" s="11"/>
      <c r="G12" s="11"/>
      <c r="H12" s="13"/>
    </row>
    <row r="13" spans="1:8" ht="28.8" x14ac:dyDescent="0.3">
      <c r="A13" s="20" t="s">
        <v>173</v>
      </c>
      <c r="B13" s="10" t="s">
        <v>157</v>
      </c>
      <c r="C13" s="10" t="s">
        <v>11</v>
      </c>
      <c r="D13" s="11"/>
      <c r="E13" s="10" t="s">
        <v>384</v>
      </c>
      <c r="F13" s="11"/>
      <c r="G13" s="11"/>
      <c r="H13" s="13"/>
    </row>
    <row r="14" spans="1:8" ht="28.8" x14ac:dyDescent="0.3">
      <c r="B14" s="10" t="s">
        <v>158</v>
      </c>
      <c r="C14" s="10" t="s">
        <v>11</v>
      </c>
      <c r="D14" s="11"/>
      <c r="E14" s="10" t="s">
        <v>385</v>
      </c>
      <c r="F14" s="11"/>
      <c r="G14" s="11"/>
      <c r="H14" s="13"/>
    </row>
    <row r="15" spans="1:8" ht="28.8" x14ac:dyDescent="0.3">
      <c r="B15" s="10" t="s">
        <v>159</v>
      </c>
      <c r="C15" s="10" t="s">
        <v>11</v>
      </c>
      <c r="D15" s="11"/>
      <c r="E15" s="10" t="s">
        <v>386</v>
      </c>
      <c r="F15" s="10"/>
      <c r="G15" s="11"/>
      <c r="H15" s="13"/>
    </row>
    <row r="16" spans="1:8" ht="28.8" x14ac:dyDescent="0.3">
      <c r="B16" s="10" t="s">
        <v>160</v>
      </c>
      <c r="C16" s="10" t="s">
        <v>11</v>
      </c>
      <c r="D16" s="11"/>
      <c r="E16" s="10" t="s">
        <v>155</v>
      </c>
      <c r="F16" s="11"/>
      <c r="G16" s="11"/>
      <c r="H16" s="13"/>
    </row>
    <row r="17" spans="1:8" ht="28.8" x14ac:dyDescent="0.3">
      <c r="B17" s="10" t="s">
        <v>161</v>
      </c>
      <c r="C17" s="10" t="s">
        <v>42</v>
      </c>
      <c r="D17" s="11"/>
      <c r="E17" s="11" t="s">
        <v>156</v>
      </c>
      <c r="F17" s="11"/>
      <c r="G17" s="11"/>
      <c r="H17" s="13"/>
    </row>
    <row r="18" spans="1:8" ht="28.8" x14ac:dyDescent="0.3">
      <c r="B18" s="14" t="s">
        <v>162</v>
      </c>
      <c r="C18" s="10" t="s">
        <v>11</v>
      </c>
      <c r="D18" s="11"/>
      <c r="E18" s="14" t="s">
        <v>522</v>
      </c>
      <c r="F18" s="15"/>
      <c r="G18" s="15"/>
      <c r="H18" s="16"/>
    </row>
    <row r="19" spans="1:8" ht="28.8" x14ac:dyDescent="0.3">
      <c r="B19" s="14" t="s">
        <v>523</v>
      </c>
      <c r="C19" s="10" t="s">
        <v>11</v>
      </c>
      <c r="D19" s="15"/>
      <c r="E19" s="14" t="s">
        <v>524</v>
      </c>
      <c r="F19" s="15"/>
      <c r="G19" s="15"/>
      <c r="H19" s="16"/>
    </row>
    <row r="20" spans="1:8" ht="28.8" x14ac:dyDescent="0.3">
      <c r="B20" s="19" t="s">
        <v>163</v>
      </c>
      <c r="C20" s="10" t="s">
        <v>11</v>
      </c>
      <c r="D20" s="11"/>
      <c r="E20" s="14" t="s">
        <v>387</v>
      </c>
      <c r="F20" s="15"/>
      <c r="G20" s="15"/>
      <c r="H20" s="16"/>
    </row>
    <row r="21" spans="1:8" ht="28.8" x14ac:dyDescent="0.3">
      <c r="B21" s="14" t="s">
        <v>164</v>
      </c>
      <c r="C21" s="10" t="s">
        <v>11</v>
      </c>
      <c r="D21" s="11"/>
      <c r="E21" s="14" t="s">
        <v>388</v>
      </c>
      <c r="F21" s="15"/>
      <c r="G21" s="15"/>
      <c r="H21" s="16"/>
    </row>
    <row r="22" spans="1:8" ht="43.2" x14ac:dyDescent="0.3">
      <c r="B22" s="14" t="s">
        <v>165</v>
      </c>
      <c r="C22" s="14" t="s">
        <v>11</v>
      </c>
      <c r="D22" s="11"/>
      <c r="E22" s="14" t="s">
        <v>389</v>
      </c>
      <c r="F22" s="15"/>
      <c r="G22" s="15"/>
      <c r="H22" s="16"/>
    </row>
    <row r="23" spans="1:8" ht="43.2" x14ac:dyDescent="0.3">
      <c r="B23" s="14" t="s">
        <v>167</v>
      </c>
      <c r="C23" s="14" t="s">
        <v>42</v>
      </c>
      <c r="D23" s="11"/>
      <c r="E23" s="15"/>
      <c r="F23" s="15"/>
      <c r="G23" s="15"/>
      <c r="H23" s="16"/>
    </row>
    <row r="24" spans="1:8" ht="86.4" x14ac:dyDescent="0.3">
      <c r="B24" s="14" t="s">
        <v>525</v>
      </c>
      <c r="C24" s="14" t="s">
        <v>42</v>
      </c>
      <c r="D24" s="11"/>
      <c r="E24" s="15" t="s">
        <v>166</v>
      </c>
      <c r="F24" s="15"/>
      <c r="G24" s="15"/>
      <c r="H24" s="16"/>
    </row>
    <row r="25" spans="1:8" ht="129.6" x14ac:dyDescent="0.3">
      <c r="B25" s="14" t="s">
        <v>526</v>
      </c>
      <c r="C25" s="14" t="s">
        <v>11</v>
      </c>
      <c r="D25" s="15"/>
      <c r="E25" s="14" t="s">
        <v>527</v>
      </c>
      <c r="F25" s="15"/>
      <c r="G25" s="15"/>
      <c r="H25" s="16"/>
    </row>
    <row r="26" spans="1:8" ht="43.2" x14ac:dyDescent="0.3">
      <c r="B26" s="14" t="s">
        <v>171</v>
      </c>
      <c r="C26" s="14" t="s">
        <v>11</v>
      </c>
      <c r="D26" s="11"/>
      <c r="E26" s="14" t="s">
        <v>390</v>
      </c>
      <c r="F26" s="15"/>
      <c r="G26" s="15"/>
      <c r="H26" s="16"/>
    </row>
    <row r="27" spans="1:8" ht="57.6" x14ac:dyDescent="0.3">
      <c r="B27" s="14" t="s">
        <v>169</v>
      </c>
      <c r="C27" s="14" t="s">
        <v>42</v>
      </c>
      <c r="D27" s="11"/>
      <c r="E27" s="14" t="s">
        <v>170</v>
      </c>
      <c r="F27" s="14"/>
      <c r="G27" s="15"/>
      <c r="H27" s="16"/>
    </row>
    <row r="28" spans="1:8" ht="57.6" x14ac:dyDescent="0.3">
      <c r="B28" s="14" t="s">
        <v>172</v>
      </c>
      <c r="C28" s="14" t="s">
        <v>11</v>
      </c>
      <c r="D28" s="11"/>
      <c r="E28" s="14" t="s">
        <v>391</v>
      </c>
      <c r="F28" s="15"/>
      <c r="G28" s="15"/>
      <c r="H28" s="16"/>
    </row>
    <row r="29" spans="1:8" ht="86.4" x14ac:dyDescent="0.3">
      <c r="A29" s="20" t="s">
        <v>183</v>
      </c>
      <c r="B29" s="14" t="s">
        <v>528</v>
      </c>
      <c r="C29" s="14" t="s">
        <v>11</v>
      </c>
      <c r="D29" s="11"/>
      <c r="E29" s="14" t="s">
        <v>174</v>
      </c>
      <c r="F29" s="15"/>
      <c r="G29" s="15"/>
      <c r="H29" s="16"/>
    </row>
    <row r="30" spans="1:8" ht="57.6" x14ac:dyDescent="0.3">
      <c r="A30" s="20" t="s">
        <v>184</v>
      </c>
      <c r="B30" s="14" t="s">
        <v>175</v>
      </c>
      <c r="C30" s="14" t="s">
        <v>11</v>
      </c>
      <c r="D30" s="11"/>
      <c r="E30" s="14" t="s">
        <v>176</v>
      </c>
      <c r="F30" s="15"/>
      <c r="G30" s="15"/>
      <c r="H30" s="16"/>
    </row>
    <row r="31" spans="1:8" ht="43.2" x14ac:dyDescent="0.3">
      <c r="A31" s="20" t="s">
        <v>182</v>
      </c>
      <c r="B31" s="14" t="s">
        <v>177</v>
      </c>
      <c r="C31" s="14" t="s">
        <v>11</v>
      </c>
      <c r="D31" s="11"/>
      <c r="E31" s="14" t="s">
        <v>392</v>
      </c>
      <c r="F31" s="15"/>
      <c r="G31" s="15"/>
      <c r="H31" s="16"/>
    </row>
    <row r="32" spans="1:8" ht="43.2" x14ac:dyDescent="0.3">
      <c r="B32" s="14" t="s">
        <v>178</v>
      </c>
      <c r="C32" s="14" t="s">
        <v>11</v>
      </c>
      <c r="D32" s="11"/>
      <c r="E32" s="14" t="s">
        <v>393</v>
      </c>
      <c r="F32" s="15"/>
      <c r="G32" s="15"/>
      <c r="H32" s="16"/>
    </row>
    <row r="33" spans="1:8" ht="100.8" x14ac:dyDescent="0.3">
      <c r="B33" s="14" t="s">
        <v>180</v>
      </c>
      <c r="C33" s="14" t="s">
        <v>42</v>
      </c>
      <c r="D33" s="11"/>
      <c r="E33" s="14" t="s">
        <v>181</v>
      </c>
      <c r="F33" s="15"/>
      <c r="G33" s="15"/>
      <c r="H33" s="16"/>
    </row>
    <row r="34" spans="1:8" ht="100.8" x14ac:dyDescent="0.3">
      <c r="B34" s="14" t="s">
        <v>179</v>
      </c>
      <c r="C34" s="14" t="s">
        <v>11</v>
      </c>
      <c r="D34" s="11"/>
      <c r="E34" s="14" t="s">
        <v>394</v>
      </c>
      <c r="F34" s="15"/>
      <c r="G34" s="15"/>
      <c r="H34" s="16"/>
    </row>
    <row r="35" spans="1:8" ht="28.8" x14ac:dyDescent="0.3">
      <c r="A35" s="20" t="s">
        <v>185</v>
      </c>
      <c r="B35" s="14" t="s">
        <v>398</v>
      </c>
      <c r="C35" s="14" t="s">
        <v>9</v>
      </c>
      <c r="D35" s="11"/>
      <c r="E35" s="15" t="s">
        <v>187</v>
      </c>
      <c r="F35" s="15"/>
      <c r="G35" s="15"/>
      <c r="H35" s="16"/>
    </row>
    <row r="36" spans="1:8" ht="86.4" x14ac:dyDescent="0.3">
      <c r="B36" s="14" t="s">
        <v>186</v>
      </c>
      <c r="C36" s="14" t="s">
        <v>11</v>
      </c>
      <c r="D36" s="11"/>
      <c r="E36" s="14" t="s">
        <v>395</v>
      </c>
      <c r="F36" s="15"/>
      <c r="G36" s="15"/>
      <c r="H36" s="16"/>
    </row>
    <row r="37" spans="1:8" ht="28.8" x14ac:dyDescent="0.3">
      <c r="A37" s="20" t="s">
        <v>194</v>
      </c>
      <c r="B37" s="14" t="s">
        <v>203</v>
      </c>
      <c r="C37" s="14" t="s">
        <v>9</v>
      </c>
      <c r="D37" s="11"/>
      <c r="E37" s="14" t="s">
        <v>204</v>
      </c>
      <c r="F37" s="15"/>
      <c r="G37" s="15"/>
      <c r="H37" s="16"/>
    </row>
    <row r="38" spans="1:8" ht="28.8" x14ac:dyDescent="0.3">
      <c r="B38" s="14" t="s">
        <v>205</v>
      </c>
      <c r="C38" s="14" t="s">
        <v>11</v>
      </c>
      <c r="D38" s="11"/>
      <c r="E38" s="15" t="s">
        <v>206</v>
      </c>
      <c r="F38" s="15"/>
      <c r="G38" s="15"/>
      <c r="H38" s="16"/>
    </row>
  </sheetData>
  <mergeCells count="2">
    <mergeCell ref="B2:H2"/>
    <mergeCell ref="B3:H3"/>
  </mergeCells>
  <pageMargins left="0.7" right="0.7" top="0.75" bottom="0.75" header="0.3" footer="0.3"/>
  <pageSetup paperSize="9" orientation="portrait" r:id="rId1"/>
  <headerFooter>
    <oddFooter>&amp;L&amp;1#&amp;"Tahoma"&amp;9&amp;KCF022BC2 – Usage restreint</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9" operator="equal" id="{EB2496A8-9326-49AF-BFC8-B4A3AE04946B}">
            <xm:f>Settings!$I$8</xm:f>
            <x14:dxf>
              <fill>
                <patternFill>
                  <bgColor theme="9" tint="-0.24994659260841701"/>
                </patternFill>
              </fill>
            </x14:dxf>
          </x14:cfRule>
          <x14:cfRule type="cellIs" priority="10" operator="equal" id="{30E8ABA0-1FEC-4F8F-A01E-76353DB17B7E}">
            <xm:f>Settings!$I$7</xm:f>
            <x14:dxf>
              <fill>
                <patternFill>
                  <bgColor theme="9" tint="0.39994506668294322"/>
                </patternFill>
              </fill>
            </x14:dxf>
          </x14:cfRule>
          <x14:cfRule type="cellIs" priority="11" operator="equal" id="{E49B08A4-99EF-4505-A5F3-86ADB817D100}">
            <xm:f>Settings!$I$6</xm:f>
            <x14:dxf>
              <fill>
                <patternFill>
                  <bgColor theme="9" tint="0.79998168889431442"/>
                </patternFill>
              </fill>
            </x14:dxf>
          </x14:cfRule>
          <xm:sqref>C39:C43 C18:C31</xm:sqref>
        </x14:conditionalFormatting>
        <x14:conditionalFormatting xmlns:xm="http://schemas.microsoft.com/office/excel/2006/main">
          <x14:cfRule type="cellIs" priority="5" operator="equal" id="{50849A48-D75E-4961-874F-5434EA704D57}">
            <xm:f>Settings!$I$8</xm:f>
            <x14:dxf>
              <fill>
                <patternFill>
                  <bgColor theme="9" tint="-0.24994659260841701"/>
                </patternFill>
              </fill>
            </x14:dxf>
          </x14:cfRule>
          <x14:cfRule type="cellIs" priority="6" operator="equal" id="{911064BA-CC33-4C31-8E38-FF6A8CE6B7A5}">
            <xm:f>Settings!$I$7</xm:f>
            <x14:dxf>
              <fill>
                <patternFill>
                  <bgColor theme="9" tint="0.39994506668294322"/>
                </patternFill>
              </fill>
            </x14:dxf>
          </x14:cfRule>
          <x14:cfRule type="cellIs" priority="7" operator="equal" id="{4F1E6007-CEEE-4C21-9F44-87553F5106B4}">
            <xm:f>Settings!$I$6</xm:f>
            <x14:dxf>
              <fill>
                <patternFill>
                  <bgColor theme="9" tint="0.79998168889431442"/>
                </patternFill>
              </fill>
            </x14:dxf>
          </x14:cfRule>
          <xm:sqref>C17</xm:sqref>
        </x14:conditionalFormatting>
        <x14:conditionalFormatting xmlns:xm="http://schemas.microsoft.com/office/excel/2006/main">
          <x14:cfRule type="cellIs" priority="1" operator="equal" id="{B7C93B69-73BA-47B3-A6A5-C97F78F1DF09}">
            <xm:f>Settings!$I$8</xm:f>
            <x14:dxf>
              <fill>
                <patternFill>
                  <bgColor theme="9" tint="-0.24994659260841701"/>
                </patternFill>
              </fill>
            </x14:dxf>
          </x14:cfRule>
          <x14:cfRule type="cellIs" priority="2" operator="equal" id="{1576BC03-BD26-41F4-ADAF-E5C38532321B}">
            <xm:f>Settings!$I$7</xm:f>
            <x14:dxf>
              <fill>
                <patternFill>
                  <bgColor theme="9" tint="0.39994506668294322"/>
                </patternFill>
              </fill>
            </x14:dxf>
          </x14:cfRule>
          <x14:cfRule type="cellIs" priority="3" operator="equal" id="{19403C79-6DF0-4DF9-A612-DDFBD6313A41}">
            <xm:f>Settings!$I$6</xm:f>
            <x14:dxf>
              <fill>
                <patternFill>
                  <bgColor theme="9" tint="0.79998168889431442"/>
                </patternFill>
              </fill>
            </x14:dxf>
          </x14:cfRule>
          <xm:sqref>C32:C33</xm:sqref>
        </x14:conditionalFormatting>
        <x14:conditionalFormatting xmlns:xm="http://schemas.microsoft.com/office/excel/2006/main">
          <x14:cfRule type="cellIs" priority="16" operator="equal" id="{85EA0969-4073-4560-8DB8-32C808B59DC1}">
            <xm:f>Settings!$G$7</xm:f>
            <x14:dxf>
              <fill>
                <patternFill>
                  <bgColor rgb="FFFF0000"/>
                </patternFill>
              </fill>
            </x14:dxf>
          </x14:cfRule>
          <xm:sqref>D39:E43 D6:D18 D20:D24 D26:D38</xm:sqref>
        </x14:conditionalFormatting>
        <x14:conditionalFormatting xmlns:xm="http://schemas.microsoft.com/office/excel/2006/main">
          <x14:cfRule type="cellIs" priority="13" operator="equal" id="{3ECA3A38-B220-45BF-8156-D16C13FAA2B3}">
            <xm:f>Settings!$I$8</xm:f>
            <x14:dxf>
              <fill>
                <patternFill>
                  <bgColor theme="9" tint="-0.24994659260841701"/>
                </patternFill>
              </fill>
            </x14:dxf>
          </x14:cfRule>
          <x14:cfRule type="cellIs" priority="14" operator="equal" id="{EB1FD626-AE72-4397-BEE7-4DF94EDEC4EB}">
            <xm:f>Settings!$I$7</xm:f>
            <x14:dxf>
              <fill>
                <patternFill>
                  <bgColor theme="9" tint="0.39994506668294322"/>
                </patternFill>
              </fill>
            </x14:dxf>
          </x14:cfRule>
          <x14:cfRule type="cellIs" priority="15" operator="equal" id="{C2243E3A-96E7-4EF8-BC5A-BDDD7CC131AD}">
            <xm:f>Settings!$I$6</xm:f>
            <x14:dxf>
              <fill>
                <patternFill>
                  <bgColor theme="9" tint="0.79998168889431442"/>
                </patternFill>
              </fill>
            </x14:dxf>
          </x14:cfRule>
          <xm:sqref>C34:C38 C6:C16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0000000}">
          <x14:formula1>
            <xm:f>Settings!$G$6:$G$8</xm:f>
          </x14:formula1>
          <xm:sqref>D1 D4:D18 D20:D24 D26:D43</xm:sqref>
        </x14:dataValidation>
        <x14:dataValidation type="list" allowBlank="1" showInputMessage="1" showErrorMessage="1" xr:uid="{00000000-0002-0000-0C00-000001000000}">
          <x14:formula1>
            <xm:f>Settings!$I$6:$I$8</xm:f>
          </x14:formula1>
          <xm:sqref>C6:C43</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H16"/>
  <sheetViews>
    <sheetView topLeftCell="A5" workbookViewId="0">
      <selection activeCell="E14" sqref="E14"/>
    </sheetView>
  </sheetViews>
  <sheetFormatPr baseColWidth="10" defaultColWidth="8.77734375" defaultRowHeight="14.4" x14ac:dyDescent="0.3"/>
  <cols>
    <col min="1" max="1" width="10.5546875" bestFit="1" customWidth="1"/>
    <col min="2" max="2" width="114.5546875" customWidth="1"/>
    <col min="3" max="3" width="13.44140625" bestFit="1" customWidth="1"/>
    <col min="4" max="4" width="10.21875" customWidth="1"/>
    <col min="5" max="5" width="135.77734375" bestFit="1" customWidth="1"/>
    <col min="6" max="6" width="12" bestFit="1" customWidth="1"/>
    <col min="7" max="7" width="18.77734375" customWidth="1"/>
    <col min="8" max="8" width="35.77734375" bestFit="1" customWidth="1"/>
  </cols>
  <sheetData>
    <row r="2" spans="2:8" ht="18" x14ac:dyDescent="0.35">
      <c r="B2" s="59" t="s">
        <v>293</v>
      </c>
      <c r="C2" s="59"/>
      <c r="D2" s="59"/>
      <c r="E2" s="59"/>
      <c r="F2" s="59"/>
      <c r="G2" s="59"/>
      <c r="H2" s="59"/>
    </row>
    <row r="3" spans="2:8" ht="57.75" customHeight="1" x14ac:dyDescent="0.3">
      <c r="B3" s="63" t="s">
        <v>357</v>
      </c>
      <c r="C3" s="63"/>
      <c r="D3" s="63"/>
      <c r="E3" s="63"/>
      <c r="F3" s="63"/>
      <c r="G3" s="63"/>
      <c r="H3" s="63"/>
    </row>
    <row r="5" spans="2:8" x14ac:dyDescent="0.3">
      <c r="B5" s="4" t="s">
        <v>0</v>
      </c>
      <c r="C5" s="4" t="s">
        <v>28</v>
      </c>
      <c r="D5" s="4" t="s">
        <v>1</v>
      </c>
      <c r="E5" s="4" t="s">
        <v>76</v>
      </c>
      <c r="F5" s="4" t="s">
        <v>2</v>
      </c>
      <c r="G5" s="6" t="s">
        <v>13</v>
      </c>
      <c r="H5" s="4" t="s">
        <v>18</v>
      </c>
    </row>
    <row r="6" spans="2:8" x14ac:dyDescent="0.3">
      <c r="B6" s="10" t="s">
        <v>359</v>
      </c>
      <c r="C6" s="10" t="str">
        <f>IF(EXACT(Requirements!$C$14,Settings!$G$6),Settings!$I$8,Settings!$I$6)</f>
        <v>High</v>
      </c>
      <c r="D6" s="11"/>
      <c r="E6" s="11"/>
      <c r="F6" s="11"/>
      <c r="G6" s="12"/>
      <c r="H6" s="13"/>
    </row>
    <row r="7" spans="2:8" x14ac:dyDescent="0.3">
      <c r="B7" s="10" t="s">
        <v>361</v>
      </c>
      <c r="C7" s="10" t="str">
        <f>IF(EXACT(Requirements!$C$14,Settings!$G$6),Settings!$I$8,Settings!$I$6)</f>
        <v>High</v>
      </c>
      <c r="D7" s="11"/>
      <c r="E7" s="11"/>
      <c r="F7" s="11"/>
      <c r="G7" s="12"/>
      <c r="H7" s="13"/>
    </row>
    <row r="8" spans="2:8" ht="43.2" x14ac:dyDescent="0.3">
      <c r="B8" s="10" t="s">
        <v>364</v>
      </c>
      <c r="C8" s="10" t="str">
        <f>IF(EXACT(Requirements!$C$14,Settings!$G$6),Settings!$I$8,Settings!$I$6)</f>
        <v>High</v>
      </c>
      <c r="D8" s="11"/>
      <c r="E8" s="17" t="s">
        <v>365</v>
      </c>
      <c r="F8" s="10"/>
      <c r="G8" s="12"/>
      <c r="H8" s="13"/>
    </row>
    <row r="9" spans="2:8" ht="43.2" x14ac:dyDescent="0.3">
      <c r="B9" s="10" t="s">
        <v>360</v>
      </c>
      <c r="C9" s="10" t="str">
        <f>IF(EXACT(Requirements!$C$14,Settings!$G$6),Settings!$I$8,Settings!$I$6)</f>
        <v>High</v>
      </c>
      <c r="D9" s="11"/>
      <c r="E9" s="17" t="s">
        <v>365</v>
      </c>
      <c r="F9" s="10"/>
      <c r="G9" s="11"/>
      <c r="H9" s="13"/>
    </row>
    <row r="10" spans="2:8" ht="43.2" x14ac:dyDescent="0.3">
      <c r="B10" s="10" t="s">
        <v>362</v>
      </c>
      <c r="C10" s="10" t="str">
        <f>IF(EXACT(Requirements!$C$15,Settings!$G$6),Settings!$I$8,Settings!$I$6)</f>
        <v>High</v>
      </c>
      <c r="D10" s="11"/>
      <c r="E10" s="17" t="s">
        <v>365</v>
      </c>
      <c r="F10" s="10"/>
      <c r="G10" s="11"/>
      <c r="H10" s="13"/>
    </row>
    <row r="11" spans="2:8" ht="43.2" x14ac:dyDescent="0.3">
      <c r="B11" s="10" t="s">
        <v>363</v>
      </c>
      <c r="C11" s="10" t="str">
        <f>IF(EXACT(Requirements!$C$15,Settings!$G$6),Settings!$I$8,Settings!$I$6)</f>
        <v>High</v>
      </c>
      <c r="D11" s="11"/>
      <c r="E11" s="17" t="s">
        <v>365</v>
      </c>
      <c r="F11" s="10"/>
      <c r="G11" s="11"/>
      <c r="H11" s="13"/>
    </row>
    <row r="12" spans="2:8" ht="28.8" x14ac:dyDescent="0.3">
      <c r="B12" s="10" t="s">
        <v>366</v>
      </c>
      <c r="C12" s="10" t="str">
        <f>IF(EXACT(Requirements!$C$15,Settings!$G$6),Settings!$I$8,Settings!$I$6)</f>
        <v>High</v>
      </c>
      <c r="D12" s="11"/>
      <c r="E12" s="11" t="s">
        <v>367</v>
      </c>
      <c r="F12" s="10"/>
      <c r="G12" s="11"/>
      <c r="H12" s="13"/>
    </row>
    <row r="13" spans="2:8" ht="28.8" x14ac:dyDescent="0.3">
      <c r="B13" s="10" t="s">
        <v>368</v>
      </c>
      <c r="C13" s="10" t="str">
        <f>IF(EXACT(Requirements!$C$15,Settings!$G$6),Settings!$I$8,Settings!$I$6)</f>
        <v>High</v>
      </c>
      <c r="D13" s="11"/>
      <c r="E13" s="17" t="s">
        <v>369</v>
      </c>
      <c r="F13" s="11"/>
      <c r="G13" s="11"/>
      <c r="H13" s="13"/>
    </row>
    <row r="14" spans="2:8" x14ac:dyDescent="0.3">
      <c r="B14" s="10" t="s">
        <v>370</v>
      </c>
      <c r="C14" s="10" t="s">
        <v>11</v>
      </c>
      <c r="D14" s="11"/>
      <c r="E14" s="18"/>
      <c r="F14" s="11"/>
      <c r="G14" s="11"/>
      <c r="H14" s="13"/>
    </row>
    <row r="15" spans="2:8" ht="57.6" x14ac:dyDescent="0.3">
      <c r="B15" s="10" t="s">
        <v>372</v>
      </c>
      <c r="C15" s="10" t="s">
        <v>11</v>
      </c>
      <c r="D15" s="11"/>
      <c r="E15" s="18" t="s">
        <v>371</v>
      </c>
      <c r="F15" s="11"/>
      <c r="G15" s="11"/>
      <c r="H15" s="13"/>
    </row>
    <row r="16" spans="2:8" x14ac:dyDescent="0.3">
      <c r="B16" s="10" t="s">
        <v>373</v>
      </c>
      <c r="C16" s="10" t="s">
        <v>11</v>
      </c>
      <c r="D16" s="11"/>
      <c r="E16" s="18" t="s">
        <v>374</v>
      </c>
      <c r="F16" s="11"/>
      <c r="G16" s="11"/>
      <c r="H16" s="13"/>
    </row>
  </sheetData>
  <mergeCells count="2">
    <mergeCell ref="B2:H2"/>
    <mergeCell ref="B3:H3"/>
  </mergeCells>
  <pageMargins left="0.7" right="0.7" top="0.75" bottom="0.75" header="0.3" footer="0.3"/>
  <pageSetup paperSize="9" orientation="portrait" r:id="rId1"/>
  <headerFooter>
    <oddFooter>&amp;L&amp;1#&amp;"Tahoma"&amp;9&amp;KCF022BC2 – Usage restreint</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7" operator="equal" id="{00D756F0-E9BE-4FD9-9F28-7D50ABF8D6E1}">
            <xm:f>Settings!$I$8</xm:f>
            <x14:dxf>
              <fill>
                <patternFill>
                  <bgColor theme="9" tint="-0.24994659260841701"/>
                </patternFill>
              </fill>
            </x14:dxf>
          </x14:cfRule>
          <x14:cfRule type="cellIs" priority="8" operator="equal" id="{5CE7C9AE-2522-447F-A0A4-A7C120E5C1FF}">
            <xm:f>Settings!$I$7</xm:f>
            <x14:dxf>
              <fill>
                <patternFill>
                  <bgColor theme="9" tint="0.39994506668294322"/>
                </patternFill>
              </fill>
            </x14:dxf>
          </x14:cfRule>
          <x14:cfRule type="cellIs" priority="9" operator="equal" id="{4D3A2731-EEB7-450B-9012-6489BA1D3FAD}">
            <xm:f>Settings!$I$6</xm:f>
            <x14:dxf>
              <fill>
                <patternFill>
                  <bgColor theme="9" tint="0.79998168889431442"/>
                </patternFill>
              </fill>
            </x14:dxf>
          </x14:cfRule>
          <xm:sqref>C17:C21</xm:sqref>
        </x14:conditionalFormatting>
        <x14:conditionalFormatting xmlns:xm="http://schemas.microsoft.com/office/excel/2006/main">
          <x14:cfRule type="cellIs" priority="13" operator="equal" id="{13D6A5F2-2C73-4BA2-B24A-512B64442803}">
            <xm:f>Settings!$G$7</xm:f>
            <x14:dxf>
              <fill>
                <patternFill>
                  <bgColor rgb="FFFF0000"/>
                </patternFill>
              </fill>
            </x14:dxf>
          </x14:cfRule>
          <xm:sqref>D17:E21 D6:D16</xm:sqref>
        </x14:conditionalFormatting>
        <x14:conditionalFormatting xmlns:xm="http://schemas.microsoft.com/office/excel/2006/main">
          <x14:cfRule type="cellIs" priority="10" operator="equal" id="{B4C76A66-DAA9-4BCB-9E91-868585981696}">
            <xm:f>Settings!$I$8</xm:f>
            <x14:dxf>
              <fill>
                <patternFill>
                  <bgColor theme="9" tint="-0.24994659260841701"/>
                </patternFill>
              </fill>
            </x14:dxf>
          </x14:cfRule>
          <x14:cfRule type="cellIs" priority="11" operator="equal" id="{CC679B61-9C73-47FE-8913-8E0141B2F03C}">
            <xm:f>Settings!$I$7</xm:f>
            <x14:dxf>
              <fill>
                <patternFill>
                  <bgColor theme="9" tint="0.39994506668294322"/>
                </patternFill>
              </fill>
            </x14:dxf>
          </x14:cfRule>
          <x14:cfRule type="cellIs" priority="12" operator="equal" id="{80DA1AA5-3CB3-4982-A543-F51C1593B14B}">
            <xm:f>Settings!$I$6</xm:f>
            <x14:dxf>
              <fill>
                <patternFill>
                  <bgColor theme="9" tint="0.79998168889431442"/>
                </patternFill>
              </fill>
            </x14:dxf>
          </x14:cfRule>
          <xm:sqref>C6:C16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D00-000000000000}">
          <x14:formula1>
            <xm:f>Settings!$G$6:$G$8</xm:f>
          </x14:formula1>
          <xm:sqref>D1 D4:D21</xm:sqref>
        </x14:dataValidation>
        <x14:dataValidation type="list" allowBlank="1" showInputMessage="1" showErrorMessage="1" xr:uid="{00000000-0002-0000-0D00-000001000000}">
          <x14:formula1>
            <xm:f>Settings!$I$6:$I$8</xm:f>
          </x14:formula1>
          <xm:sqref>C6:C21</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H20"/>
  <sheetViews>
    <sheetView workbookViewId="0">
      <selection activeCell="B15" sqref="B15"/>
    </sheetView>
  </sheetViews>
  <sheetFormatPr baseColWidth="10" defaultColWidth="8.77734375" defaultRowHeight="14.4" x14ac:dyDescent="0.3"/>
  <cols>
    <col min="2" max="2" width="90" customWidth="1"/>
    <col min="3" max="3" width="13.44140625" bestFit="1" customWidth="1"/>
    <col min="4" max="4" width="10.21875" customWidth="1"/>
    <col min="5" max="5" width="95.21875" bestFit="1" customWidth="1"/>
    <col min="6" max="6" width="12" bestFit="1" customWidth="1"/>
    <col min="7" max="7" width="18.77734375" customWidth="1"/>
    <col min="8" max="8" width="35.77734375" bestFit="1" customWidth="1"/>
  </cols>
  <sheetData>
    <row r="2" spans="2:8" ht="18" x14ac:dyDescent="0.35">
      <c r="B2" s="59" t="s">
        <v>85</v>
      </c>
      <c r="C2" s="59"/>
      <c r="D2" s="59"/>
      <c r="E2" s="59"/>
      <c r="F2" s="59"/>
      <c r="G2" s="59"/>
      <c r="H2" s="59"/>
    </row>
    <row r="3" spans="2:8" ht="44.25" customHeight="1" x14ac:dyDescent="0.3">
      <c r="B3" s="63" t="s">
        <v>220</v>
      </c>
      <c r="C3" s="63"/>
      <c r="D3" s="63"/>
      <c r="E3" s="63"/>
      <c r="F3" s="63"/>
      <c r="G3" s="63"/>
      <c r="H3" s="63"/>
    </row>
    <row r="5" spans="2:8" x14ac:dyDescent="0.3">
      <c r="B5" s="4" t="s">
        <v>0</v>
      </c>
      <c r="C5" s="4" t="s">
        <v>28</v>
      </c>
      <c r="D5" s="4" t="s">
        <v>1</v>
      </c>
      <c r="E5" s="4" t="s">
        <v>76</v>
      </c>
      <c r="F5" s="4" t="s">
        <v>2</v>
      </c>
      <c r="G5" s="6" t="s">
        <v>13</v>
      </c>
      <c r="H5" s="4" t="s">
        <v>18</v>
      </c>
    </row>
    <row r="6" spans="2:8" x14ac:dyDescent="0.3">
      <c r="B6" s="10" t="s">
        <v>87</v>
      </c>
      <c r="C6" s="10" t="s">
        <v>11</v>
      </c>
      <c r="D6" s="11"/>
      <c r="E6" s="11" t="s">
        <v>86</v>
      </c>
      <c r="F6" s="11"/>
      <c r="G6" s="12"/>
      <c r="H6" s="13" t="s">
        <v>93</v>
      </c>
    </row>
    <row r="7" spans="2:8" ht="43.2" x14ac:dyDescent="0.3">
      <c r="B7" s="10" t="s">
        <v>90</v>
      </c>
      <c r="C7" s="10" t="s">
        <v>11</v>
      </c>
      <c r="D7" s="11"/>
      <c r="E7" s="17" t="s">
        <v>92</v>
      </c>
      <c r="F7" s="10"/>
      <c r="G7" s="12"/>
      <c r="H7" s="13" t="s">
        <v>93</v>
      </c>
    </row>
    <row r="8" spans="2:8" x14ac:dyDescent="0.3">
      <c r="B8" s="10" t="s">
        <v>94</v>
      </c>
      <c r="C8" s="10" t="s">
        <v>11</v>
      </c>
      <c r="D8" s="11"/>
      <c r="E8" s="10" t="s">
        <v>95</v>
      </c>
      <c r="F8" s="10"/>
      <c r="G8" s="11"/>
      <c r="H8" s="13"/>
    </row>
    <row r="9" spans="2:8" x14ac:dyDescent="0.3">
      <c r="B9" s="10" t="s">
        <v>107</v>
      </c>
      <c r="C9" s="10" t="s">
        <v>42</v>
      </c>
      <c r="D9" s="11"/>
      <c r="E9" s="11" t="s">
        <v>110</v>
      </c>
      <c r="F9" s="10"/>
      <c r="G9" s="11"/>
      <c r="H9" s="13"/>
    </row>
    <row r="10" spans="2:8" ht="43.2" x14ac:dyDescent="0.3">
      <c r="B10" s="10" t="s">
        <v>106</v>
      </c>
      <c r="C10" s="10" t="s">
        <v>11</v>
      </c>
      <c r="D10" s="11"/>
      <c r="E10" s="17" t="s">
        <v>91</v>
      </c>
      <c r="F10" s="11"/>
      <c r="G10" s="11"/>
      <c r="H10" s="13" t="s">
        <v>214</v>
      </c>
    </row>
    <row r="11" spans="2:8" x14ac:dyDescent="0.3">
      <c r="B11" s="10" t="s">
        <v>145</v>
      </c>
      <c r="C11" s="10" t="s">
        <v>11</v>
      </c>
      <c r="D11" s="11"/>
      <c r="E11" s="18" t="s">
        <v>146</v>
      </c>
      <c r="F11" s="11"/>
      <c r="G11" s="11"/>
      <c r="H11" s="13"/>
    </row>
    <row r="12" spans="2:8" x14ac:dyDescent="0.3">
      <c r="B12" s="10" t="s">
        <v>108</v>
      </c>
      <c r="C12" s="10" t="s">
        <v>42</v>
      </c>
      <c r="D12" s="11"/>
      <c r="E12" s="11" t="s">
        <v>109</v>
      </c>
      <c r="F12" s="11"/>
      <c r="G12" s="11"/>
      <c r="H12" s="13"/>
    </row>
    <row r="13" spans="2:8" x14ac:dyDescent="0.3">
      <c r="B13" s="10" t="s">
        <v>209</v>
      </c>
      <c r="C13" s="10" t="s">
        <v>11</v>
      </c>
      <c r="D13" s="11"/>
      <c r="E13" s="10" t="s">
        <v>210</v>
      </c>
      <c r="F13" s="10"/>
      <c r="G13" s="11"/>
      <c r="H13" s="13"/>
    </row>
    <row r="14" spans="2:8" ht="28.8" x14ac:dyDescent="0.3">
      <c r="B14" s="10" t="s">
        <v>261</v>
      </c>
      <c r="C14" s="10" t="s">
        <v>11</v>
      </c>
      <c r="D14" s="11"/>
      <c r="E14" s="11" t="s">
        <v>211</v>
      </c>
      <c r="F14" s="11"/>
      <c r="G14" s="11"/>
      <c r="H14" s="13"/>
    </row>
    <row r="15" spans="2:8" ht="28.8" x14ac:dyDescent="0.3">
      <c r="B15" s="10" t="s">
        <v>262</v>
      </c>
      <c r="C15" s="10" t="s">
        <v>11</v>
      </c>
      <c r="D15" s="11"/>
      <c r="E15" s="11" t="s">
        <v>211</v>
      </c>
      <c r="F15" s="11"/>
      <c r="G15" s="11"/>
      <c r="H15" s="13"/>
    </row>
    <row r="16" spans="2:8" ht="28.8" x14ac:dyDescent="0.3">
      <c r="B16" s="10" t="s">
        <v>263</v>
      </c>
      <c r="C16" s="10" t="s">
        <v>11</v>
      </c>
      <c r="D16" s="11"/>
      <c r="E16" s="11" t="s">
        <v>211</v>
      </c>
      <c r="F16" s="11"/>
      <c r="G16" s="11"/>
      <c r="H16" s="13"/>
    </row>
    <row r="17" spans="2:8" ht="28.8" x14ac:dyDescent="0.3">
      <c r="B17" s="10" t="s">
        <v>215</v>
      </c>
      <c r="C17" s="10" t="s">
        <v>11</v>
      </c>
      <c r="D17" s="11"/>
      <c r="E17" s="10" t="s">
        <v>216</v>
      </c>
      <c r="F17" s="11"/>
      <c r="G17" s="11"/>
      <c r="H17" s="13"/>
    </row>
    <row r="18" spans="2:8" ht="28.8" x14ac:dyDescent="0.3">
      <c r="B18" s="14" t="s">
        <v>212</v>
      </c>
      <c r="C18" s="14" t="s">
        <v>11</v>
      </c>
      <c r="D18" s="11"/>
      <c r="E18" s="14" t="s">
        <v>213</v>
      </c>
      <c r="F18" s="15"/>
      <c r="G18" s="15"/>
      <c r="H18" s="16"/>
    </row>
    <row r="19" spans="2:8" x14ac:dyDescent="0.3">
      <c r="B19" s="14" t="s">
        <v>217</v>
      </c>
      <c r="C19" s="14" t="s">
        <v>42</v>
      </c>
      <c r="D19" s="11"/>
      <c r="E19" s="15"/>
      <c r="F19" s="15"/>
      <c r="G19" s="15"/>
      <c r="H19" s="16"/>
    </row>
    <row r="20" spans="2:8" x14ac:dyDescent="0.3">
      <c r="B20" s="14" t="s">
        <v>218</v>
      </c>
      <c r="C20" s="14" t="s">
        <v>42</v>
      </c>
      <c r="D20" s="11"/>
      <c r="E20" s="15" t="s">
        <v>219</v>
      </c>
      <c r="F20" s="15"/>
      <c r="G20" s="15"/>
      <c r="H20" s="16"/>
    </row>
  </sheetData>
  <mergeCells count="2">
    <mergeCell ref="B2:H2"/>
    <mergeCell ref="B3:H3"/>
  </mergeCells>
  <hyperlinks>
    <hyperlink ref="H7" r:id="rId1" location="zookeeper" xr:uid="{00000000-0004-0000-0E00-000000000000}"/>
    <hyperlink ref="H6" r:id="rId2" location="zookeeper" xr:uid="{00000000-0004-0000-0E00-000001000000}"/>
    <hyperlink ref="H10" r:id="rId3" xr:uid="{00000000-0004-0000-0E00-000002000000}"/>
  </hyperlinks>
  <pageMargins left="0.7" right="0.7" top="0.75" bottom="0.75" header="0.3" footer="0.3"/>
  <pageSetup paperSize="9" orientation="portrait" r:id="rId4"/>
  <headerFooter>
    <oddFooter>&amp;L&amp;1#&amp;"Tahoma"&amp;9&amp;KCF022BC2 – Usage restreint</oddFooter>
  </headerFooter>
  <legacyDrawing r:id="rId5"/>
  <tableParts count="1">
    <tablePart r:id="rId6"/>
  </tableParts>
  <extLst>
    <ext xmlns:x14="http://schemas.microsoft.com/office/spreadsheetml/2009/9/main" uri="{78C0D931-6437-407d-A8EE-F0AAD7539E65}">
      <x14:conditionalFormattings>
        <x14:conditionalFormatting xmlns:xm="http://schemas.microsoft.com/office/excel/2006/main">
          <x14:cfRule type="cellIs" priority="5" operator="equal" id="{A4E3AC6E-004D-4D28-9DB8-82840A89F651}">
            <xm:f>Settings!$I$8</xm:f>
            <x14:dxf>
              <fill>
                <patternFill>
                  <bgColor theme="9" tint="-0.24994659260841701"/>
                </patternFill>
              </fill>
            </x14:dxf>
          </x14:cfRule>
          <x14:cfRule type="cellIs" priority="6" operator="equal" id="{31155F8D-2802-4874-827E-DDDF47501041}">
            <xm:f>Settings!$I$7</xm:f>
            <x14:dxf>
              <fill>
                <patternFill>
                  <bgColor theme="9" tint="0.39994506668294322"/>
                </patternFill>
              </fill>
            </x14:dxf>
          </x14:cfRule>
          <x14:cfRule type="cellIs" priority="7" operator="equal" id="{0D5EC4FC-C364-411C-BDE4-FECA80D0412B}">
            <xm:f>Settings!$I$6</xm:f>
            <x14:dxf>
              <fill>
                <patternFill>
                  <bgColor theme="9" tint="0.79998168889431442"/>
                </patternFill>
              </fill>
            </x14:dxf>
          </x14:cfRule>
          <xm:sqref>C21:C24</xm:sqref>
        </x14:conditionalFormatting>
        <x14:conditionalFormatting xmlns:xm="http://schemas.microsoft.com/office/excel/2006/main">
          <x14:cfRule type="cellIs" priority="12" operator="equal" id="{98663591-1EF4-4DDD-98AD-7997CC2245D4}">
            <xm:f>Settings!$G$7</xm:f>
            <x14:dxf>
              <fill>
                <patternFill>
                  <bgColor rgb="FFFF0000"/>
                </patternFill>
              </fill>
            </x14:dxf>
          </x14:cfRule>
          <xm:sqref>D6:D20 D21:E24</xm:sqref>
        </x14:conditionalFormatting>
        <x14:conditionalFormatting xmlns:xm="http://schemas.microsoft.com/office/excel/2006/main">
          <x14:cfRule type="cellIs" priority="9" operator="equal" id="{7091AA79-A26A-4DB0-AF21-32FEC07D5458}">
            <xm:f>Settings!$I$8</xm:f>
            <x14:dxf>
              <fill>
                <patternFill>
                  <bgColor theme="9" tint="-0.24994659260841701"/>
                </patternFill>
              </fill>
            </x14:dxf>
          </x14:cfRule>
          <x14:cfRule type="cellIs" priority="10" operator="equal" id="{34D0E42A-DCF4-4348-9C3B-BC06854CB7D4}">
            <xm:f>Settings!$I$7</xm:f>
            <x14:dxf>
              <fill>
                <patternFill>
                  <bgColor theme="9" tint="0.39994506668294322"/>
                </patternFill>
              </fill>
            </x14:dxf>
          </x14:cfRule>
          <x14:cfRule type="cellIs" priority="11" operator="equal" id="{F401A58E-A009-4F78-8041-0C876F91D0E9}">
            <xm:f>Settings!$I$6</xm:f>
            <x14:dxf>
              <fill>
                <patternFill>
                  <bgColor theme="9" tint="0.79998168889431442"/>
                </patternFill>
              </fill>
            </x14:dxf>
          </x14:cfRule>
          <xm:sqref>C6:C15 C17:C20</xm:sqref>
        </x14:conditionalFormatting>
        <x14:conditionalFormatting xmlns:xm="http://schemas.microsoft.com/office/excel/2006/main">
          <x14:cfRule type="cellIs" priority="1" operator="equal" id="{83D7F9F9-0448-4969-AD26-640962EA37D2}">
            <xm:f>Settings!$I$8</xm:f>
            <x14:dxf>
              <fill>
                <patternFill>
                  <bgColor theme="9" tint="-0.24994659260841701"/>
                </patternFill>
              </fill>
            </x14:dxf>
          </x14:cfRule>
          <x14:cfRule type="cellIs" priority="2" operator="equal" id="{0132D54A-6708-43AE-8737-FF90F982B03D}">
            <xm:f>Settings!$I$7</xm:f>
            <x14:dxf>
              <fill>
                <patternFill>
                  <bgColor theme="9" tint="0.39994506668294322"/>
                </patternFill>
              </fill>
            </x14:dxf>
          </x14:cfRule>
          <x14:cfRule type="cellIs" priority="3" operator="equal" id="{EA64FF73-2588-42F5-8031-BDC6364834CC}">
            <xm:f>Settings!$I$6</xm:f>
            <x14:dxf>
              <fill>
                <patternFill>
                  <bgColor theme="9" tint="0.79998168889431442"/>
                </patternFill>
              </fill>
            </x14:dxf>
          </x14:cfRule>
          <xm:sqref>C16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E00-000000000000}">
          <x14:formula1>
            <xm:f>Settings!$G$6:$G$8</xm:f>
          </x14:formula1>
          <xm:sqref>D1 D4:D24</xm:sqref>
        </x14:dataValidation>
        <x14:dataValidation type="list" allowBlank="1" showInputMessage="1" showErrorMessage="1" xr:uid="{00000000-0002-0000-0E00-000001000000}">
          <x14:formula1>
            <xm:f>Settings!$I$6:$I$8</xm:f>
          </x14:formula1>
          <xm:sqref>C6:C24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H21"/>
  <sheetViews>
    <sheetView topLeftCell="A4" workbookViewId="0">
      <selection activeCell="B16" sqref="B16"/>
    </sheetView>
  </sheetViews>
  <sheetFormatPr baseColWidth="10" defaultColWidth="8.77734375" defaultRowHeight="14.4" x14ac:dyDescent="0.3"/>
  <cols>
    <col min="2" max="2" width="90" customWidth="1"/>
    <col min="3" max="3" width="13.44140625" bestFit="1" customWidth="1"/>
    <col min="4" max="4" width="10.21875" customWidth="1"/>
    <col min="5" max="5" width="90.21875" customWidth="1"/>
    <col min="6" max="6" width="12" bestFit="1" customWidth="1"/>
    <col min="7" max="7" width="18.77734375" customWidth="1"/>
    <col min="8" max="8" width="35.77734375" bestFit="1" customWidth="1"/>
  </cols>
  <sheetData>
    <row r="2" spans="2:8" ht="18" x14ac:dyDescent="0.35">
      <c r="B2" s="59" t="s">
        <v>202</v>
      </c>
      <c r="C2" s="59"/>
      <c r="D2" s="59"/>
      <c r="E2" s="59"/>
      <c r="F2" s="59"/>
      <c r="G2" s="59"/>
      <c r="H2" s="59"/>
    </row>
    <row r="3" spans="2:8" ht="62.25" customHeight="1" x14ac:dyDescent="0.3">
      <c r="B3" s="63" t="s">
        <v>235</v>
      </c>
      <c r="C3" s="63"/>
      <c r="D3" s="63"/>
      <c r="E3" s="63"/>
      <c r="F3" s="63"/>
      <c r="G3" s="63"/>
      <c r="H3" s="63"/>
    </row>
    <row r="5" spans="2:8" x14ac:dyDescent="0.3">
      <c r="B5" s="4" t="s">
        <v>0</v>
      </c>
      <c r="C5" s="4" t="s">
        <v>28</v>
      </c>
      <c r="D5" s="4" t="s">
        <v>1</v>
      </c>
      <c r="E5" s="4" t="s">
        <v>76</v>
      </c>
      <c r="F5" s="4" t="s">
        <v>2</v>
      </c>
      <c r="G5" s="6" t="s">
        <v>13</v>
      </c>
      <c r="H5" s="4" t="s">
        <v>18</v>
      </c>
    </row>
    <row r="6" spans="2:8" x14ac:dyDescent="0.3">
      <c r="B6" s="10" t="s">
        <v>221</v>
      </c>
      <c r="C6" s="10" t="s">
        <v>11</v>
      </c>
      <c r="D6" s="11"/>
      <c r="E6" s="11" t="s">
        <v>222</v>
      </c>
      <c r="F6" s="11"/>
      <c r="G6" s="12"/>
      <c r="H6" s="13"/>
    </row>
    <row r="7" spans="2:8" x14ac:dyDescent="0.3">
      <c r="B7" s="10" t="s">
        <v>233</v>
      </c>
      <c r="C7" s="10" t="s">
        <v>42</v>
      </c>
      <c r="D7" s="11"/>
      <c r="E7" s="17"/>
      <c r="F7" s="10"/>
      <c r="G7" s="12"/>
      <c r="H7" s="13"/>
    </row>
    <row r="8" spans="2:8" x14ac:dyDescent="0.3">
      <c r="B8" s="10" t="s">
        <v>223</v>
      </c>
      <c r="C8" s="10" t="s">
        <v>11</v>
      </c>
      <c r="D8" s="11"/>
      <c r="E8" s="10" t="s">
        <v>224</v>
      </c>
      <c r="F8" s="10"/>
      <c r="G8" s="11"/>
      <c r="H8" s="13"/>
    </row>
    <row r="9" spans="2:8" x14ac:dyDescent="0.3">
      <c r="B9" s="10" t="s">
        <v>225</v>
      </c>
      <c r="C9" s="10" t="s">
        <v>42</v>
      </c>
      <c r="D9" s="11"/>
      <c r="E9" s="11"/>
      <c r="F9" s="10"/>
      <c r="G9" s="11"/>
      <c r="H9" s="13"/>
    </row>
    <row r="10" spans="2:8" x14ac:dyDescent="0.3">
      <c r="B10" s="10" t="s">
        <v>226</v>
      </c>
      <c r="C10" s="10" t="s">
        <v>9</v>
      </c>
      <c r="D10" s="11"/>
      <c r="E10" s="17"/>
      <c r="F10" s="11"/>
      <c r="G10" s="11"/>
      <c r="H10" s="13"/>
    </row>
    <row r="11" spans="2:8" x14ac:dyDescent="0.3">
      <c r="B11" s="10" t="s">
        <v>227</v>
      </c>
      <c r="C11" s="10" t="s">
        <v>42</v>
      </c>
      <c r="D11" s="11"/>
      <c r="E11" s="18"/>
      <c r="F11" s="11"/>
      <c r="G11" s="11"/>
      <c r="H11" s="13" t="s">
        <v>228</v>
      </c>
    </row>
    <row r="12" spans="2:8" x14ac:dyDescent="0.3">
      <c r="B12" s="10" t="s">
        <v>229</v>
      </c>
      <c r="C12" s="10" t="s">
        <v>42</v>
      </c>
      <c r="D12" s="11"/>
      <c r="E12" s="11"/>
      <c r="F12" s="11"/>
      <c r="G12" s="11"/>
      <c r="H12" s="13"/>
    </row>
    <row r="13" spans="2:8" x14ac:dyDescent="0.3">
      <c r="B13" s="10" t="s">
        <v>230</v>
      </c>
      <c r="C13" s="10" t="s">
        <v>42</v>
      </c>
      <c r="D13" s="11"/>
      <c r="E13" s="10"/>
      <c r="F13" s="10"/>
      <c r="G13" s="11"/>
      <c r="H13" s="13"/>
    </row>
    <row r="14" spans="2:8" x14ac:dyDescent="0.3">
      <c r="B14" s="10" t="s">
        <v>234</v>
      </c>
      <c r="C14" s="10" t="s">
        <v>42</v>
      </c>
      <c r="D14" s="11"/>
      <c r="E14" s="11"/>
      <c r="F14" s="10"/>
      <c r="G14" s="11"/>
      <c r="H14" s="13"/>
    </row>
    <row r="15" spans="2:8" x14ac:dyDescent="0.3">
      <c r="B15" s="10" t="s">
        <v>231</v>
      </c>
      <c r="C15" s="10" t="s">
        <v>9</v>
      </c>
      <c r="D15" s="11"/>
      <c r="E15" s="11"/>
      <c r="F15" s="11"/>
      <c r="G15" s="11"/>
      <c r="H15" s="13"/>
    </row>
    <row r="16" spans="2:8" x14ac:dyDescent="0.3">
      <c r="B16" s="14" t="s">
        <v>232</v>
      </c>
      <c r="C16" s="14" t="s">
        <v>9</v>
      </c>
      <c r="D16" s="11"/>
      <c r="E16" s="15"/>
      <c r="F16" s="15"/>
      <c r="G16" s="15"/>
      <c r="H16" s="16"/>
    </row>
    <row r="17" spans="2:8" ht="28.8" x14ac:dyDescent="0.3">
      <c r="B17" s="14" t="s">
        <v>236</v>
      </c>
      <c r="C17" s="14" t="s">
        <v>42</v>
      </c>
      <c r="D17" s="11"/>
      <c r="E17" s="15"/>
      <c r="F17" s="15"/>
      <c r="G17" s="15"/>
      <c r="H17" s="16"/>
    </row>
    <row r="18" spans="2:8" x14ac:dyDescent="0.3">
      <c r="B18" s="14" t="s">
        <v>237</v>
      </c>
      <c r="C18" s="14" t="s">
        <v>42</v>
      </c>
      <c r="D18" s="11"/>
      <c r="E18" s="15"/>
      <c r="F18" s="15"/>
      <c r="G18" s="15"/>
      <c r="H18" s="16"/>
    </row>
    <row r="19" spans="2:8" x14ac:dyDescent="0.3">
      <c r="B19" s="14" t="s">
        <v>238</v>
      </c>
      <c r="C19" s="14" t="s">
        <v>11</v>
      </c>
      <c r="D19" s="11"/>
      <c r="E19" s="15"/>
      <c r="F19" s="15"/>
      <c r="G19" s="15"/>
      <c r="H19" s="16"/>
    </row>
    <row r="20" spans="2:8" x14ac:dyDescent="0.3">
      <c r="B20" s="14" t="s">
        <v>239</v>
      </c>
      <c r="C20" s="14" t="s">
        <v>42</v>
      </c>
      <c r="D20" s="11"/>
      <c r="E20" s="15"/>
      <c r="F20" s="15"/>
      <c r="G20" s="15"/>
      <c r="H20" s="16"/>
    </row>
    <row r="21" spans="2:8" x14ac:dyDescent="0.3">
      <c r="B21" s="14" t="s">
        <v>240</v>
      </c>
      <c r="C21" s="14" t="s">
        <v>9</v>
      </c>
      <c r="D21" s="11"/>
      <c r="E21" s="14"/>
      <c r="F21" s="14"/>
      <c r="G21" s="15"/>
      <c r="H21" s="16"/>
    </row>
  </sheetData>
  <mergeCells count="2">
    <mergeCell ref="B2:H2"/>
    <mergeCell ref="B3:H3"/>
  </mergeCells>
  <hyperlinks>
    <hyperlink ref="H11" r:id="rId1" xr:uid="{00000000-0004-0000-0F00-000000000000}"/>
  </hyperlinks>
  <pageMargins left="0.7" right="0.7" top="0.75" bottom="0.75" header="0.3" footer="0.3"/>
  <pageSetup paperSize="9" orientation="portrait" r:id="rId2"/>
  <headerFooter>
    <oddFooter>&amp;L&amp;1#&amp;"Tahoma"&amp;9&amp;KCF022BC2 – Usage restreint</oddFooter>
  </headerFooter>
  <tableParts count="1">
    <tablePart r:id="rId3"/>
  </tableParts>
  <extLst>
    <ext xmlns:x14="http://schemas.microsoft.com/office/spreadsheetml/2009/9/main" uri="{78C0D931-6437-407d-A8EE-F0AAD7539E65}">
      <x14:conditionalFormattings>
        <x14:conditionalFormatting xmlns:xm="http://schemas.microsoft.com/office/excel/2006/main">
          <x14:cfRule type="cellIs" priority="1" operator="equal" id="{E4CAB824-299F-4809-A34A-277EAD7A9392}">
            <xm:f>Settings!$I$8</xm:f>
            <x14:dxf>
              <fill>
                <patternFill>
                  <bgColor theme="9" tint="-0.24994659260841701"/>
                </patternFill>
              </fill>
            </x14:dxf>
          </x14:cfRule>
          <x14:cfRule type="cellIs" priority="2" operator="equal" id="{AECE4C08-9C42-45BA-9C64-A2ADC6E09C35}">
            <xm:f>Settings!$I$7</xm:f>
            <x14:dxf>
              <fill>
                <patternFill>
                  <bgColor theme="9" tint="0.39994506668294322"/>
                </patternFill>
              </fill>
            </x14:dxf>
          </x14:cfRule>
          <x14:cfRule type="cellIs" priority="3" operator="equal" id="{D0429B2E-37A5-4A62-9459-A382BFA4B4BE}">
            <xm:f>Settings!$I$6</xm:f>
            <x14:dxf>
              <fill>
                <patternFill>
                  <bgColor theme="9" tint="0.79998168889431442"/>
                </patternFill>
              </fill>
            </x14:dxf>
          </x14:cfRule>
          <xm:sqref>C22:C26</xm:sqref>
        </x14:conditionalFormatting>
        <x14:conditionalFormatting xmlns:xm="http://schemas.microsoft.com/office/excel/2006/main">
          <x14:cfRule type="cellIs" priority="8" operator="equal" id="{68D1C573-9F79-45ED-A3D2-B9B47D2EA0CB}">
            <xm:f>Settings!$G$7</xm:f>
            <x14:dxf>
              <fill>
                <patternFill>
                  <bgColor rgb="FFFF0000"/>
                </patternFill>
              </fill>
            </x14:dxf>
          </x14:cfRule>
          <xm:sqref>D22:E26 D6:D21</xm:sqref>
        </x14:conditionalFormatting>
        <x14:conditionalFormatting xmlns:xm="http://schemas.microsoft.com/office/excel/2006/main">
          <x14:cfRule type="cellIs" priority="5" operator="equal" id="{0BE3E17D-62EB-44C4-B408-59A5768BCF35}">
            <xm:f>Settings!$I$8</xm:f>
            <x14:dxf>
              <fill>
                <patternFill>
                  <bgColor theme="9" tint="-0.24994659260841701"/>
                </patternFill>
              </fill>
            </x14:dxf>
          </x14:cfRule>
          <x14:cfRule type="cellIs" priority="6" operator="equal" id="{F1109D5B-A08D-407D-8040-893E16A3E2EE}">
            <xm:f>Settings!$I$7</xm:f>
            <x14:dxf>
              <fill>
                <patternFill>
                  <bgColor theme="9" tint="0.39994506668294322"/>
                </patternFill>
              </fill>
            </x14:dxf>
          </x14:cfRule>
          <x14:cfRule type="cellIs" priority="7" operator="equal" id="{CBC43EF2-E2BC-4EC9-9818-AAE99B36B261}">
            <xm:f>Settings!$I$6</xm:f>
            <x14:dxf>
              <fill>
                <patternFill>
                  <bgColor theme="9" tint="0.79998168889431442"/>
                </patternFill>
              </fill>
            </x14:dxf>
          </x14:cfRule>
          <xm:sqref>C6:C21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F00-000000000000}">
          <x14:formula1>
            <xm:f>Settings!$G$6:$G$8</xm:f>
          </x14:formula1>
          <xm:sqref>D1 D4:D26</xm:sqref>
        </x14:dataValidation>
        <x14:dataValidation type="list" allowBlank="1" showInputMessage="1" showErrorMessage="1" xr:uid="{00000000-0002-0000-0F00-000001000000}">
          <x14:formula1>
            <xm:f>Settings!$I$6:$I$8</xm:f>
          </x14:formula1>
          <xm:sqref>C6:C26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C5:K9"/>
  <sheetViews>
    <sheetView workbookViewId="0">
      <selection activeCell="K25" sqref="K25"/>
    </sheetView>
  </sheetViews>
  <sheetFormatPr baseColWidth="10" defaultColWidth="8.77734375" defaultRowHeight="14.4" x14ac:dyDescent="0.3"/>
  <cols>
    <col min="3" max="3" width="12.44140625" bestFit="1" customWidth="1"/>
    <col min="5" max="5" width="12" bestFit="1" customWidth="1"/>
    <col min="9" max="9" width="11.21875" bestFit="1" customWidth="1"/>
    <col min="11" max="11" width="20.44140625" bestFit="1" customWidth="1"/>
  </cols>
  <sheetData>
    <row r="5" spans="3:11" x14ac:dyDescent="0.3">
      <c r="C5" s="2" t="s">
        <v>3</v>
      </c>
      <c r="E5" s="2" t="s">
        <v>8</v>
      </c>
      <c r="G5" s="2" t="s">
        <v>14</v>
      </c>
      <c r="I5" s="2" t="s">
        <v>28</v>
      </c>
      <c r="K5" s="2" t="s">
        <v>66</v>
      </c>
    </row>
    <row r="6" spans="3:11" x14ac:dyDescent="0.3">
      <c r="C6" s="1" t="s">
        <v>4</v>
      </c>
      <c r="E6" s="1" t="s">
        <v>9</v>
      </c>
      <c r="G6" s="1" t="s">
        <v>15</v>
      </c>
      <c r="I6" s="1" t="s">
        <v>9</v>
      </c>
      <c r="K6" s="1" t="s">
        <v>67</v>
      </c>
    </row>
    <row r="7" spans="3:11" x14ac:dyDescent="0.3">
      <c r="C7" s="1" t="s">
        <v>5</v>
      </c>
      <c r="E7" s="1" t="s">
        <v>10</v>
      </c>
      <c r="G7" s="1" t="s">
        <v>16</v>
      </c>
      <c r="I7" s="1" t="s">
        <v>42</v>
      </c>
      <c r="K7" s="1" t="s">
        <v>68</v>
      </c>
    </row>
    <row r="8" spans="3:11" x14ac:dyDescent="0.3">
      <c r="C8" s="1" t="s">
        <v>6</v>
      </c>
      <c r="E8" s="1" t="s">
        <v>11</v>
      </c>
      <c r="G8" s="1" t="s">
        <v>17</v>
      </c>
      <c r="I8" s="1" t="s">
        <v>11</v>
      </c>
      <c r="K8" s="1" t="s">
        <v>69</v>
      </c>
    </row>
    <row r="9" spans="3:11" x14ac:dyDescent="0.3">
      <c r="C9" s="1" t="s">
        <v>7</v>
      </c>
      <c r="E9" s="1" t="s">
        <v>12</v>
      </c>
    </row>
  </sheetData>
  <pageMargins left="0.7" right="0.7" top="0.75" bottom="0.75" header="0.3" footer="0.3"/>
  <pageSetup paperSize="9" orientation="portrait" r:id="rId1"/>
  <headerFooter>
    <oddFooter>&amp;L&amp;1#&amp;"Tahoma"&amp;9&amp;KCF022BC2 – Usage restreint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N21"/>
  <sheetViews>
    <sheetView workbookViewId="0">
      <selection activeCell="E7" sqref="E7"/>
    </sheetView>
  </sheetViews>
  <sheetFormatPr baseColWidth="10" defaultColWidth="8.77734375" defaultRowHeight="14.4" x14ac:dyDescent="0.3"/>
  <cols>
    <col min="2" max="2" width="19.44140625" bestFit="1" customWidth="1"/>
    <col min="3" max="3" width="14.77734375" customWidth="1"/>
    <col min="4" max="4" width="17.77734375" bestFit="1" customWidth="1"/>
    <col min="6" max="6" width="9.77734375" customWidth="1"/>
    <col min="10" max="10" width="9.21875" customWidth="1"/>
    <col min="12" max="12" width="10" customWidth="1"/>
    <col min="13" max="13" width="18.77734375" customWidth="1"/>
    <col min="14" max="14" width="31" customWidth="1"/>
  </cols>
  <sheetData>
    <row r="3" spans="2:14" ht="18" x14ac:dyDescent="0.35">
      <c r="B3" s="59" t="s">
        <v>294</v>
      </c>
      <c r="C3" s="59"/>
      <c r="D3" s="59"/>
      <c r="E3" s="59"/>
      <c r="F3" s="59"/>
      <c r="G3" s="59"/>
      <c r="J3" s="59" t="s">
        <v>297</v>
      </c>
      <c r="K3" s="59"/>
      <c r="L3" s="59"/>
      <c r="M3" s="59"/>
      <c r="N3" s="59"/>
    </row>
    <row r="6" spans="2:14" x14ac:dyDescent="0.3">
      <c r="E6" s="62" t="s">
        <v>521</v>
      </c>
      <c r="F6" s="62"/>
      <c r="G6" s="62"/>
    </row>
    <row r="7" spans="2:14" x14ac:dyDescent="0.3">
      <c r="B7" t="s">
        <v>285</v>
      </c>
      <c r="C7" t="s">
        <v>289</v>
      </c>
      <c r="D7" t="s">
        <v>354</v>
      </c>
      <c r="E7" t="s">
        <v>9</v>
      </c>
      <c r="F7" t="s">
        <v>42</v>
      </c>
      <c r="G7" t="s">
        <v>11</v>
      </c>
      <c r="J7" t="s">
        <v>285</v>
      </c>
      <c r="K7" t="s">
        <v>295</v>
      </c>
      <c r="L7" t="s">
        <v>27</v>
      </c>
      <c r="M7" t="s">
        <v>13</v>
      </c>
      <c r="N7" t="s">
        <v>296</v>
      </c>
    </row>
    <row r="8" spans="2:14" x14ac:dyDescent="0.3">
      <c r="B8" t="s">
        <v>286</v>
      </c>
      <c r="C8">
        <f>ROWS(Topic[#All])-1</f>
        <v>6</v>
      </c>
      <c r="D8" s="21">
        <f>(COUNTIF(Topic[[#All],[Y/N/NA]],"&lt;&gt;"&amp;"")-1)/C8</f>
        <v>0</v>
      </c>
      <c r="E8">
        <f>COUNTIFS(Topic[Importance],Summary!$E$7,Topic[Y/N/NA],Settings!$G$7)</f>
        <v>0</v>
      </c>
      <c r="F8">
        <f>COUNTIFS(Topic[Importance],Summary!F7,Topic[Y/N/NA],Settings!$G$7)</f>
        <v>0</v>
      </c>
      <c r="G8">
        <f>COUNTIFS(Topic[Importance],Summary!G7,Topic[Y/N/NA],Settings!$G$7)</f>
        <v>0</v>
      </c>
    </row>
    <row r="9" spans="2:14" x14ac:dyDescent="0.3">
      <c r="B9" t="s">
        <v>287</v>
      </c>
      <c r="C9">
        <f>ROWS(Producer[#All])-1</f>
        <v>19</v>
      </c>
      <c r="D9" s="21">
        <f>(COUNTIF(Producer[[#All],[Y/N/NA]],"&lt;&gt;"&amp;"")-1)/C9</f>
        <v>0</v>
      </c>
      <c r="E9">
        <f>COUNTIFS(Producer[Importance],Summary!$E$7,Producer[Y/N/NA],Settings!$G$7)</f>
        <v>0</v>
      </c>
      <c r="F9">
        <f>COUNTIFS(Producer[Importance],Summary!$F$7,Producer[Y/N/NA],Settings!$G$7)</f>
        <v>0</v>
      </c>
      <c r="G9">
        <f>COUNTIFS(Producer[Importance],Summary!$G$7,Producer[Y/N/NA],Settings!$G$7)</f>
        <v>0</v>
      </c>
    </row>
    <row r="10" spans="2:14" x14ac:dyDescent="0.3">
      <c r="B10" t="s">
        <v>288</v>
      </c>
      <c r="C10">
        <f>ROWS(Consumer[#All])-1</f>
        <v>22</v>
      </c>
      <c r="D10" s="21">
        <f>(COUNTIF(Consumer[[#All],[Y/N/NA]],"&lt;&gt;"&amp;"")-1)/C10</f>
        <v>0</v>
      </c>
      <c r="E10">
        <f>COUNTIFS(Consumer[Importance],Summary!$E$7,Consumer[Y/N/NA],Settings!$G$7)</f>
        <v>0</v>
      </c>
      <c r="F10">
        <f>COUNTIFS(Consumer[Importance],Summary!$F$7,Consumer[Y/N/NA],Settings!$G$7)</f>
        <v>0</v>
      </c>
      <c r="G10">
        <f>COUNTIFS(Consumer[Importance],Summary!$G$7,Consumer[Y/N/NA],Settings!$G$7)</f>
        <v>0</v>
      </c>
    </row>
    <row r="11" spans="2:14" x14ac:dyDescent="0.3">
      <c r="B11" t="s">
        <v>290</v>
      </c>
      <c r="C11">
        <f>ROWS(KStreams_KSQL[#All])-1</f>
        <v>30</v>
      </c>
      <c r="D11" s="21">
        <f>(COUNTIF(KStreams_KSQL[[#All],[Y/N/NA]],"&lt;&gt;"&amp;"")-1)/C11</f>
        <v>0</v>
      </c>
      <c r="E11">
        <f>COUNTIFS(KStreams_KSQL[Importance],Summary!$E$7,KStreams_KSQL[Y/N/NA],Settings!$G$7)</f>
        <v>0</v>
      </c>
      <c r="F11">
        <f>COUNTIFS(KStreams_KSQL[Importance],Summary!$F$7,KStreams_KSQL[Y/N/NA],Settings!$G$7)</f>
        <v>0</v>
      </c>
      <c r="G11">
        <f>COUNTIFS(KStreams_KSQL[Importance],Summary!$G$7,KStreams_KSQL[Y/N/NA],Settings!$G$7)</f>
        <v>0</v>
      </c>
    </row>
    <row r="12" spans="2:14" x14ac:dyDescent="0.3">
      <c r="B12" t="s">
        <v>208</v>
      </c>
      <c r="C12">
        <f>ROWS(Kafka_Connect[#All])-1</f>
        <v>18</v>
      </c>
      <c r="D12" s="21">
        <f>(COUNTIF(Kafka_Connect[[#All],[Y/N/NA]],"&lt;&gt;"&amp;"")-1)/C12</f>
        <v>0</v>
      </c>
      <c r="E12">
        <f>COUNTIFS(Kafka_Connect[Importance],Summary!$E$7,Kafka_Connect[Y/N/NA],Settings!$G$7)</f>
        <v>0</v>
      </c>
      <c r="F12">
        <f>COUNTIFS(Kafka_Connect[Importance],Summary!$F$7,Kafka_Connect[Y/N/NA],Settings!$G$7)</f>
        <v>0</v>
      </c>
      <c r="G12">
        <f>COUNTIFS(Kafka_Connect[Importance],Summary!$G$7,Kafka_Connect[Y/N/NA],Settings!$G$7)</f>
        <v>0</v>
      </c>
    </row>
    <row r="13" spans="2:14" x14ac:dyDescent="0.3">
      <c r="B13" t="s">
        <v>88</v>
      </c>
      <c r="C13">
        <f>ROWS(Hardware[#All])-1</f>
        <v>4</v>
      </c>
      <c r="D13" s="21">
        <f>(COUNTIF(Hardware[[#All],[Y/N/NA]],"&lt;&gt;"&amp;"")-1)/C13</f>
        <v>0</v>
      </c>
      <c r="E13">
        <f>COUNTIFS(Hardware[Importance],Summary!$E$7,Hardware[Y/N/NA],Settings!$G$7)</f>
        <v>0</v>
      </c>
      <c r="F13">
        <f>COUNTIFS(Hardware[Importance],Summary!$F$7,Hardware[Y/N/NA],Settings!$G$7)</f>
        <v>0</v>
      </c>
      <c r="G13">
        <f>COUNTIFS(Hardware[Importance],Summary!$G$7,Hardware[Y/N/NA],Settings!$G$7)</f>
        <v>0</v>
      </c>
    </row>
    <row r="14" spans="2:14" x14ac:dyDescent="0.3">
      <c r="B14" t="s">
        <v>97</v>
      </c>
      <c r="C14">
        <f>ROWS(OS[#All])-1</f>
        <v>7</v>
      </c>
      <c r="D14" s="21">
        <f>(COUNTIF(OS[[#All],[Y/N/NA]],"&lt;&gt;"&amp;"")-1)/C14</f>
        <v>0</v>
      </c>
      <c r="E14">
        <f>COUNTIFS(OS[Importance],Summary!$E$7,OS[Y/N/NA],Settings!$G$7)</f>
        <v>0</v>
      </c>
      <c r="F14">
        <f>COUNTIFS(OS[Importance],Summary!$F$7,OS[Y/N/NA],Settings!$G$7)</f>
        <v>0</v>
      </c>
      <c r="G14">
        <f>COUNTIFS(OS[Importance],Summary!$G$7,OS[Y/N/NA],Settings!$G$7)</f>
        <v>0</v>
      </c>
    </row>
    <row r="15" spans="2:14" x14ac:dyDescent="0.3">
      <c r="B15" t="s">
        <v>291</v>
      </c>
      <c r="C15">
        <f>ROWS(Configuration[#All])-1</f>
        <v>37</v>
      </c>
      <c r="D15" s="21">
        <f>(COUNTIF(Configuration[[#All],[Y/N/NA]],"&lt;&gt;"&amp;"")-1)/C15</f>
        <v>0</v>
      </c>
      <c r="E15">
        <f>COUNTIFS(Configuration[Importance],Summary!$E$7,Configuration[Y/N/NA],Settings!$G$7)</f>
        <v>0</v>
      </c>
      <c r="F15">
        <f>COUNTIFS(Configuration[Importance],Summary!$F$7,Configuration[Y/N/NA],Settings!$G$7)</f>
        <v>0</v>
      </c>
      <c r="G15">
        <f>COUNTIFS(Configuration[Importance],Summary!$G$7,Configuration[Y/N/NA],Settings!$G$7)</f>
        <v>0</v>
      </c>
    </row>
    <row r="16" spans="2:14" x14ac:dyDescent="0.3">
      <c r="B16" t="s">
        <v>129</v>
      </c>
      <c r="C16">
        <f>ROWS(Security[#All])-1</f>
        <v>10</v>
      </c>
      <c r="D16" s="21">
        <f>(COUNTIF(Security[[#All],[Y/N/NA]],"&lt;&gt;"&amp;"")-1)/C16</f>
        <v>0</v>
      </c>
      <c r="E16">
        <f>COUNTIFS(Security[Importance],Summary!$E$7,Security[Y/N/NA],Settings!$G$7)</f>
        <v>0</v>
      </c>
      <c r="F16">
        <f>COUNTIFS(Security[Importance],Summary!$F$7,Security[Y/N/NA],Settings!$G$7)</f>
        <v>0</v>
      </c>
      <c r="G16">
        <f>COUNTIFS(Security[Importance],Summary!$G$7,Security[Y/N/NA],Settings!$G$7)</f>
        <v>0</v>
      </c>
    </row>
    <row r="17" spans="2:7" x14ac:dyDescent="0.3">
      <c r="B17" t="s">
        <v>292</v>
      </c>
      <c r="C17">
        <f>ROWS(Monitoring[#All])-1</f>
        <v>33</v>
      </c>
      <c r="D17" s="21">
        <f>(COUNTIF(Monitoring[[#All],[Y/N/NA]],"&lt;&gt;"&amp;"")-1)/C17</f>
        <v>0</v>
      </c>
      <c r="E17">
        <f>COUNTIFS(Monitoring[Importance],Summary!$E$7,Monitoring[Y/N/NA],Settings!$G$7)</f>
        <v>0</v>
      </c>
      <c r="F17">
        <f>COUNTIFS(Monitoring[Importance],Summary!$F$7,Monitoring[Y/N/NA],Settings!$G$7)</f>
        <v>0</v>
      </c>
      <c r="G17">
        <f>COUNTIFS(Monitoring[Importance],Summary!$G$7,Monitoring[Y/N/NA],Settings!$G$7)</f>
        <v>0</v>
      </c>
    </row>
    <row r="18" spans="2:7" x14ac:dyDescent="0.3">
      <c r="B18" t="s">
        <v>293</v>
      </c>
      <c r="C18">
        <f>ROWS(Disaster[#All])-1</f>
        <v>11</v>
      </c>
      <c r="D18" s="21">
        <f>(COUNTIF(Disaster[[#All],[Y/N/NA]],"&lt;&gt;"&amp;"")-1)/C18</f>
        <v>0</v>
      </c>
      <c r="E18">
        <f>COUNTIFS(Disaster[Importance],Summary!$E$7,Disaster[Y/N/NA],Settings!$G$7)</f>
        <v>0</v>
      </c>
      <c r="F18">
        <f>COUNTIFS(Disaster[Importance],Summary!$E$7,Disaster[Y/N/NA],Settings!$H$7)</f>
        <v>0</v>
      </c>
      <c r="G18">
        <f>COUNTIFS(Disaster[Importance],Summary!$E$7,Disaster[Y/N/NA],Settings!$I$7)</f>
        <v>0</v>
      </c>
    </row>
    <row r="19" spans="2:7" x14ac:dyDescent="0.3">
      <c r="B19" t="s">
        <v>85</v>
      </c>
      <c r="C19">
        <f>ROWS(Deployment[#All])-1</f>
        <v>15</v>
      </c>
      <c r="D19" s="21">
        <f>(COUNTIF(Deployment[[#All],[Y/N/NA]],"&lt;&gt;"&amp;"")-1)/C19</f>
        <v>0</v>
      </c>
      <c r="E19">
        <f>COUNTIFS(Deployment[Importance],Summary!$E$7,Deployment[Y/N/NA],Settings!$G$7)</f>
        <v>0</v>
      </c>
      <c r="F19">
        <f>COUNTIFS(Deployment[Importance],Summary!$F$7,Deployment[Y/N/NA],Settings!$G$7)</f>
        <v>0</v>
      </c>
      <c r="G19">
        <f>COUNTIFS(Deployment[Importance],Summary!$G$7,Deployment[Y/N/NA],Settings!$G$7)</f>
        <v>0</v>
      </c>
    </row>
    <row r="20" spans="2:7" x14ac:dyDescent="0.3">
      <c r="B20" t="s">
        <v>202</v>
      </c>
      <c r="C20">
        <f>ROWS(Exploitation[#All])-1</f>
        <v>16</v>
      </c>
      <c r="D20" s="21">
        <f>(COUNTIF(Exploitation[[#All],[Y/N/NA]],"&lt;&gt;"&amp;"")-1)/C20</f>
        <v>0</v>
      </c>
      <c r="E20">
        <f>COUNTIFS(Exploitation[Importance],Summary!$E$7,Exploitation[Y/N/NA],Settings!$G$7)</f>
        <v>0</v>
      </c>
      <c r="F20">
        <f>COUNTIFS(Exploitation[Importance],Summary!$F$7,Exploitation[Y/N/NA],Settings!$G$7)</f>
        <v>0</v>
      </c>
      <c r="G20">
        <f>COUNTIFS(Exploitation[Importance],Summary!$G$7,Exploitation[Y/N/NA],Settings!$G$7)</f>
        <v>0</v>
      </c>
    </row>
    <row r="21" spans="2:7" x14ac:dyDescent="0.3">
      <c r="C21">
        <f>SUM(Table35['# of checks])</f>
        <v>228</v>
      </c>
      <c r="D21" s="21">
        <f>AVERAGE(Table35[% Advancement])</f>
        <v>0</v>
      </c>
      <c r="E21">
        <f>SUM(Table35[Low])</f>
        <v>0</v>
      </c>
      <c r="F21">
        <f>SUM(Table35[Normal])</f>
        <v>0</v>
      </c>
      <c r="G21">
        <f>SUM(Table35[High])</f>
        <v>0</v>
      </c>
    </row>
  </sheetData>
  <mergeCells count="3">
    <mergeCell ref="E6:G6"/>
    <mergeCell ref="B3:G3"/>
    <mergeCell ref="J3:N3"/>
  </mergeCells>
  <conditionalFormatting sqref="E8:E20">
    <cfRule type="cellIs" dxfId="120" priority="5" operator="greaterThan">
      <formula>0</formula>
    </cfRule>
  </conditionalFormatting>
  <conditionalFormatting sqref="F8:F20">
    <cfRule type="cellIs" dxfId="119" priority="4" operator="greaterThan">
      <formula>0</formula>
    </cfRule>
  </conditionalFormatting>
  <conditionalFormatting sqref="G8:G20">
    <cfRule type="cellIs" dxfId="118" priority="3" operator="greaterThan">
      <formula>0</formula>
    </cfRule>
  </conditionalFormatting>
  <conditionalFormatting sqref="D8:D21">
    <cfRule type="cellIs" dxfId="117" priority="1" operator="greaterThan">
      <formula>0.8</formula>
    </cfRule>
    <cfRule type="cellIs" dxfId="116" priority="2" operator="lessThan">
      <formula>0.8</formula>
    </cfRule>
  </conditionalFormatting>
  <pageMargins left="0.7" right="0.7" top="0.75" bottom="0.75" header="0.3" footer="0.3"/>
  <pageSetup paperSize="9" orientation="portrait" r:id="rId1"/>
  <headerFooter>
    <oddFooter>&amp;L&amp;1#&amp;"Tahoma"&amp;9&amp;KCF022BC2 – Usage restreint</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16"/>
  <sheetViews>
    <sheetView workbookViewId="0">
      <selection activeCell="C16" sqref="C16"/>
    </sheetView>
  </sheetViews>
  <sheetFormatPr baseColWidth="10" defaultColWidth="8.77734375" defaultRowHeight="14.4" x14ac:dyDescent="0.3"/>
  <cols>
    <col min="2" max="2" width="88.21875" customWidth="1"/>
    <col min="3" max="3" width="13.44140625" bestFit="1" customWidth="1"/>
    <col min="4" max="4" width="98" customWidth="1"/>
  </cols>
  <sheetData>
    <row r="2" spans="2:4" ht="18" x14ac:dyDescent="0.35">
      <c r="B2" s="59" t="s">
        <v>29</v>
      </c>
      <c r="C2" s="59"/>
      <c r="D2" s="59"/>
    </row>
    <row r="3" spans="2:4" ht="31.5" customHeight="1" x14ac:dyDescent="0.3">
      <c r="B3" s="63" t="s">
        <v>32</v>
      </c>
      <c r="C3" s="63"/>
      <c r="D3" s="63"/>
    </row>
    <row r="5" spans="2:4" x14ac:dyDescent="0.3">
      <c r="B5" s="4" t="s">
        <v>30</v>
      </c>
      <c r="C5" s="4" t="s">
        <v>31</v>
      </c>
      <c r="D5" t="s">
        <v>39</v>
      </c>
    </row>
    <row r="6" spans="2:4" x14ac:dyDescent="0.3">
      <c r="B6" s="7" t="s">
        <v>33</v>
      </c>
      <c r="C6" s="8" t="s">
        <v>6</v>
      </c>
      <c r="D6" s="3" t="s">
        <v>44</v>
      </c>
    </row>
    <row r="7" spans="2:4" x14ac:dyDescent="0.3">
      <c r="B7" s="7" t="s">
        <v>34</v>
      </c>
      <c r="C7" s="8" t="s">
        <v>5</v>
      </c>
      <c r="D7" s="3" t="s">
        <v>44</v>
      </c>
    </row>
    <row r="8" spans="2:4" x14ac:dyDescent="0.3">
      <c r="B8" s="7" t="s">
        <v>35</v>
      </c>
      <c r="C8" s="8" t="s">
        <v>11</v>
      </c>
      <c r="D8" s="3"/>
    </row>
    <row r="9" spans="2:4" x14ac:dyDescent="0.3">
      <c r="B9" s="7" t="s">
        <v>36</v>
      </c>
      <c r="C9" s="8">
        <v>2000</v>
      </c>
      <c r="D9" s="3"/>
    </row>
    <row r="10" spans="2:4" x14ac:dyDescent="0.3">
      <c r="B10" s="7" t="s">
        <v>37</v>
      </c>
      <c r="C10" s="8">
        <v>0.01</v>
      </c>
      <c r="D10" s="3" t="s">
        <v>380</v>
      </c>
    </row>
    <row r="11" spans="2:4" x14ac:dyDescent="0.3">
      <c r="B11" s="7" t="s">
        <v>351</v>
      </c>
      <c r="C11" s="37">
        <f>C10*C9</f>
        <v>20</v>
      </c>
      <c r="D11" s="3"/>
    </row>
    <row r="12" spans="2:4" x14ac:dyDescent="0.3">
      <c r="B12" s="7" t="s">
        <v>38</v>
      </c>
      <c r="C12" s="8">
        <v>10</v>
      </c>
      <c r="D12" s="3"/>
    </row>
    <row r="13" spans="2:4" x14ac:dyDescent="0.3">
      <c r="B13" s="7" t="s">
        <v>352</v>
      </c>
      <c r="C13" s="8">
        <f>C11*C12</f>
        <v>200</v>
      </c>
      <c r="D13" s="3"/>
    </row>
    <row r="14" spans="2:4" x14ac:dyDescent="0.3">
      <c r="B14" s="3" t="s">
        <v>40</v>
      </c>
      <c r="C14" s="9" t="s">
        <v>15</v>
      </c>
      <c r="D14" s="3"/>
    </row>
    <row r="15" spans="2:4" x14ac:dyDescent="0.3">
      <c r="B15" s="3" t="s">
        <v>41</v>
      </c>
      <c r="C15" s="9" t="s">
        <v>15</v>
      </c>
      <c r="D15" s="3"/>
    </row>
    <row r="16" spans="2:4" x14ac:dyDescent="0.3">
      <c r="B16" s="3" t="s">
        <v>70</v>
      </c>
      <c r="C16" s="9" t="s">
        <v>68</v>
      </c>
      <c r="D16" s="3"/>
    </row>
  </sheetData>
  <mergeCells count="2">
    <mergeCell ref="B2:D2"/>
    <mergeCell ref="B3:D3"/>
  </mergeCells>
  <conditionalFormatting sqref="C10">
    <cfRule type="cellIs" dxfId="115" priority="1" operator="greaterThan">
      <formula>1</formula>
    </cfRule>
    <cfRule type="cellIs" dxfId="114" priority="2" operator="lessThan">
      <formula>1</formula>
    </cfRule>
  </conditionalFormatting>
  <pageMargins left="0.7" right="0.7" top="0.75" bottom="0.75" header="0.3" footer="0.3"/>
  <pageSetup paperSize="9" orientation="portrait" r:id="rId1"/>
  <headerFooter>
    <oddFooter>&amp;L&amp;1#&amp;"Tahoma"&amp;9&amp;KCF022BC2 – Usage restreint</oddFooter>
  </headerFooter>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Settings!$C$6:$C$9</xm:f>
          </x14:formula1>
          <xm:sqref>C6:C7</xm:sqref>
        </x14:dataValidation>
        <x14:dataValidation type="list" allowBlank="1" showInputMessage="1" showErrorMessage="1" xr:uid="{00000000-0002-0000-0200-000001000000}">
          <x14:formula1>
            <xm:f>Settings!$E$6:$E$9</xm:f>
          </x14:formula1>
          <xm:sqref>C8</xm:sqref>
        </x14:dataValidation>
        <x14:dataValidation type="list" allowBlank="1" showInputMessage="1" showErrorMessage="1" xr:uid="{00000000-0002-0000-0200-000002000000}">
          <x14:formula1>
            <xm:f>Settings!$G$6:$G$8</xm:f>
          </x14:formula1>
          <xm:sqref>C14:C15</xm:sqref>
        </x14:dataValidation>
        <x14:dataValidation type="list" allowBlank="1" showInputMessage="1" showErrorMessage="1" xr:uid="{00000000-0002-0000-0200-000003000000}">
          <x14:formula1>
            <xm:f>Settings!$K$6:$K$8</xm:f>
          </x14:formula1>
          <xm:sqref>C16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H11"/>
  <sheetViews>
    <sheetView tabSelected="1" workbookViewId="0">
      <selection activeCell="B8" sqref="B8"/>
    </sheetView>
  </sheetViews>
  <sheetFormatPr baseColWidth="10" defaultColWidth="8.77734375" defaultRowHeight="14.4" x14ac:dyDescent="0.3"/>
  <cols>
    <col min="2" max="2" width="88.21875" customWidth="1"/>
    <col min="3" max="3" width="13.44140625" bestFit="1" customWidth="1"/>
    <col min="4" max="4" width="10.21875" customWidth="1"/>
    <col min="5" max="5" width="52" bestFit="1" customWidth="1"/>
    <col min="6" max="6" width="26.77734375" bestFit="1" customWidth="1"/>
    <col min="7" max="7" width="18.77734375" customWidth="1"/>
    <col min="8" max="8" width="35.77734375" bestFit="1" customWidth="1"/>
  </cols>
  <sheetData>
    <row r="2" spans="2:8" ht="18" x14ac:dyDescent="0.35">
      <c r="B2" s="59" t="s">
        <v>25</v>
      </c>
      <c r="C2" s="59"/>
      <c r="D2" s="59"/>
      <c r="E2" s="59"/>
      <c r="F2" s="59"/>
      <c r="G2" s="59"/>
      <c r="H2" s="59"/>
    </row>
    <row r="3" spans="2:8" ht="63.75" customHeight="1" x14ac:dyDescent="0.3">
      <c r="B3" s="63" t="s">
        <v>26</v>
      </c>
      <c r="C3" s="63"/>
      <c r="D3" s="63"/>
      <c r="E3" s="63"/>
      <c r="F3" s="63"/>
      <c r="G3" s="63"/>
      <c r="H3" s="63"/>
    </row>
    <row r="5" spans="2:8" x14ac:dyDescent="0.3">
      <c r="B5" s="4" t="s">
        <v>0</v>
      </c>
      <c r="C5" s="4" t="s">
        <v>28</v>
      </c>
      <c r="D5" s="4" t="s">
        <v>1</v>
      </c>
      <c r="E5" s="4" t="s">
        <v>76</v>
      </c>
      <c r="F5" s="4" t="s">
        <v>2</v>
      </c>
      <c r="G5" s="6" t="s">
        <v>13</v>
      </c>
      <c r="H5" s="4" t="s">
        <v>18</v>
      </c>
    </row>
    <row r="6" spans="2:8" x14ac:dyDescent="0.3">
      <c r="B6" s="7" t="s">
        <v>298</v>
      </c>
      <c r="C6" s="7" t="s">
        <v>42</v>
      </c>
      <c r="D6" s="4"/>
      <c r="E6" s="4" t="s">
        <v>305</v>
      </c>
      <c r="F6" s="4"/>
      <c r="G6" s="6"/>
      <c r="H6" s="5"/>
    </row>
    <row r="7" spans="2:8" x14ac:dyDescent="0.3">
      <c r="B7" s="7" t="s">
        <v>23</v>
      </c>
      <c r="C7" s="7" t="s">
        <v>11</v>
      </c>
      <c r="D7" s="4"/>
      <c r="E7" s="4"/>
      <c r="F7" s="4"/>
      <c r="G7" s="4"/>
      <c r="H7" s="5" t="s">
        <v>19</v>
      </c>
    </row>
    <row r="8" spans="2:8" x14ac:dyDescent="0.3">
      <c r="B8" s="7" t="s">
        <v>21</v>
      </c>
      <c r="C8" s="7" t="s">
        <v>11</v>
      </c>
      <c r="D8" s="4"/>
      <c r="E8" s="4"/>
      <c r="F8" s="4"/>
      <c r="G8" s="4"/>
      <c r="H8" s="5"/>
    </row>
    <row r="9" spans="2:8" x14ac:dyDescent="0.3">
      <c r="B9" s="7" t="s">
        <v>20</v>
      </c>
      <c r="C9" s="7" t="str">
        <f>IF(OR(EXACT(Requirements!$C$6,Settings!C8),EXACT(Requirements!$C$7,Settings!C8)),Settings!$I$8,Settings!$I$7)</f>
        <v>High</v>
      </c>
      <c r="D9" s="4"/>
      <c r="E9" s="4"/>
      <c r="F9" s="4"/>
      <c r="G9" s="4"/>
      <c r="H9" s="5"/>
    </row>
    <row r="10" spans="2:8" x14ac:dyDescent="0.3">
      <c r="B10" s="7" t="s">
        <v>24</v>
      </c>
      <c r="C10" s="7" t="s">
        <v>42</v>
      </c>
      <c r="D10" s="4"/>
      <c r="E10" s="4"/>
      <c r="F10" s="4"/>
      <c r="G10" s="4"/>
      <c r="H10" s="5"/>
    </row>
    <row r="11" spans="2:8" x14ac:dyDescent="0.3">
      <c r="B11" s="7" t="s">
        <v>22</v>
      </c>
      <c r="C11" s="7" t="s">
        <v>42</v>
      </c>
      <c r="D11" s="4"/>
      <c r="E11" s="4"/>
      <c r="F11" s="4"/>
      <c r="G11" s="4"/>
      <c r="H11" s="5"/>
    </row>
  </sheetData>
  <mergeCells count="2">
    <mergeCell ref="B2:H2"/>
    <mergeCell ref="B3:H3"/>
  </mergeCells>
  <hyperlinks>
    <hyperlink ref="H7" r:id="rId1" xr:uid="{00000000-0004-0000-0300-000000000000}"/>
  </hyperlinks>
  <pageMargins left="0.7" right="0.7" top="0.75" bottom="0.75" header="0.3" footer="0.3"/>
  <pageSetup paperSize="9" orientation="portrait" r:id="rId2"/>
  <headerFooter>
    <oddFooter>&amp;L&amp;1#&amp;"Tahoma"&amp;9&amp;KCF022BC2 – Usage restreint</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ellIs" priority="4" operator="equal" id="{9FA1F29F-6536-4287-BC7E-26C7394DFA85}">
            <xm:f>Settings!$G$7</xm:f>
            <x14:dxf>
              <fill>
                <patternFill>
                  <bgColor rgb="FFFF0000"/>
                </patternFill>
              </fill>
            </x14:dxf>
          </x14:cfRule>
          <xm:sqref>D6:E28</xm:sqref>
        </x14:conditionalFormatting>
        <x14:conditionalFormatting xmlns:xm="http://schemas.microsoft.com/office/excel/2006/main">
          <x14:cfRule type="cellIs" priority="1" operator="equal" id="{3CFD18BA-7E94-4B96-8A01-F0146A1DFA2A}">
            <xm:f>Settings!$I$8</xm:f>
            <x14:dxf>
              <fill>
                <patternFill>
                  <bgColor theme="9" tint="-0.24994659260841701"/>
                </patternFill>
              </fill>
            </x14:dxf>
          </x14:cfRule>
          <x14:cfRule type="cellIs" priority="2" operator="equal" id="{0004AD52-885C-491B-B910-EDF0CD01CDF4}">
            <xm:f>Settings!$I$7</xm:f>
            <x14:dxf>
              <fill>
                <patternFill>
                  <bgColor theme="9" tint="0.39994506668294322"/>
                </patternFill>
              </fill>
            </x14:dxf>
          </x14:cfRule>
          <x14:cfRule type="cellIs" priority="3" operator="equal" id="{A2DCCD3A-31DF-422C-BD4C-42DBF7820A7E}">
            <xm:f>Settings!$I$6</xm:f>
            <x14:dxf>
              <fill>
                <patternFill>
                  <bgColor theme="9" tint="0.79998168889431442"/>
                </patternFill>
              </fill>
            </x14:dxf>
          </x14:cfRule>
          <xm:sqref>C6:C36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0000000}">
          <x14:formula1>
            <xm:f>Settings!$G$6:$G$8</xm:f>
          </x14:formula1>
          <xm:sqref>D1:E1 E4 E12:E1048576 D4:D1048576</xm:sqref>
        </x14:dataValidation>
        <x14:dataValidation type="list" allowBlank="1" showInputMessage="1" showErrorMessage="1" xr:uid="{00000000-0002-0000-0300-000001000000}">
          <x14:formula1>
            <xm:f>Settings!$I$6:$I$8</xm:f>
          </x14:formula1>
          <xm:sqref>C6:C29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24"/>
  <sheetViews>
    <sheetView topLeftCell="A3" zoomScale="80" zoomScaleNormal="80" workbookViewId="0">
      <selection activeCell="B12" sqref="B12"/>
    </sheetView>
  </sheetViews>
  <sheetFormatPr baseColWidth="10" defaultColWidth="8.77734375" defaultRowHeight="14.4" x14ac:dyDescent="0.3"/>
  <cols>
    <col min="2" max="2" width="90" customWidth="1"/>
    <col min="3" max="3" width="13.44140625" bestFit="1" customWidth="1"/>
    <col min="4" max="4" width="10.21875" customWidth="1"/>
    <col min="5" max="5" width="89.109375" bestFit="1" customWidth="1"/>
    <col min="6" max="6" width="68" bestFit="1" customWidth="1"/>
    <col min="7" max="7" width="49.33203125" bestFit="1" customWidth="1"/>
    <col min="8" max="8" width="35.77734375" bestFit="1" customWidth="1"/>
  </cols>
  <sheetData>
    <row r="2" spans="2:8" ht="18" x14ac:dyDescent="0.35">
      <c r="B2" s="59" t="s">
        <v>43</v>
      </c>
      <c r="C2" s="59"/>
      <c r="D2" s="59"/>
      <c r="E2" s="59"/>
      <c r="F2" s="59"/>
      <c r="G2" s="59"/>
      <c r="H2" s="59"/>
    </row>
    <row r="3" spans="2:8" ht="63.75" customHeight="1" x14ac:dyDescent="0.3">
      <c r="B3" s="63" t="s">
        <v>57</v>
      </c>
      <c r="C3" s="63"/>
      <c r="D3" s="63"/>
      <c r="E3" s="63"/>
      <c r="F3" s="63"/>
      <c r="G3" s="63"/>
      <c r="H3" s="63"/>
    </row>
    <row r="5" spans="2:8" x14ac:dyDescent="0.3">
      <c r="B5" s="4" t="s">
        <v>0</v>
      </c>
      <c r="C5" s="4" t="s">
        <v>28</v>
      </c>
      <c r="D5" s="4" t="s">
        <v>1</v>
      </c>
      <c r="E5" s="4" t="s">
        <v>76</v>
      </c>
      <c r="F5" s="4" t="s">
        <v>2</v>
      </c>
      <c r="G5" s="6" t="s">
        <v>13</v>
      </c>
      <c r="H5" s="4" t="s">
        <v>18</v>
      </c>
    </row>
    <row r="6" spans="2:8" ht="43.2" x14ac:dyDescent="0.3">
      <c r="B6" s="10" t="s">
        <v>45</v>
      </c>
      <c r="C6" s="10" t="str">
        <f>IF(OR(EXACT(Requirements!$C$6,Settings!C8),EXACT(Requirements!$C$7,Settings!C8)),Settings!$I$8,Settings!$I$7)</f>
        <v>High</v>
      </c>
      <c r="D6" s="11"/>
      <c r="E6" s="10" t="s">
        <v>46</v>
      </c>
      <c r="F6" s="10"/>
      <c r="G6" s="12"/>
      <c r="H6" s="13"/>
    </row>
    <row r="7" spans="2:8" ht="57.6" x14ac:dyDescent="0.3">
      <c r="B7" s="10" t="s">
        <v>299</v>
      </c>
      <c r="C7" s="10" t="str">
        <f>IF(OR(EXACT(Requirements!$C$6,Settings!C6),EXACT(Requirements!$C$7,Settings!C6)),Settings!$I$8,Settings!$I$7)</f>
        <v>Normal</v>
      </c>
      <c r="D7" s="11"/>
      <c r="E7" s="10" t="s">
        <v>47</v>
      </c>
      <c r="F7" s="10" t="s">
        <v>445</v>
      </c>
      <c r="G7" s="11"/>
      <c r="H7" s="13" t="s">
        <v>48</v>
      </c>
    </row>
    <row r="8" spans="2:8" x14ac:dyDescent="0.3">
      <c r="B8" s="10" t="s">
        <v>49</v>
      </c>
      <c r="C8" s="10" t="s">
        <v>11</v>
      </c>
      <c r="D8" s="11"/>
      <c r="E8" s="11"/>
      <c r="F8" s="11"/>
      <c r="G8" s="11"/>
      <c r="H8" s="13"/>
    </row>
    <row r="9" spans="2:8" ht="28.8" x14ac:dyDescent="0.3">
      <c r="B9" s="10" t="s">
        <v>300</v>
      </c>
      <c r="C9" s="10" t="s">
        <v>42</v>
      </c>
      <c r="D9" s="11"/>
      <c r="E9" s="11"/>
      <c r="F9" s="11"/>
      <c r="G9" s="11" t="s">
        <v>446</v>
      </c>
      <c r="H9" s="13"/>
    </row>
    <row r="10" spans="2:8" ht="28.8" x14ac:dyDescent="0.3">
      <c r="B10" s="10" t="s">
        <v>451</v>
      </c>
      <c r="C10" s="10" t="s">
        <v>42</v>
      </c>
      <c r="D10" s="11"/>
      <c r="E10" s="11"/>
      <c r="F10" s="11" t="s">
        <v>452</v>
      </c>
      <c r="G10" s="11"/>
      <c r="H10" s="13"/>
    </row>
    <row r="11" spans="2:8" ht="28.8" x14ac:dyDescent="0.3">
      <c r="B11" s="10" t="s">
        <v>301</v>
      </c>
      <c r="C11" s="10" t="s">
        <v>42</v>
      </c>
      <c r="D11" s="11"/>
      <c r="E11" s="11" t="s">
        <v>454</v>
      </c>
      <c r="F11" s="11" t="s">
        <v>453</v>
      </c>
      <c r="G11" s="11"/>
      <c r="H11" s="13"/>
    </row>
    <row r="12" spans="2:8" ht="28.8" x14ac:dyDescent="0.3">
      <c r="B12" s="10" t="s">
        <v>302</v>
      </c>
      <c r="C12" s="10" t="s">
        <v>9</v>
      </c>
      <c r="D12" s="11"/>
      <c r="E12" s="11"/>
      <c r="F12" s="11" t="s">
        <v>449</v>
      </c>
      <c r="G12" s="11"/>
      <c r="H12" s="13"/>
    </row>
    <row r="13" spans="2:8" x14ac:dyDescent="0.3">
      <c r="B13" s="14" t="s">
        <v>303</v>
      </c>
      <c r="C13" s="14" t="s">
        <v>42</v>
      </c>
      <c r="D13" s="11"/>
      <c r="E13" s="15" t="s">
        <v>60</v>
      </c>
      <c r="F13" s="15"/>
      <c r="G13" s="15"/>
      <c r="H13" s="16"/>
    </row>
    <row r="14" spans="2:8" x14ac:dyDescent="0.3">
      <c r="B14" s="14" t="s">
        <v>50</v>
      </c>
      <c r="C14" s="14" t="s">
        <v>42</v>
      </c>
      <c r="D14" s="11"/>
      <c r="E14" s="15"/>
      <c r="F14" s="15"/>
      <c r="G14" s="15"/>
      <c r="H14" s="16"/>
    </row>
    <row r="15" spans="2:8" x14ac:dyDescent="0.3">
      <c r="B15" s="14" t="s">
        <v>448</v>
      </c>
      <c r="C15" s="14" t="s">
        <v>11</v>
      </c>
      <c r="D15" s="11"/>
      <c r="E15" s="15"/>
      <c r="F15" s="15" t="s">
        <v>447</v>
      </c>
      <c r="G15" s="15"/>
      <c r="H15" s="16"/>
    </row>
    <row r="16" spans="2:8" ht="28.8" x14ac:dyDescent="0.3">
      <c r="B16" s="14" t="s">
        <v>304</v>
      </c>
      <c r="C16" s="14" t="str">
        <f>IF(OR(EXACT(Requirements!$C$6,Settings!C6),EXACT(Requirements!$C$7,Settings!C6)),Settings!$I$8,Settings!$I$6)</f>
        <v>Low</v>
      </c>
      <c r="D16" s="11"/>
      <c r="E16" s="15" t="s">
        <v>52</v>
      </c>
      <c r="F16" s="15"/>
      <c r="G16" s="15"/>
      <c r="H16" s="16"/>
    </row>
    <row r="17" spans="2:8" ht="57.6" x14ac:dyDescent="0.3">
      <c r="B17" s="14" t="s">
        <v>51</v>
      </c>
      <c r="C17" s="14" t="str">
        <f>IF(OR(EXACT(Requirements!$C$6,Settings!C6),EXACT(Requirements!$C$7,Settings!C6)),Settings!$I$8,Settings!$I$6)</f>
        <v>Low</v>
      </c>
      <c r="D17" s="11"/>
      <c r="E17" s="14" t="s">
        <v>55</v>
      </c>
      <c r="F17" s="14"/>
      <c r="G17" s="15"/>
      <c r="H17" s="16"/>
    </row>
    <row r="18" spans="2:8" x14ac:dyDescent="0.3">
      <c r="B18" s="14" t="s">
        <v>306</v>
      </c>
      <c r="C18" s="14" t="s">
        <v>42</v>
      </c>
      <c r="D18" s="11"/>
      <c r="E18" s="15" t="s">
        <v>53</v>
      </c>
      <c r="F18" s="15"/>
      <c r="G18" s="15"/>
      <c r="H18" s="16"/>
    </row>
    <row r="19" spans="2:8" x14ac:dyDescent="0.3">
      <c r="B19" s="14" t="s">
        <v>54</v>
      </c>
      <c r="C19" s="14" t="s">
        <v>42</v>
      </c>
      <c r="D19" s="11"/>
      <c r="E19" s="15"/>
      <c r="F19" s="15"/>
      <c r="G19" s="15"/>
      <c r="H19" s="16"/>
    </row>
    <row r="20" spans="2:8" ht="28.8" x14ac:dyDescent="0.3">
      <c r="B20" s="14" t="s">
        <v>307</v>
      </c>
      <c r="C20" s="14" t="str">
        <f>IF(OR(EXACT(Requirements!$C$6,Settings!C8),EXACT(Requirements!$C$7,Settings!C8)),Settings!$I$8,Settings!$I$7)</f>
        <v>High</v>
      </c>
      <c r="D20" s="11"/>
      <c r="E20" s="15"/>
      <c r="F20" s="15"/>
      <c r="G20" s="15"/>
      <c r="H20" s="16"/>
    </row>
    <row r="21" spans="2:8" x14ac:dyDescent="0.3">
      <c r="B21" s="14" t="s">
        <v>378</v>
      </c>
      <c r="C21" s="14" t="s">
        <v>11</v>
      </c>
      <c r="D21" s="11"/>
      <c r="E21" s="15"/>
      <c r="F21" s="15"/>
      <c r="G21" s="15"/>
      <c r="H21" s="16"/>
    </row>
    <row r="22" spans="2:8" x14ac:dyDescent="0.3">
      <c r="B22" s="14" t="s">
        <v>308</v>
      </c>
      <c r="C22" s="14" t="s">
        <v>42</v>
      </c>
      <c r="D22" s="11"/>
      <c r="E22" s="15" t="s">
        <v>59</v>
      </c>
      <c r="F22" s="15"/>
      <c r="G22" s="15"/>
      <c r="H22" s="16"/>
    </row>
    <row r="23" spans="2:8" x14ac:dyDescent="0.3">
      <c r="B23" s="14" t="s">
        <v>62</v>
      </c>
      <c r="C23" s="14" t="s">
        <v>11</v>
      </c>
      <c r="D23" s="11"/>
      <c r="E23" s="15" t="s">
        <v>63</v>
      </c>
      <c r="F23" s="15"/>
      <c r="G23" s="15"/>
      <c r="H23" s="16"/>
    </row>
    <row r="24" spans="2:8" x14ac:dyDescent="0.3">
      <c r="B24" s="14" t="s">
        <v>56</v>
      </c>
      <c r="C24" s="14" t="s">
        <v>42</v>
      </c>
      <c r="D24" s="11"/>
      <c r="E24" s="15"/>
      <c r="F24" s="15"/>
      <c r="G24" s="15"/>
      <c r="H24" s="16"/>
    </row>
  </sheetData>
  <mergeCells count="2">
    <mergeCell ref="B2:H2"/>
    <mergeCell ref="B3:H3"/>
  </mergeCells>
  <hyperlinks>
    <hyperlink ref="H7" r:id="rId1" location="producerconfigs" xr:uid="{00000000-0004-0000-0400-000000000000}"/>
  </hyperlinks>
  <pageMargins left="0.7" right="0.7" top="0.75" bottom="0.75" header="0.3" footer="0.3"/>
  <pageSetup paperSize="9" orientation="portrait" r:id="rId2"/>
  <headerFooter>
    <oddFooter>&amp;L&amp;1#&amp;"Tahoma"&amp;9&amp;KCF022BC2 – Usage restreint</oddFooter>
  </headerFooter>
  <tableParts count="1">
    <tablePart r:id="rId3"/>
  </tableParts>
  <extLst>
    <ext xmlns:x14="http://schemas.microsoft.com/office/spreadsheetml/2009/9/main" uri="{78C0D931-6437-407d-A8EE-F0AAD7539E65}">
      <x14:conditionalFormattings>
        <x14:conditionalFormatting xmlns:xm="http://schemas.microsoft.com/office/excel/2006/main">
          <x14:cfRule type="cellIs" priority="5" operator="equal" id="{2CBD21B5-D085-45C4-A69E-8E373D4BDB57}">
            <xm:f>Settings!$I$8</xm:f>
            <x14:dxf>
              <fill>
                <patternFill>
                  <bgColor theme="9" tint="-0.24994659260841701"/>
                </patternFill>
              </fill>
            </x14:dxf>
          </x14:cfRule>
          <x14:cfRule type="cellIs" priority="6" operator="equal" id="{0C0184D4-7C41-4126-98D3-833DC37879BB}">
            <xm:f>Settings!$I$7</xm:f>
            <x14:dxf>
              <fill>
                <patternFill>
                  <bgColor theme="9" tint="0.39994506668294322"/>
                </patternFill>
              </fill>
            </x14:dxf>
          </x14:cfRule>
          <x14:cfRule type="cellIs" priority="7" operator="equal" id="{77D61BDB-BC37-48BE-A0E0-E1912E963898}">
            <xm:f>Settings!$I$6</xm:f>
            <x14:dxf>
              <fill>
                <patternFill>
                  <bgColor theme="9" tint="0.79998168889431442"/>
                </patternFill>
              </fill>
            </x14:dxf>
          </x14:cfRule>
          <xm:sqref>C6:C22 C24:C41</xm:sqref>
        </x14:conditionalFormatting>
        <x14:conditionalFormatting xmlns:xm="http://schemas.microsoft.com/office/excel/2006/main">
          <x14:cfRule type="cellIs" priority="1" operator="equal" id="{A0643726-4F64-472B-820E-BC4256F015CF}">
            <xm:f>Settings!$I$8</xm:f>
            <x14:dxf>
              <fill>
                <patternFill>
                  <bgColor theme="9" tint="-0.24994659260841701"/>
                </patternFill>
              </fill>
            </x14:dxf>
          </x14:cfRule>
          <x14:cfRule type="cellIs" priority="2" operator="equal" id="{FEF241E1-B137-499A-BAF1-9CD397264779}">
            <xm:f>Settings!$I$7</xm:f>
            <x14:dxf>
              <fill>
                <patternFill>
                  <bgColor theme="9" tint="0.39994506668294322"/>
                </patternFill>
              </fill>
            </x14:dxf>
          </x14:cfRule>
          <x14:cfRule type="cellIs" priority="3" operator="equal" id="{92079708-F9FE-424D-B703-21EFDCE4EFE6}">
            <xm:f>Settings!$I$6</xm:f>
            <x14:dxf>
              <fill>
                <patternFill>
                  <bgColor theme="9" tint="0.79998168889431442"/>
                </patternFill>
              </fill>
            </x14:dxf>
          </x14:cfRule>
          <xm:sqref>C23</xm:sqref>
        </x14:conditionalFormatting>
        <x14:conditionalFormatting xmlns:xm="http://schemas.microsoft.com/office/excel/2006/main">
          <x14:cfRule type="cellIs" priority="8" operator="equal" id="{4D7CF0E6-3E81-4487-A06D-CDC85B15CAF0}">
            <xm:f>Settings!$G$7</xm:f>
            <x14:dxf>
              <fill>
                <patternFill>
                  <bgColor rgb="FFFF0000"/>
                </patternFill>
              </fill>
            </x14:dxf>
          </x14:cfRule>
          <xm:sqref>D6:D33</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1000000}">
          <x14:formula1>
            <xm:f>Settings!$G$6:$G$8</xm:f>
          </x14:formula1>
          <xm:sqref>D1 D4:D1048576</xm:sqref>
        </x14:dataValidation>
        <x14:dataValidation type="list" allowBlank="1" showInputMessage="1" showErrorMessage="1" xr:uid="{00000000-0002-0000-0400-000000000000}">
          <x14:formula1>
            <xm:f>Settings!$I$6:$I$8</xm:f>
          </x14:formula1>
          <xm:sqref>C6:C34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H27"/>
  <sheetViews>
    <sheetView topLeftCell="A4" zoomScale="90" zoomScaleNormal="90" workbookViewId="0">
      <selection activeCell="A11" sqref="A11:XFD11"/>
    </sheetView>
  </sheetViews>
  <sheetFormatPr baseColWidth="10" defaultColWidth="8.77734375" defaultRowHeight="14.4" x14ac:dyDescent="0.3"/>
  <cols>
    <col min="2" max="2" width="90" customWidth="1"/>
    <col min="3" max="3" width="13.44140625" bestFit="1" customWidth="1"/>
    <col min="4" max="4" width="10.21875" customWidth="1"/>
    <col min="5" max="5" width="96.88671875" bestFit="1" customWidth="1"/>
    <col min="6" max="6" width="47.109375" bestFit="1" customWidth="1"/>
    <col min="7" max="7" width="18.77734375" customWidth="1"/>
    <col min="8" max="8" width="35.77734375" bestFit="1" customWidth="1"/>
  </cols>
  <sheetData>
    <row r="2" spans="2:8" ht="18" x14ac:dyDescent="0.35">
      <c r="B2" s="59" t="s">
        <v>61</v>
      </c>
      <c r="C2" s="59"/>
      <c r="D2" s="59"/>
      <c r="E2" s="59"/>
      <c r="F2" s="59"/>
      <c r="G2" s="59"/>
      <c r="H2" s="59"/>
    </row>
    <row r="3" spans="2:8" ht="60" customHeight="1" x14ac:dyDescent="0.3">
      <c r="B3" s="63" t="s">
        <v>84</v>
      </c>
      <c r="C3" s="63"/>
      <c r="D3" s="63"/>
      <c r="E3" s="63"/>
      <c r="F3" s="63"/>
      <c r="G3" s="63"/>
      <c r="H3" s="63"/>
    </row>
    <row r="5" spans="2:8" x14ac:dyDescent="0.3">
      <c r="B5" s="4" t="s">
        <v>0</v>
      </c>
      <c r="C5" s="4" t="s">
        <v>28</v>
      </c>
      <c r="D5" s="4" t="s">
        <v>1</v>
      </c>
      <c r="E5" s="4" t="s">
        <v>76</v>
      </c>
      <c r="F5" s="4" t="s">
        <v>2</v>
      </c>
      <c r="G5" s="6" t="s">
        <v>13</v>
      </c>
      <c r="H5" s="4" t="s">
        <v>18</v>
      </c>
    </row>
    <row r="6" spans="2:8" ht="28.8" x14ac:dyDescent="0.3">
      <c r="B6" s="10" t="s">
        <v>309</v>
      </c>
      <c r="C6" s="10" t="s">
        <v>11</v>
      </c>
      <c r="D6" s="11"/>
      <c r="E6" s="11"/>
      <c r="F6" s="11" t="s">
        <v>465</v>
      </c>
      <c r="G6" s="12"/>
      <c r="H6" s="13"/>
    </row>
    <row r="7" spans="2:8" ht="43.5" customHeight="1" x14ac:dyDescent="0.3">
      <c r="B7" s="10" t="s">
        <v>310</v>
      </c>
      <c r="C7" s="10" t="str">
        <f>IF(OR(EXACT(Requirements!$C$6,Settings!C8),EXACT(Requirements!$C$7,Settings!C8)),Settings!$I$8,Settings!$I$7)</f>
        <v>High</v>
      </c>
      <c r="D7" s="11"/>
      <c r="E7" s="10" t="s">
        <v>73</v>
      </c>
      <c r="F7" s="10"/>
      <c r="G7" s="12"/>
      <c r="H7" s="13"/>
    </row>
    <row r="8" spans="2:8" ht="28.8" x14ac:dyDescent="0.3">
      <c r="B8" s="10" t="s">
        <v>64</v>
      </c>
      <c r="C8" s="10" t="s">
        <v>42</v>
      </c>
      <c r="D8" s="11"/>
      <c r="E8" s="10" t="s">
        <v>71</v>
      </c>
      <c r="F8" s="10"/>
      <c r="G8" s="11"/>
      <c r="H8" s="13"/>
    </row>
    <row r="9" spans="2:8" x14ac:dyDescent="0.3">
      <c r="B9" s="10" t="s">
        <v>65</v>
      </c>
      <c r="C9" s="10" t="s">
        <v>11</v>
      </c>
      <c r="D9" s="11"/>
      <c r="E9" s="11" t="s">
        <v>72</v>
      </c>
      <c r="F9" s="11"/>
      <c r="G9" s="11"/>
      <c r="H9" s="13"/>
    </row>
    <row r="10" spans="2:8" x14ac:dyDescent="0.3">
      <c r="B10" s="10" t="s">
        <v>74</v>
      </c>
      <c r="C10" s="10" t="s">
        <v>42</v>
      </c>
      <c r="D10" s="11"/>
      <c r="E10" s="11"/>
      <c r="F10" s="11"/>
      <c r="G10" s="11"/>
      <c r="H10" s="13"/>
    </row>
    <row r="11" spans="2:8" ht="57.6" x14ac:dyDescent="0.3">
      <c r="B11" s="10" t="s">
        <v>460</v>
      </c>
      <c r="C11" s="10" t="s">
        <v>11</v>
      </c>
      <c r="D11" s="11"/>
      <c r="E11" s="10" t="s">
        <v>75</v>
      </c>
      <c r="F11" s="10" t="s">
        <v>461</v>
      </c>
      <c r="G11" s="11"/>
      <c r="H11" s="13"/>
    </row>
    <row r="12" spans="2:8" ht="28.8" x14ac:dyDescent="0.3">
      <c r="B12" s="10" t="s">
        <v>311</v>
      </c>
      <c r="C12" s="10" t="s">
        <v>11</v>
      </c>
      <c r="D12" s="11"/>
      <c r="E12" s="11"/>
      <c r="F12" s="11" t="s">
        <v>440</v>
      </c>
      <c r="G12" s="11"/>
      <c r="H12" s="13"/>
    </row>
    <row r="13" spans="2:8" x14ac:dyDescent="0.3">
      <c r="B13" s="14" t="s">
        <v>77</v>
      </c>
      <c r="C13" s="14" t="s">
        <v>11</v>
      </c>
      <c r="D13" s="11"/>
      <c r="E13" s="15" t="s">
        <v>78</v>
      </c>
      <c r="F13" s="15"/>
      <c r="G13" s="15"/>
      <c r="H13" s="16"/>
    </row>
    <row r="14" spans="2:8" x14ac:dyDescent="0.3">
      <c r="B14" s="14" t="s">
        <v>456</v>
      </c>
      <c r="C14" s="14" t="s">
        <v>42</v>
      </c>
      <c r="D14" s="11"/>
      <c r="E14" s="15"/>
      <c r="F14" s="15"/>
      <c r="G14" s="15"/>
      <c r="H14" s="16"/>
    </row>
    <row r="15" spans="2:8" x14ac:dyDescent="0.3">
      <c r="B15" s="14" t="s">
        <v>82</v>
      </c>
      <c r="C15" s="14" t="s">
        <v>42</v>
      </c>
      <c r="D15" s="11"/>
      <c r="E15" s="15"/>
      <c r="F15" s="15"/>
      <c r="G15" s="15"/>
      <c r="H15" s="16"/>
    </row>
    <row r="16" spans="2:8" x14ac:dyDescent="0.3">
      <c r="B16" s="14" t="s">
        <v>79</v>
      </c>
      <c r="C16" s="14" t="s">
        <v>42</v>
      </c>
      <c r="D16" s="11"/>
      <c r="E16" s="15"/>
      <c r="F16" s="15"/>
      <c r="G16" s="15"/>
      <c r="H16" s="16"/>
    </row>
    <row r="17" spans="2:8" ht="28.8" x14ac:dyDescent="0.3">
      <c r="B17" s="14" t="s">
        <v>462</v>
      </c>
      <c r="C17" s="14" t="s">
        <v>42</v>
      </c>
      <c r="D17" s="11"/>
      <c r="E17" s="15" t="s">
        <v>463</v>
      </c>
      <c r="F17" s="15" t="s">
        <v>464</v>
      </c>
      <c r="G17" s="15"/>
      <c r="H17" s="16"/>
    </row>
    <row r="18" spans="2:8" ht="57.6" x14ac:dyDescent="0.3">
      <c r="B18" s="14" t="s">
        <v>312</v>
      </c>
      <c r="C18" s="14" t="str">
        <f>IF(OR(EXACT(Requirements!$C$6,Settings!C6),EXACT(Requirements!$C$7,Settings!C6)),Settings!$I$8,Settings!$I$7)</f>
        <v>Normal</v>
      </c>
      <c r="D18" s="11"/>
      <c r="E18" s="15"/>
      <c r="F18" s="14" t="s">
        <v>468</v>
      </c>
      <c r="G18" s="15"/>
      <c r="H18" s="16"/>
    </row>
    <row r="19" spans="2:8" ht="28.8" x14ac:dyDescent="0.3">
      <c r="B19" s="14" t="s">
        <v>313</v>
      </c>
      <c r="C19" s="14" t="s">
        <v>11</v>
      </c>
      <c r="D19" s="11"/>
      <c r="E19" s="14" t="s">
        <v>80</v>
      </c>
      <c r="F19" s="14"/>
      <c r="G19" s="15"/>
      <c r="H19" s="16"/>
    </row>
    <row r="20" spans="2:8" ht="28.8" x14ac:dyDescent="0.3">
      <c r="B20" s="14" t="s">
        <v>314</v>
      </c>
      <c r="C20" s="14" t="s">
        <v>11</v>
      </c>
      <c r="D20" s="11"/>
      <c r="E20" s="15" t="s">
        <v>81</v>
      </c>
      <c r="F20" s="15"/>
      <c r="G20" s="15"/>
      <c r="H20" s="16"/>
    </row>
    <row r="21" spans="2:8" ht="28.8" x14ac:dyDescent="0.3">
      <c r="B21" s="14" t="s">
        <v>315</v>
      </c>
      <c r="C21" s="14" t="s">
        <v>42</v>
      </c>
      <c r="D21" s="11"/>
      <c r="E21" s="15"/>
      <c r="F21" s="15" t="s">
        <v>455</v>
      </c>
      <c r="G21" s="15"/>
      <c r="H21" s="16"/>
    </row>
    <row r="22" spans="2:8" x14ac:dyDescent="0.3">
      <c r="B22" s="14" t="s">
        <v>316</v>
      </c>
      <c r="C22" s="14" t="s">
        <v>42</v>
      </c>
      <c r="D22" s="11"/>
      <c r="E22" s="15" t="s">
        <v>53</v>
      </c>
      <c r="F22" s="15"/>
      <c r="G22" s="15"/>
      <c r="H22" s="16"/>
    </row>
    <row r="23" spans="2:8" ht="28.8" x14ac:dyDescent="0.3">
      <c r="B23" s="14" t="s">
        <v>457</v>
      </c>
      <c r="C23" s="14" t="str">
        <f>IF(OR(EXACT(Requirements!$C$6,Settings!C8),EXACT(Requirements!$C$7,Settings!C8)),Settings!$I$8,Settings!$I$7)</f>
        <v>High</v>
      </c>
      <c r="D23" s="11"/>
      <c r="E23" s="15" t="s">
        <v>458</v>
      </c>
      <c r="F23" s="15" t="s">
        <v>459</v>
      </c>
      <c r="G23" s="15"/>
      <c r="H23" s="16"/>
    </row>
    <row r="24" spans="2:8" ht="28.8" x14ac:dyDescent="0.3">
      <c r="B24" s="14" t="s">
        <v>466</v>
      </c>
      <c r="C24" s="14" t="str">
        <f>IF(Requirements!C16=Settings!K7,Settings!I8,Settings!I6)</f>
        <v>High</v>
      </c>
      <c r="D24" s="11"/>
      <c r="E24" s="15" t="s">
        <v>467</v>
      </c>
      <c r="F24" s="15"/>
      <c r="G24" s="15"/>
      <c r="H24" s="16"/>
    </row>
    <row r="25" spans="2:8" x14ac:dyDescent="0.3">
      <c r="B25" s="14" t="s">
        <v>378</v>
      </c>
      <c r="C25" s="14" t="s">
        <v>11</v>
      </c>
      <c r="D25" s="11"/>
      <c r="E25" s="15"/>
      <c r="F25" s="15"/>
      <c r="G25" s="15"/>
      <c r="H25" s="16"/>
    </row>
    <row r="26" spans="2:8" x14ac:dyDescent="0.3">
      <c r="B26" s="14" t="s">
        <v>58</v>
      </c>
      <c r="C26" s="14" t="s">
        <v>42</v>
      </c>
      <c r="D26" s="11"/>
      <c r="E26" s="15"/>
      <c r="F26" s="15"/>
      <c r="G26" s="15"/>
      <c r="H26" s="16"/>
    </row>
    <row r="27" spans="2:8" x14ac:dyDescent="0.3">
      <c r="B27" s="14" t="s">
        <v>83</v>
      </c>
      <c r="C27" s="14" t="s">
        <v>42</v>
      </c>
      <c r="D27" s="11"/>
      <c r="E27" s="15"/>
      <c r="F27" s="15"/>
      <c r="G27" s="15"/>
      <c r="H27" s="16"/>
    </row>
  </sheetData>
  <mergeCells count="2">
    <mergeCell ref="B2:H2"/>
    <mergeCell ref="B3:H3"/>
  </mergeCells>
  <pageMargins left="0.7" right="0.7" top="0.75" bottom="0.75" header="0.3" footer="0.3"/>
  <pageSetup paperSize="9" orientation="portrait" r:id="rId1"/>
  <headerFooter>
    <oddFooter>&amp;L&amp;1#&amp;"Tahoma"&amp;9&amp;KCF022BC2 – Usage restreint</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8" operator="equal" id="{9BFCE25C-498C-4BFE-B421-36E737171B8B}">
            <xm:f>Settings!$G$7</xm:f>
            <x14:dxf>
              <fill>
                <patternFill>
                  <bgColor rgb="FFFF0000"/>
                </patternFill>
              </fill>
            </x14:dxf>
          </x14:cfRule>
          <xm:sqref>D6:D27 D28:E44</xm:sqref>
        </x14:conditionalFormatting>
        <x14:conditionalFormatting xmlns:xm="http://schemas.microsoft.com/office/excel/2006/main">
          <x14:cfRule type="cellIs" priority="5" operator="equal" id="{138538F8-5223-4BD0-A833-6BAC60286D00}">
            <xm:f>Settings!$I$8</xm:f>
            <x14:dxf>
              <fill>
                <patternFill>
                  <bgColor theme="9" tint="-0.24994659260841701"/>
                </patternFill>
              </fill>
            </x14:dxf>
          </x14:cfRule>
          <x14:cfRule type="cellIs" priority="6" operator="equal" id="{AA2A7C3E-284D-4A6B-B89D-9E4863496AC3}">
            <xm:f>Settings!$I$7</xm:f>
            <x14:dxf>
              <fill>
                <patternFill>
                  <bgColor theme="9" tint="0.39994506668294322"/>
                </patternFill>
              </fill>
            </x14:dxf>
          </x14:cfRule>
          <x14:cfRule type="cellIs" priority="7" operator="equal" id="{B35217A6-2180-4AE3-BC52-2A69406488EF}">
            <xm:f>Settings!$I$6</xm:f>
            <x14:dxf>
              <fill>
                <patternFill>
                  <bgColor theme="9" tint="0.79998168889431442"/>
                </patternFill>
              </fill>
            </x14:dxf>
          </x14:cfRule>
          <xm:sqref>C6:C21 C23:C44</xm:sqref>
        </x14:conditionalFormatting>
        <x14:conditionalFormatting xmlns:xm="http://schemas.microsoft.com/office/excel/2006/main">
          <x14:cfRule type="cellIs" priority="1" operator="equal" id="{68F0B2E6-294C-477F-BF4E-481067A7D559}">
            <xm:f>Settings!$I$8</xm:f>
            <x14:dxf>
              <fill>
                <patternFill>
                  <bgColor theme="9" tint="-0.24994659260841701"/>
                </patternFill>
              </fill>
            </x14:dxf>
          </x14:cfRule>
          <x14:cfRule type="cellIs" priority="2" operator="equal" id="{5B6C44D1-9B41-41F8-AE9A-77FAAECCAA23}">
            <xm:f>Settings!$I$7</xm:f>
            <x14:dxf>
              <fill>
                <patternFill>
                  <bgColor theme="9" tint="0.39994506668294322"/>
                </patternFill>
              </fill>
            </x14:dxf>
          </x14:cfRule>
          <x14:cfRule type="cellIs" priority="3" operator="equal" id="{96847B28-0BB2-45C4-94D9-95E269F6DD38}">
            <xm:f>Settings!$I$6</xm:f>
            <x14:dxf>
              <fill>
                <patternFill>
                  <bgColor theme="9" tint="0.79998168889431442"/>
                </patternFill>
              </fill>
            </x14:dxf>
          </x14:cfRule>
          <xm:sqref>C22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Settings!$G$6:$G$8</xm:f>
          </x14:formula1>
          <xm:sqref>D1 D4:D46</xm:sqref>
        </x14:dataValidation>
        <x14:dataValidation type="list" allowBlank="1" showInputMessage="1" showErrorMessage="1" xr:uid="{00000000-0002-0000-0500-000001000000}">
          <x14:formula1>
            <xm:f>Settings!$I$6:$I$8</xm:f>
          </x14:formula1>
          <xm:sqref>C6:C37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35"/>
  <sheetViews>
    <sheetView zoomScale="85" zoomScaleNormal="85" workbookViewId="0">
      <selection activeCell="C30" sqref="C30"/>
    </sheetView>
  </sheetViews>
  <sheetFormatPr baseColWidth="10" defaultColWidth="8.77734375" defaultRowHeight="14.4" x14ac:dyDescent="0.3"/>
  <cols>
    <col min="2" max="2" width="103.33203125" customWidth="1"/>
    <col min="3" max="3" width="13.44140625" bestFit="1" customWidth="1"/>
    <col min="4" max="4" width="10.21875" customWidth="1"/>
    <col min="5" max="5" width="112.21875" customWidth="1"/>
    <col min="6" max="6" width="43.33203125" bestFit="1" customWidth="1"/>
    <col min="7" max="7" width="18.77734375" customWidth="1"/>
    <col min="8" max="8" width="80.21875" bestFit="1" customWidth="1"/>
  </cols>
  <sheetData>
    <row r="2" spans="1:8" ht="18" x14ac:dyDescent="0.35">
      <c r="B2" s="59" t="s">
        <v>207</v>
      </c>
      <c r="C2" s="59"/>
      <c r="D2" s="59"/>
      <c r="E2" s="59"/>
      <c r="F2" s="59"/>
      <c r="G2" s="59"/>
      <c r="H2" s="59"/>
    </row>
    <row r="3" spans="1:8" ht="106.5" customHeight="1" x14ac:dyDescent="0.3">
      <c r="B3" s="63" t="s">
        <v>258</v>
      </c>
      <c r="C3" s="63"/>
      <c r="D3" s="63"/>
      <c r="E3" s="63"/>
      <c r="F3" s="63"/>
      <c r="G3" s="63"/>
      <c r="H3" s="63"/>
    </row>
    <row r="5" spans="1:8" x14ac:dyDescent="0.3">
      <c r="B5" s="4" t="s">
        <v>0</v>
      </c>
      <c r="C5" s="4" t="s">
        <v>28</v>
      </c>
      <c r="D5" s="4" t="s">
        <v>1</v>
      </c>
      <c r="E5" s="4" t="s">
        <v>76</v>
      </c>
      <c r="F5" s="4" t="s">
        <v>2</v>
      </c>
      <c r="G5" s="6" t="s">
        <v>13</v>
      </c>
      <c r="H5" s="4" t="s">
        <v>18</v>
      </c>
    </row>
    <row r="6" spans="1:8" ht="28.8" x14ac:dyDescent="0.3">
      <c r="B6" s="10" t="s">
        <v>241</v>
      </c>
      <c r="C6" s="10" t="s">
        <v>11</v>
      </c>
      <c r="D6" s="11"/>
      <c r="E6" s="11" t="s">
        <v>242</v>
      </c>
      <c r="F6" s="11"/>
      <c r="G6" s="12"/>
      <c r="H6" s="13"/>
    </row>
    <row r="7" spans="1:8" ht="43.5" customHeight="1" x14ac:dyDescent="0.3">
      <c r="B7" s="10" t="s">
        <v>243</v>
      </c>
      <c r="C7" s="10" t="str">
        <f>IF(OR(EXACT(Requirements!$C$6,Settings!C8),EXACT(Requirements!$C$7,Settings!C8)),Settings!$I$8,Settings!$I$7)</f>
        <v>High</v>
      </c>
      <c r="D7" s="11"/>
      <c r="E7" s="10" t="s">
        <v>244</v>
      </c>
      <c r="F7" s="10"/>
      <c r="G7" s="12"/>
      <c r="H7" s="13"/>
    </row>
    <row r="8" spans="1:8" ht="28.8" x14ac:dyDescent="0.3">
      <c r="B8" s="43" t="s">
        <v>484</v>
      </c>
      <c r="C8" s="10" t="str">
        <f>IF(OR(EXACT(Requirements!$C$6,Settings!C7),EXACT(Requirements!$C$7,Settings!C7)),Settings!$I$8,Settings!$I$7)</f>
        <v>High</v>
      </c>
      <c r="D8" s="11"/>
      <c r="E8" s="10" t="s">
        <v>485</v>
      </c>
      <c r="F8" s="42" t="s">
        <v>486</v>
      </c>
      <c r="G8" s="11"/>
      <c r="H8" s="13"/>
    </row>
    <row r="9" spans="1:8" ht="28.8" x14ac:dyDescent="0.3">
      <c r="B9" s="10" t="s">
        <v>491</v>
      </c>
      <c r="C9" s="10" t="s">
        <v>11</v>
      </c>
      <c r="D9" s="11"/>
      <c r="E9" s="10"/>
      <c r="F9" s="10" t="s">
        <v>414</v>
      </c>
      <c r="G9" s="11"/>
      <c r="H9" s="13"/>
    </row>
    <row r="10" spans="1:8" x14ac:dyDescent="0.3">
      <c r="B10" s="10" t="s">
        <v>477</v>
      </c>
      <c r="C10" s="10" t="s">
        <v>42</v>
      </c>
      <c r="D10" s="11"/>
      <c r="E10" s="11"/>
      <c r="F10" s="10"/>
      <c r="G10" s="11"/>
      <c r="H10" s="13"/>
    </row>
    <row r="11" spans="1:8" ht="28.8" x14ac:dyDescent="0.3">
      <c r="B11" s="10" t="s">
        <v>479</v>
      </c>
      <c r="C11" s="10" t="s">
        <v>9</v>
      </c>
      <c r="D11" s="11"/>
      <c r="E11" s="11"/>
      <c r="F11" s="10"/>
      <c r="G11" s="11"/>
      <c r="H11" s="13"/>
    </row>
    <row r="12" spans="1:8" ht="28.8" x14ac:dyDescent="0.3">
      <c r="B12" s="10" t="s">
        <v>250</v>
      </c>
      <c r="C12" s="10" t="str">
        <f>IF(OR(EXACT(Requirements!$C$6,Settings!C8),EXACT(Requirements!$C$7,Settings!C8)),Settings!$I$8,Settings!$I$7)</f>
        <v>High</v>
      </c>
      <c r="D12" s="11"/>
      <c r="E12" s="11" t="s">
        <v>251</v>
      </c>
      <c r="F12" s="10"/>
      <c r="G12" s="11"/>
      <c r="H12" s="13"/>
    </row>
    <row r="13" spans="1:8" ht="28.8" x14ac:dyDescent="0.3">
      <c r="A13" s="3"/>
      <c r="B13" s="10" t="s">
        <v>473</v>
      </c>
      <c r="C13" s="10" t="s">
        <v>42</v>
      </c>
      <c r="D13" s="11"/>
      <c r="E13" s="11"/>
      <c r="F13" s="10" t="s">
        <v>414</v>
      </c>
      <c r="G13" s="11"/>
      <c r="H13" s="13"/>
    </row>
    <row r="14" spans="1:8" ht="28.8" x14ac:dyDescent="0.3">
      <c r="B14" s="10" t="s">
        <v>478</v>
      </c>
      <c r="C14" s="10" t="s">
        <v>9</v>
      </c>
      <c r="D14" s="11"/>
      <c r="E14" s="11" t="s">
        <v>405</v>
      </c>
      <c r="F14" s="10"/>
      <c r="G14" s="11"/>
      <c r="H14" s="13"/>
    </row>
    <row r="15" spans="1:8" ht="28.8" x14ac:dyDescent="0.3">
      <c r="B15" s="10" t="s">
        <v>476</v>
      </c>
      <c r="C15" s="10" t="s">
        <v>42</v>
      </c>
      <c r="D15" s="11"/>
      <c r="E15" s="15"/>
      <c r="F15" s="11" t="s">
        <v>246</v>
      </c>
      <c r="G15" s="11"/>
      <c r="H15" s="13"/>
    </row>
    <row r="16" spans="1:8" ht="28.8" x14ac:dyDescent="0.3">
      <c r="B16" s="10" t="s">
        <v>375</v>
      </c>
      <c r="C16" s="10" t="s">
        <v>11</v>
      </c>
      <c r="D16" s="11"/>
      <c r="E16" s="11" t="s">
        <v>245</v>
      </c>
      <c r="F16" s="11"/>
      <c r="G16" s="11"/>
      <c r="H16" s="13"/>
    </row>
    <row r="17" spans="2:8" ht="28.8" x14ac:dyDescent="0.3">
      <c r="B17" s="10" t="s">
        <v>490</v>
      </c>
      <c r="C17" s="10" t="str">
        <f>IF(OR(EXACT(Requirements!$C$6,Settings!C7),EXACT(Requirements!$C$7,Settings!C7)),Settings!$I$8,Settings!$I$7)</f>
        <v>High</v>
      </c>
      <c r="D17" s="11"/>
      <c r="E17" s="44" t="s">
        <v>489</v>
      </c>
      <c r="F17" s="11"/>
      <c r="G17" s="11"/>
      <c r="H17" s="13"/>
    </row>
    <row r="18" spans="2:8" ht="28.8" x14ac:dyDescent="0.3">
      <c r="B18" s="10" t="s">
        <v>376</v>
      </c>
      <c r="C18" s="10" t="s">
        <v>11</v>
      </c>
      <c r="D18" s="11"/>
      <c r="E18" s="10" t="s">
        <v>475</v>
      </c>
      <c r="F18" s="11" t="s">
        <v>474</v>
      </c>
      <c r="G18" s="11"/>
      <c r="H18" s="13" t="s">
        <v>377</v>
      </c>
    </row>
    <row r="19" spans="2:8" ht="28.8" x14ac:dyDescent="0.3">
      <c r="B19" s="10" t="s">
        <v>247</v>
      </c>
      <c r="C19" s="10" t="s">
        <v>42</v>
      </c>
      <c r="D19" s="11"/>
      <c r="E19" s="15"/>
      <c r="F19" s="11" t="s">
        <v>480</v>
      </c>
      <c r="G19" s="11"/>
      <c r="H19" s="13"/>
    </row>
    <row r="20" spans="2:8" ht="28.8" x14ac:dyDescent="0.3">
      <c r="B20" s="10" t="s">
        <v>493</v>
      </c>
      <c r="C20" s="10" t="s">
        <v>11</v>
      </c>
      <c r="D20" s="11"/>
      <c r="E20" s="10" t="s">
        <v>248</v>
      </c>
      <c r="F20" s="10"/>
      <c r="G20" s="11"/>
      <c r="H20" s="13"/>
    </row>
    <row r="21" spans="2:8" ht="28.8" x14ac:dyDescent="0.3">
      <c r="B21" s="10" t="s">
        <v>492</v>
      </c>
      <c r="C21" s="10" t="s">
        <v>42</v>
      </c>
      <c r="D21" s="11"/>
      <c r="E21" s="11" t="s">
        <v>249</v>
      </c>
      <c r="F21" s="11"/>
      <c r="G21" s="11"/>
      <c r="H21" s="13"/>
    </row>
    <row r="22" spans="2:8" ht="28.8" x14ac:dyDescent="0.3">
      <c r="B22" s="14" t="s">
        <v>499</v>
      </c>
      <c r="C22" s="14" t="s">
        <v>11</v>
      </c>
      <c r="D22" s="11"/>
      <c r="E22" s="15"/>
      <c r="F22" s="15"/>
      <c r="G22" s="15"/>
      <c r="H22" s="16"/>
    </row>
    <row r="23" spans="2:8" ht="57.6" x14ac:dyDescent="0.3">
      <c r="B23" s="14" t="s">
        <v>253</v>
      </c>
      <c r="C23" s="14" t="s">
        <v>42</v>
      </c>
      <c r="D23" s="11"/>
      <c r="E23" s="14" t="s">
        <v>396</v>
      </c>
      <c r="F23" s="15"/>
      <c r="G23" s="15"/>
      <c r="H23" s="16"/>
    </row>
    <row r="24" spans="2:8" x14ac:dyDescent="0.3">
      <c r="B24" s="14" t="s">
        <v>500</v>
      </c>
      <c r="C24" s="14" t="s">
        <v>11</v>
      </c>
      <c r="D24" s="11"/>
      <c r="E24" s="15"/>
      <c r="F24" s="16" t="s">
        <v>501</v>
      </c>
      <c r="G24" s="15"/>
      <c r="H24" s="16"/>
    </row>
    <row r="25" spans="2:8" x14ac:dyDescent="0.3">
      <c r="B25" s="14" t="s">
        <v>497</v>
      </c>
      <c r="C25" s="14" t="s">
        <v>42</v>
      </c>
      <c r="D25" s="11"/>
      <c r="E25" s="15" t="s">
        <v>498</v>
      </c>
      <c r="F25" s="15"/>
      <c r="G25" s="15"/>
      <c r="H25" s="16"/>
    </row>
    <row r="26" spans="2:8" ht="28.8" x14ac:dyDescent="0.3">
      <c r="B26" s="14" t="s">
        <v>481</v>
      </c>
      <c r="C26" s="14" t="s">
        <v>11</v>
      </c>
      <c r="D26" s="11"/>
      <c r="E26" s="15" t="s">
        <v>483</v>
      </c>
      <c r="F26" s="16" t="s">
        <v>482</v>
      </c>
      <c r="G26" s="15"/>
      <c r="H26" s="16"/>
    </row>
    <row r="27" spans="2:8" ht="28.8" x14ac:dyDescent="0.3">
      <c r="B27" s="14" t="s">
        <v>487</v>
      </c>
      <c r="C27" s="14" t="str">
        <f>IF(Requirements!C16=Settings!K7,Settings!I8,Settings!I6)</f>
        <v>High</v>
      </c>
      <c r="D27" s="11"/>
      <c r="E27" s="15"/>
      <c r="F27" s="16" t="s">
        <v>488</v>
      </c>
      <c r="G27" s="15"/>
      <c r="H27" s="16"/>
    </row>
    <row r="28" spans="2:8" x14ac:dyDescent="0.3">
      <c r="B28" s="14" t="s">
        <v>495</v>
      </c>
      <c r="C28" s="14" t="s">
        <v>11</v>
      </c>
      <c r="D28" s="11"/>
      <c r="E28" s="15"/>
      <c r="F28" s="16" t="s">
        <v>494</v>
      </c>
      <c r="G28" s="15"/>
      <c r="H28" s="16"/>
    </row>
    <row r="29" spans="2:8" x14ac:dyDescent="0.3">
      <c r="B29" s="14" t="s">
        <v>378</v>
      </c>
      <c r="C29" s="14" t="s">
        <v>11</v>
      </c>
      <c r="D29" s="11"/>
      <c r="E29" s="15" t="s">
        <v>379</v>
      </c>
      <c r="F29" s="15"/>
      <c r="G29" s="15"/>
      <c r="H29" s="16"/>
    </row>
    <row r="30" spans="2:8" ht="28.8" x14ac:dyDescent="0.3">
      <c r="B30" s="14" t="s">
        <v>252</v>
      </c>
      <c r="C30" s="14" t="s">
        <v>9</v>
      </c>
      <c r="D30" s="11"/>
      <c r="E30" s="14" t="s">
        <v>397</v>
      </c>
      <c r="F30" s="15"/>
      <c r="G30" s="15"/>
      <c r="H30" s="16"/>
    </row>
    <row r="31" spans="2:8" x14ac:dyDescent="0.3">
      <c r="B31" s="14" t="s">
        <v>254</v>
      </c>
      <c r="C31" s="14" t="s">
        <v>11</v>
      </c>
      <c r="D31" s="11"/>
      <c r="E31" s="15"/>
      <c r="F31" s="15"/>
      <c r="G31" s="15"/>
      <c r="H31" s="16"/>
    </row>
    <row r="32" spans="2:8" ht="86.4" x14ac:dyDescent="0.3">
      <c r="B32" s="14" t="s">
        <v>255</v>
      </c>
      <c r="C32" s="14" t="s">
        <v>11</v>
      </c>
      <c r="D32" s="11"/>
      <c r="E32" s="14" t="s">
        <v>257</v>
      </c>
      <c r="F32" s="15"/>
      <c r="G32" s="15"/>
      <c r="H32" s="16"/>
    </row>
    <row r="33" spans="2:8" ht="28.8" x14ac:dyDescent="0.3">
      <c r="B33" s="14" t="s">
        <v>256</v>
      </c>
      <c r="C33" s="14" t="s">
        <v>11</v>
      </c>
      <c r="D33" s="11"/>
      <c r="E33" s="15"/>
      <c r="F33" s="45" t="s">
        <v>496</v>
      </c>
      <c r="G33" s="15"/>
      <c r="H33" s="16"/>
    </row>
    <row r="34" spans="2:8" ht="28.8" x14ac:dyDescent="0.3">
      <c r="B34" s="14" t="s">
        <v>401</v>
      </c>
      <c r="C34" s="14" t="s">
        <v>9</v>
      </c>
      <c r="D34" s="15"/>
      <c r="E34" s="14" t="s">
        <v>402</v>
      </c>
      <c r="F34" s="15"/>
      <c r="G34" s="15"/>
      <c r="H34" s="15"/>
    </row>
    <row r="35" spans="2:8" ht="43.2" x14ac:dyDescent="0.3">
      <c r="B35" s="14" t="s">
        <v>403</v>
      </c>
      <c r="C35" s="14" t="s">
        <v>9</v>
      </c>
      <c r="D35" s="15"/>
      <c r="E35" s="15" t="s">
        <v>404</v>
      </c>
      <c r="F35" s="15"/>
      <c r="G35" s="15"/>
      <c r="H35" s="15"/>
    </row>
  </sheetData>
  <mergeCells count="2">
    <mergeCell ref="B2:H2"/>
    <mergeCell ref="B3:H3"/>
  </mergeCells>
  <hyperlinks>
    <hyperlink ref="H18" r:id="rId1" xr:uid="{00000000-0004-0000-0600-000000000000}"/>
    <hyperlink ref="F26" r:id="rId2" xr:uid="{30D13859-0D3E-4D0F-A3D8-25B930F5C308}"/>
    <hyperlink ref="F8" r:id="rId3" xr:uid="{6CAF662B-0A8D-40BC-B434-25ACCDD5F3EC}"/>
    <hyperlink ref="F27" r:id="rId4" xr:uid="{1A1EE2F6-B3C0-4C48-ADEE-83025CB00A01}"/>
    <hyperlink ref="F28" r:id="rId5" location="ak-consumers-producer-and-admin-client-configuration-parameters" xr:uid="{F42E077B-6707-4AD5-897F-8A22DFEA80E6}"/>
    <hyperlink ref="F24" r:id="rId6" xr:uid="{5B74CFA0-B940-48D9-99B2-CA97D2D976FB}"/>
  </hyperlinks>
  <pageMargins left="0.7" right="0.7" top="0.75" bottom="0.75" header="0.3" footer="0.3"/>
  <pageSetup paperSize="9" orientation="portrait" r:id="rId7"/>
  <headerFooter>
    <oddFooter>&amp;L&amp;1#&amp;"Tahoma"&amp;9&amp;KCF022BC2 – Usage restreint</oddFooter>
  </headerFooter>
  <tableParts count="1">
    <tablePart r:id="rId8"/>
  </tableParts>
  <extLst>
    <ext xmlns:x14="http://schemas.microsoft.com/office/spreadsheetml/2009/9/main" uri="{78C0D931-6437-407d-A8EE-F0AAD7539E65}">
      <x14:conditionalFormattings>
        <x14:conditionalFormatting xmlns:xm="http://schemas.microsoft.com/office/excel/2006/main">
          <x14:cfRule type="cellIs" priority="13" operator="equal" id="{53A4250B-1260-4B6E-9425-821EF21B3164}">
            <xm:f>Settings!$G$7</xm:f>
            <x14:dxf>
              <fill>
                <patternFill>
                  <bgColor rgb="FFFF0000"/>
                </patternFill>
              </fill>
            </x14:dxf>
          </x14:cfRule>
          <xm:sqref>D6:D35 D34:E45</xm:sqref>
        </x14:conditionalFormatting>
        <x14:conditionalFormatting xmlns:xm="http://schemas.microsoft.com/office/excel/2006/main">
          <x14:cfRule type="cellIs" priority="10" operator="equal" id="{5A66290A-2330-4C60-9A12-41810C016439}">
            <xm:f>Settings!$I$8</xm:f>
            <x14:dxf>
              <fill>
                <patternFill>
                  <bgColor theme="9" tint="-0.24994659260841701"/>
                </patternFill>
              </fill>
            </x14:dxf>
          </x14:cfRule>
          <x14:cfRule type="cellIs" priority="11" operator="equal" id="{62E26F4D-C1C9-4206-885C-7C953293B3BC}">
            <xm:f>Settings!$I$7</xm:f>
            <x14:dxf>
              <fill>
                <patternFill>
                  <bgColor theme="9" tint="0.39994506668294322"/>
                </patternFill>
              </fill>
            </x14:dxf>
          </x14:cfRule>
          <x14:cfRule type="cellIs" priority="12" operator="equal" id="{2EA5842F-9775-4A6F-95EA-D1748711C0C0}">
            <xm:f>Settings!$I$6</xm:f>
            <x14:dxf>
              <fill>
                <patternFill>
                  <bgColor theme="9" tint="0.79998168889431442"/>
                </patternFill>
              </fill>
            </x14:dxf>
          </x14:cfRule>
          <xm:sqref>C6:C8 C16:C45</xm:sqref>
        </x14:conditionalFormatting>
        <x14:conditionalFormatting xmlns:xm="http://schemas.microsoft.com/office/excel/2006/main">
          <x14:cfRule type="cellIs" priority="2" operator="equal" id="{A40FD67E-5311-4552-87E0-C9EEB0A19276}">
            <xm:f>Settings!$I$8</xm:f>
            <x14:dxf>
              <fill>
                <patternFill>
                  <bgColor theme="9" tint="-0.24994659260841701"/>
                </patternFill>
              </fill>
            </x14:dxf>
          </x14:cfRule>
          <x14:cfRule type="cellIs" priority="3" operator="equal" id="{789CF92E-C746-44FA-8CA8-FA63CDB22921}">
            <xm:f>Settings!$I$7</xm:f>
            <x14:dxf>
              <fill>
                <patternFill>
                  <bgColor theme="9" tint="0.39994506668294322"/>
                </patternFill>
              </fill>
            </x14:dxf>
          </x14:cfRule>
          <x14:cfRule type="cellIs" priority="4" operator="equal" id="{54825A13-549E-4CEE-82CF-5E06D4E6DA6D}">
            <xm:f>Settings!$I$6</xm:f>
            <x14:dxf>
              <fill>
                <patternFill>
                  <bgColor theme="9" tint="0.79998168889431442"/>
                </patternFill>
              </fill>
            </x14:dxf>
          </x14:cfRule>
          <xm:sqref>C9:C15</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Settings!$G$6:$G$8</xm:f>
          </x14:formula1>
          <xm:sqref>D1 D4:D47</xm:sqref>
        </x14:dataValidation>
        <x14:dataValidation type="list" allowBlank="1" showInputMessage="1" showErrorMessage="1" xr:uid="{00000000-0002-0000-0600-000001000000}">
          <x14:formula1>
            <xm:f>Settings!$I$6:$I$8</xm:f>
          </x14:formula1>
          <xm:sqref>C6:C38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23"/>
  <sheetViews>
    <sheetView topLeftCell="A10" workbookViewId="0">
      <selection activeCell="B22" sqref="B22"/>
    </sheetView>
  </sheetViews>
  <sheetFormatPr baseColWidth="10" defaultColWidth="8.77734375" defaultRowHeight="14.4" x14ac:dyDescent="0.3"/>
  <cols>
    <col min="2" max="2" width="90" customWidth="1"/>
    <col min="3" max="3" width="13.44140625" bestFit="1" customWidth="1"/>
    <col min="4" max="4" width="10.21875" customWidth="1"/>
    <col min="5" max="5" width="99.5546875" customWidth="1"/>
    <col min="6" max="6" width="26.44140625" customWidth="1"/>
    <col min="7" max="7" width="18.77734375" customWidth="1"/>
    <col min="8" max="8" width="35.77734375" bestFit="1" customWidth="1"/>
  </cols>
  <sheetData>
    <row r="2" spans="1:8" ht="18" x14ac:dyDescent="0.35">
      <c r="B2" s="59" t="s">
        <v>208</v>
      </c>
      <c r="C2" s="59"/>
      <c r="D2" s="59"/>
      <c r="E2" s="59"/>
      <c r="F2" s="59"/>
      <c r="G2" s="59"/>
      <c r="H2" s="59"/>
    </row>
    <row r="3" spans="1:8" ht="60" customHeight="1" x14ac:dyDescent="0.3">
      <c r="B3" s="63" t="s">
        <v>276</v>
      </c>
      <c r="C3" s="63"/>
      <c r="D3" s="63"/>
      <c r="E3" s="63"/>
      <c r="F3" s="63"/>
      <c r="G3" s="63"/>
      <c r="H3" s="63"/>
    </row>
    <row r="5" spans="1:8" x14ac:dyDescent="0.3">
      <c r="B5" s="4" t="s">
        <v>0</v>
      </c>
      <c r="C5" s="4" t="s">
        <v>28</v>
      </c>
      <c r="D5" s="4" t="s">
        <v>1</v>
      </c>
      <c r="E5" s="4" t="s">
        <v>76</v>
      </c>
      <c r="F5" s="4" t="s">
        <v>2</v>
      </c>
      <c r="G5" s="6" t="s">
        <v>13</v>
      </c>
      <c r="H5" s="4" t="s">
        <v>18</v>
      </c>
    </row>
    <row r="6" spans="1:8" x14ac:dyDescent="0.3">
      <c r="B6" s="10" t="s">
        <v>259</v>
      </c>
      <c r="C6" s="10" t="s">
        <v>11</v>
      </c>
      <c r="D6" s="11"/>
      <c r="E6" s="11" t="s">
        <v>260</v>
      </c>
      <c r="F6" s="11"/>
      <c r="G6" s="12"/>
      <c r="H6" s="13"/>
    </row>
    <row r="7" spans="1:8" ht="43.5" customHeight="1" x14ac:dyDescent="0.3">
      <c r="B7" s="10" t="s">
        <v>264</v>
      </c>
      <c r="C7" s="10" t="str">
        <f>IF(OR(EXACT(Requirements!$C$6,Settings!C8),EXACT(Requirements!$C$7,Settings!C8)),Settings!$I$8,Settings!$I$7)</f>
        <v>High</v>
      </c>
      <c r="D7" s="11"/>
      <c r="E7" s="10" t="s">
        <v>265</v>
      </c>
      <c r="F7" s="10"/>
      <c r="G7" s="12"/>
      <c r="H7" s="13"/>
    </row>
    <row r="8" spans="1:8" ht="28.8" x14ac:dyDescent="0.3">
      <c r="B8" s="10" t="s">
        <v>266</v>
      </c>
      <c r="C8" s="10" t="s">
        <v>11</v>
      </c>
      <c r="D8" s="11"/>
      <c r="E8" s="10" t="s">
        <v>267</v>
      </c>
      <c r="F8" s="10"/>
      <c r="G8" s="11"/>
      <c r="H8" s="13"/>
    </row>
    <row r="9" spans="1:8" ht="43.2" x14ac:dyDescent="0.3">
      <c r="B9" s="10" t="s">
        <v>506</v>
      </c>
      <c r="C9" s="10" t="s">
        <v>11</v>
      </c>
      <c r="D9" s="11"/>
      <c r="E9" s="10" t="s">
        <v>507</v>
      </c>
      <c r="F9" s="10"/>
      <c r="G9" s="11"/>
      <c r="H9" s="13"/>
    </row>
    <row r="10" spans="1:8" ht="57.6" x14ac:dyDescent="0.3">
      <c r="B10" s="10" t="s">
        <v>268</v>
      </c>
      <c r="C10" s="10" t="str">
        <f>IF(OR(EXACT(Requirements!$C$6,Settings!C8),EXACT(Requirements!$C$7,Settings!C8)),Settings!$I$8,Settings!$I$7)</f>
        <v>High</v>
      </c>
      <c r="D10" s="11"/>
      <c r="E10" s="11" t="s">
        <v>116</v>
      </c>
      <c r="F10" s="11"/>
      <c r="G10" s="11"/>
      <c r="H10" s="13"/>
    </row>
    <row r="11" spans="1:8" ht="43.2" x14ac:dyDescent="0.3">
      <c r="A11" s="38"/>
      <c r="B11" s="10" t="s">
        <v>504</v>
      </c>
      <c r="C11" s="10" t="s">
        <v>11</v>
      </c>
      <c r="D11" s="15"/>
      <c r="E11" s="11" t="s">
        <v>433</v>
      </c>
      <c r="F11" s="10" t="s">
        <v>505</v>
      </c>
      <c r="G11" s="11"/>
      <c r="H11" s="13"/>
    </row>
    <row r="12" spans="1:8" x14ac:dyDescent="0.3">
      <c r="B12" s="14" t="s">
        <v>508</v>
      </c>
      <c r="C12" s="10" t="s">
        <v>42</v>
      </c>
      <c r="D12" s="15"/>
      <c r="E12" s="15" t="s">
        <v>120</v>
      </c>
      <c r="F12" s="15" t="s">
        <v>406</v>
      </c>
      <c r="G12" s="15"/>
      <c r="H12" s="16"/>
    </row>
    <row r="13" spans="1:8" ht="57.6" x14ac:dyDescent="0.3">
      <c r="B13" s="10" t="s">
        <v>355</v>
      </c>
      <c r="C13" s="10" t="s">
        <v>11</v>
      </c>
      <c r="D13" s="11"/>
      <c r="E13" s="10" t="s">
        <v>356</v>
      </c>
      <c r="F13" s="11"/>
      <c r="G13" s="11"/>
      <c r="H13" s="13"/>
    </row>
    <row r="14" spans="1:8" ht="28.8" x14ac:dyDescent="0.3">
      <c r="B14" s="10" t="s">
        <v>311</v>
      </c>
      <c r="C14" s="10" t="s">
        <v>11</v>
      </c>
      <c r="D14" s="11"/>
      <c r="E14" s="11"/>
      <c r="F14" s="11" t="s">
        <v>440</v>
      </c>
      <c r="G14" s="11"/>
      <c r="H14" s="13"/>
    </row>
    <row r="15" spans="1:8" ht="57.6" x14ac:dyDescent="0.3">
      <c r="B15" s="10" t="s">
        <v>460</v>
      </c>
      <c r="C15" s="10" t="s">
        <v>11</v>
      </c>
      <c r="D15" s="11"/>
      <c r="E15" s="10" t="s">
        <v>75</v>
      </c>
      <c r="F15" s="10" t="s">
        <v>503</v>
      </c>
      <c r="G15" s="11"/>
      <c r="H15" s="13"/>
    </row>
    <row r="16" spans="1:8" ht="28.8" x14ac:dyDescent="0.3">
      <c r="B16" s="10" t="s">
        <v>270</v>
      </c>
      <c r="C16" s="10" t="s">
        <v>42</v>
      </c>
      <c r="D16" s="11"/>
      <c r="E16" s="11" t="s">
        <v>271</v>
      </c>
      <c r="F16" s="11"/>
      <c r="G16" s="11"/>
      <c r="H16" s="13"/>
    </row>
    <row r="17" spans="2:8" ht="28.8" x14ac:dyDescent="0.3">
      <c r="B17" s="10" t="s">
        <v>502</v>
      </c>
      <c r="C17" s="10" t="str">
        <f>IF(Requirements!C16=Settings!K7,Settings!I8,Settings!I6)</f>
        <v>High</v>
      </c>
      <c r="D17" s="11"/>
      <c r="E17" s="11"/>
      <c r="F17" s="11"/>
      <c r="G17" s="11"/>
      <c r="H17" s="13"/>
    </row>
    <row r="18" spans="2:8" ht="28.8" x14ac:dyDescent="0.3">
      <c r="B18" s="10" t="s">
        <v>269</v>
      </c>
      <c r="C18" s="10" t="s">
        <v>9</v>
      </c>
      <c r="D18" s="11"/>
      <c r="E18" s="11"/>
      <c r="F18" s="11"/>
      <c r="G18" s="11"/>
      <c r="H18" s="13"/>
    </row>
    <row r="19" spans="2:8" ht="28.8" x14ac:dyDescent="0.3">
      <c r="B19" s="10" t="s">
        <v>272</v>
      </c>
      <c r="C19" s="10" t="s">
        <v>42</v>
      </c>
      <c r="D19" s="11"/>
      <c r="E19" s="10" t="s">
        <v>399</v>
      </c>
      <c r="F19" s="10"/>
      <c r="G19" s="11"/>
      <c r="H19" s="13"/>
    </row>
    <row r="20" spans="2:8" x14ac:dyDescent="0.3">
      <c r="B20" s="10" t="s">
        <v>274</v>
      </c>
      <c r="C20" s="10" t="s">
        <v>9</v>
      </c>
      <c r="D20" s="11"/>
      <c r="E20" s="11" t="s">
        <v>275</v>
      </c>
      <c r="F20" s="10"/>
      <c r="G20" s="11"/>
      <c r="H20" s="13"/>
    </row>
    <row r="21" spans="2:8" ht="57.6" x14ac:dyDescent="0.3">
      <c r="B21" s="10" t="s">
        <v>511</v>
      </c>
      <c r="C21" s="10" t="s">
        <v>11</v>
      </c>
      <c r="D21" s="11"/>
      <c r="E21" s="10" t="s">
        <v>273</v>
      </c>
      <c r="F21" s="11"/>
      <c r="G21" s="11"/>
      <c r="H21" s="13"/>
    </row>
    <row r="22" spans="2:8" ht="28.8" x14ac:dyDescent="0.3">
      <c r="B22" s="10" t="s">
        <v>509</v>
      </c>
      <c r="C22" s="10" t="s">
        <v>11</v>
      </c>
      <c r="D22" s="11"/>
      <c r="E22" s="10" t="s">
        <v>510</v>
      </c>
      <c r="F22" s="11"/>
      <c r="G22" s="11"/>
      <c r="H22" s="13"/>
    </row>
    <row r="23" spans="2:8" x14ac:dyDescent="0.3">
      <c r="B23" s="14" t="s">
        <v>277</v>
      </c>
      <c r="C23" s="14" t="s">
        <v>42</v>
      </c>
      <c r="D23" s="11"/>
      <c r="E23" s="15" t="s">
        <v>53</v>
      </c>
      <c r="F23" s="15"/>
      <c r="G23" s="15"/>
      <c r="H23" s="16"/>
    </row>
  </sheetData>
  <mergeCells count="2">
    <mergeCell ref="B2:H2"/>
    <mergeCell ref="B3:H3"/>
  </mergeCells>
  <pageMargins left="0.7" right="0.7" top="0.75" bottom="0.75" header="0.3" footer="0.3"/>
  <pageSetup paperSize="9" orientation="portrait" r:id="rId1"/>
  <headerFooter>
    <oddFooter>&amp;L&amp;1#&amp;"Tahoma"&amp;9&amp;KCF022BC2 – Usage restreint</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cellIs" priority="24" operator="equal" id="{8FD291B5-B009-4906-9FD4-1CD1DCBF348D}">
            <xm:f>Settings!$G$7</xm:f>
            <x14:dxf>
              <fill>
                <patternFill>
                  <bgColor rgb="FFFF0000"/>
                </patternFill>
              </fill>
            </x14:dxf>
          </x14:cfRule>
          <xm:sqref>D24:E41 D6:D10 D13 D16:D23</xm:sqref>
        </x14:conditionalFormatting>
        <x14:conditionalFormatting xmlns:xm="http://schemas.microsoft.com/office/excel/2006/main">
          <x14:cfRule type="cellIs" priority="21" operator="equal" id="{2F25954C-F8EC-47E4-9BB2-6F82FB7570B9}">
            <xm:f>Settings!$I$8</xm:f>
            <x14:dxf>
              <fill>
                <patternFill>
                  <bgColor theme="9" tint="-0.24994659260841701"/>
                </patternFill>
              </fill>
            </x14:dxf>
          </x14:cfRule>
          <x14:cfRule type="cellIs" priority="22" operator="equal" id="{F5A4D475-4345-4992-8F70-B0EEFD5EA3E7}">
            <xm:f>Settings!$I$7</xm:f>
            <x14:dxf>
              <fill>
                <patternFill>
                  <bgColor theme="9" tint="0.39994506668294322"/>
                </patternFill>
              </fill>
            </x14:dxf>
          </x14:cfRule>
          <x14:cfRule type="cellIs" priority="23" operator="equal" id="{F72D58AB-AD6B-4F0B-AA6F-9B5031138DA5}">
            <xm:f>Settings!$I$6</xm:f>
            <x14:dxf>
              <fill>
                <patternFill>
                  <bgColor theme="9" tint="0.79998168889431442"/>
                </patternFill>
              </fill>
            </x14:dxf>
          </x14:cfRule>
          <xm:sqref>C6:C10 C24:C41 C13 C16:C22</xm:sqref>
        </x14:conditionalFormatting>
        <x14:conditionalFormatting xmlns:xm="http://schemas.microsoft.com/office/excel/2006/main">
          <x14:cfRule type="cellIs" priority="17" operator="equal" id="{C23347E2-D0C6-4209-8D3B-776AC064B284}">
            <xm:f>Settings!$I$8</xm:f>
            <x14:dxf>
              <fill>
                <patternFill>
                  <bgColor theme="9" tint="-0.24994659260841701"/>
                </patternFill>
              </fill>
            </x14:dxf>
          </x14:cfRule>
          <x14:cfRule type="cellIs" priority="18" operator="equal" id="{B53079D6-83DF-4F7E-A937-8C4451F51CD0}">
            <xm:f>Settings!$I$7</xm:f>
            <x14:dxf>
              <fill>
                <patternFill>
                  <bgColor theme="9" tint="0.39994506668294322"/>
                </patternFill>
              </fill>
            </x14:dxf>
          </x14:cfRule>
          <x14:cfRule type="cellIs" priority="19" operator="equal" id="{42182880-E91B-4FA7-8AEF-9C29E7516C9C}">
            <xm:f>Settings!$I$6</xm:f>
            <x14:dxf>
              <fill>
                <patternFill>
                  <bgColor theme="9" tint="0.79998168889431442"/>
                </patternFill>
              </fill>
            </x14:dxf>
          </x14:cfRule>
          <xm:sqref>C23</xm:sqref>
        </x14:conditionalFormatting>
        <x14:conditionalFormatting xmlns:xm="http://schemas.microsoft.com/office/excel/2006/main">
          <x14:cfRule type="cellIs" priority="16" operator="equal" id="{5542F017-4703-4E79-9F01-475EA69CEF8B}">
            <xm:f>Settings!$G$7</xm:f>
            <x14:dxf>
              <fill>
                <patternFill>
                  <bgColor rgb="FFFF0000"/>
                </patternFill>
              </fill>
            </x14:dxf>
          </x14:cfRule>
          <xm:sqref>D14</xm:sqref>
        </x14:conditionalFormatting>
        <x14:conditionalFormatting xmlns:xm="http://schemas.microsoft.com/office/excel/2006/main">
          <x14:cfRule type="cellIs" priority="13" operator="equal" id="{476A7720-2B5B-4090-9A4D-09BC8D0CD72F}">
            <xm:f>Settings!$I$8</xm:f>
            <x14:dxf>
              <fill>
                <patternFill>
                  <bgColor theme="9" tint="-0.24994659260841701"/>
                </patternFill>
              </fill>
            </x14:dxf>
          </x14:cfRule>
          <x14:cfRule type="cellIs" priority="14" operator="equal" id="{5B55500A-9196-41E3-AF90-5D348F0A11C5}">
            <xm:f>Settings!$I$7</xm:f>
            <x14:dxf>
              <fill>
                <patternFill>
                  <bgColor theme="9" tint="0.39994506668294322"/>
                </patternFill>
              </fill>
            </x14:dxf>
          </x14:cfRule>
          <x14:cfRule type="cellIs" priority="15" operator="equal" id="{1184215A-BBD7-4BF0-B935-D7A2B595AE2D}">
            <xm:f>Settings!$I$6</xm:f>
            <x14:dxf>
              <fill>
                <patternFill>
                  <bgColor theme="9" tint="0.79998168889431442"/>
                </patternFill>
              </fill>
            </x14:dxf>
          </x14:cfRule>
          <xm:sqref>C14</xm:sqref>
        </x14:conditionalFormatting>
        <x14:conditionalFormatting xmlns:xm="http://schemas.microsoft.com/office/excel/2006/main">
          <x14:cfRule type="cellIs" priority="12" operator="equal" id="{7D037EFA-CF2B-4BDB-96D7-38E2CBEDC9AA}">
            <xm:f>Settings!$G$7</xm:f>
            <x14:dxf>
              <fill>
                <patternFill>
                  <bgColor rgb="FFFF0000"/>
                </patternFill>
              </fill>
            </x14:dxf>
          </x14:cfRule>
          <xm:sqref>D15</xm:sqref>
        </x14:conditionalFormatting>
        <x14:conditionalFormatting xmlns:xm="http://schemas.microsoft.com/office/excel/2006/main">
          <x14:cfRule type="cellIs" priority="9" operator="equal" id="{6C9A24A9-031C-4D3E-9317-EA58016DDA8E}">
            <xm:f>Settings!$I$8</xm:f>
            <x14:dxf>
              <fill>
                <patternFill>
                  <bgColor theme="9" tint="-0.24994659260841701"/>
                </patternFill>
              </fill>
            </x14:dxf>
          </x14:cfRule>
          <x14:cfRule type="cellIs" priority="10" operator="equal" id="{D5A19172-B4FD-4861-B656-BA772698CAA4}">
            <xm:f>Settings!$I$7</xm:f>
            <x14:dxf>
              <fill>
                <patternFill>
                  <bgColor theme="9" tint="0.39994506668294322"/>
                </patternFill>
              </fill>
            </x14:dxf>
          </x14:cfRule>
          <x14:cfRule type="cellIs" priority="11" operator="equal" id="{3C8015D1-1265-47ED-9C2D-346819EB55D1}">
            <xm:f>Settings!$I$6</xm:f>
            <x14:dxf>
              <fill>
                <patternFill>
                  <bgColor theme="9" tint="0.79998168889431442"/>
                </patternFill>
              </fill>
            </x14:dxf>
          </x14:cfRule>
          <xm:sqref>C15</xm:sqref>
        </x14:conditionalFormatting>
        <x14:conditionalFormatting xmlns:xm="http://schemas.microsoft.com/office/excel/2006/main">
          <x14:cfRule type="cellIs" priority="5" operator="equal" id="{E64041CC-F047-4857-954E-4EAC1F7102BA}">
            <xm:f>Settings!$I$8</xm:f>
            <x14:dxf>
              <fill>
                <patternFill>
                  <bgColor theme="9" tint="-0.24994659260841701"/>
                </patternFill>
              </fill>
            </x14:dxf>
          </x14:cfRule>
          <x14:cfRule type="cellIs" priority="6" operator="equal" id="{BC413F3D-15F3-4A5F-A2D2-51D1505B56C5}">
            <xm:f>Settings!$I$7</xm:f>
            <x14:dxf>
              <fill>
                <patternFill>
                  <bgColor theme="9" tint="0.39994506668294322"/>
                </patternFill>
              </fill>
            </x14:dxf>
          </x14:cfRule>
          <x14:cfRule type="cellIs" priority="7" operator="equal" id="{532B9587-14F7-4A2B-85D0-EB0CE8970C75}">
            <xm:f>Settings!$I$6</xm:f>
            <x14:dxf>
              <fill>
                <patternFill>
                  <bgColor theme="9" tint="0.79998168889431442"/>
                </patternFill>
              </fill>
            </x14:dxf>
          </x14:cfRule>
          <xm:sqref>C11</xm:sqref>
        </x14:conditionalFormatting>
        <x14:conditionalFormatting xmlns:xm="http://schemas.microsoft.com/office/excel/2006/main">
          <x14:cfRule type="cellIs" priority="8" operator="equal" id="{6B7F7D96-306E-46A0-8EDD-DEFF48D87295}">
            <xm:f>Settings!$G$7</xm:f>
            <x14:dxf>
              <fill>
                <patternFill>
                  <bgColor rgb="FFFF0000"/>
                </patternFill>
              </fill>
            </x14:dxf>
          </x14:cfRule>
          <xm:sqref>D11</xm:sqref>
        </x14:conditionalFormatting>
        <x14:conditionalFormatting xmlns:xm="http://schemas.microsoft.com/office/excel/2006/main">
          <x14:cfRule type="cellIs" priority="4" operator="equal" id="{B22411DF-2662-4B4C-8481-DF9F5419EC90}">
            <xm:f>Settings!$G$7</xm:f>
            <x14:dxf>
              <fill>
                <patternFill>
                  <bgColor rgb="FFFF0000"/>
                </patternFill>
              </fill>
            </x14:dxf>
          </x14:cfRule>
          <xm:sqref>D12</xm:sqref>
        </x14:conditionalFormatting>
        <x14:conditionalFormatting xmlns:xm="http://schemas.microsoft.com/office/excel/2006/main">
          <x14:cfRule type="cellIs" priority="1" operator="equal" id="{B4E2191F-4E80-4C52-83D0-37062B440EC0}">
            <xm:f>Settings!$I$8</xm:f>
            <x14:dxf>
              <fill>
                <patternFill>
                  <bgColor theme="9" tint="-0.24994659260841701"/>
                </patternFill>
              </fill>
            </x14:dxf>
          </x14:cfRule>
          <x14:cfRule type="cellIs" priority="2" operator="equal" id="{37E39258-519E-4AA8-B1AA-94C64CC441A7}">
            <xm:f>Settings!$I$7</xm:f>
            <x14:dxf>
              <fill>
                <patternFill>
                  <bgColor theme="9" tint="0.39994506668294322"/>
                </patternFill>
              </fill>
            </x14:dxf>
          </x14:cfRule>
          <x14:cfRule type="cellIs" priority="3" operator="equal" id="{D4445336-3862-4D0E-BD88-6036412CF37B}">
            <xm:f>Settings!$I$6</xm:f>
            <x14:dxf>
              <fill>
                <patternFill>
                  <bgColor theme="9" tint="0.79998168889431442"/>
                </patternFill>
              </fill>
            </x14:dxf>
          </x14:cfRule>
          <xm:sqref>C12</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Settings!$G$6:$G$8</xm:f>
          </x14:formula1>
          <xm:sqref>D1 D4:D43</xm:sqref>
        </x14:dataValidation>
        <x14:dataValidation type="list" allowBlank="1" showInputMessage="1" showErrorMessage="1" xr:uid="{00000000-0002-0000-0700-000001000000}">
          <x14:formula1>
            <xm:f>Settings!$I$6:$I$8</xm:f>
          </x14:formula1>
          <xm:sqref>C6:C34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H9"/>
  <sheetViews>
    <sheetView workbookViewId="0">
      <selection activeCell="B13" sqref="B13"/>
    </sheetView>
  </sheetViews>
  <sheetFormatPr baseColWidth="10" defaultColWidth="8.77734375" defaultRowHeight="14.4" x14ac:dyDescent="0.3"/>
  <cols>
    <col min="2" max="2" width="90" customWidth="1"/>
    <col min="3" max="3" width="13.44140625" bestFit="1" customWidth="1"/>
    <col min="4" max="4" width="10.21875" customWidth="1"/>
    <col min="5" max="5" width="93" customWidth="1"/>
    <col min="6" max="6" width="12" bestFit="1" customWidth="1"/>
    <col min="7" max="7" width="18.77734375" customWidth="1"/>
    <col min="8" max="8" width="35.77734375" bestFit="1" customWidth="1"/>
  </cols>
  <sheetData>
    <row r="2" spans="2:8" ht="18" x14ac:dyDescent="0.35">
      <c r="B2" s="59" t="s">
        <v>88</v>
      </c>
      <c r="C2" s="59"/>
      <c r="D2" s="59"/>
      <c r="E2" s="59"/>
      <c r="F2" s="59"/>
      <c r="G2" s="59"/>
      <c r="H2" s="59"/>
    </row>
    <row r="3" spans="2:8" ht="44.25" customHeight="1" x14ac:dyDescent="0.3">
      <c r="B3" s="63" t="s">
        <v>89</v>
      </c>
      <c r="C3" s="63"/>
      <c r="D3" s="63"/>
      <c r="E3" s="63"/>
      <c r="F3" s="63"/>
      <c r="G3" s="63"/>
      <c r="H3" s="63"/>
    </row>
    <row r="5" spans="2:8" x14ac:dyDescent="0.3">
      <c r="B5" s="4" t="s">
        <v>0</v>
      </c>
      <c r="C5" s="4" t="s">
        <v>28</v>
      </c>
      <c r="D5" s="4" t="s">
        <v>1</v>
      </c>
      <c r="E5" s="4" t="s">
        <v>76</v>
      </c>
      <c r="F5" s="4" t="s">
        <v>2</v>
      </c>
      <c r="G5" s="6" t="s">
        <v>13</v>
      </c>
      <c r="H5" s="4" t="s">
        <v>18</v>
      </c>
    </row>
    <row r="6" spans="2:8" ht="28.8" x14ac:dyDescent="0.3">
      <c r="B6" s="10" t="s">
        <v>278</v>
      </c>
      <c r="C6" s="10" t="s">
        <v>11</v>
      </c>
      <c r="D6" s="11"/>
      <c r="E6" s="10" t="s">
        <v>280</v>
      </c>
      <c r="F6" s="11"/>
      <c r="G6" s="12"/>
      <c r="H6" s="13" t="s">
        <v>96</v>
      </c>
    </row>
    <row r="7" spans="2:8" ht="28.8" x14ac:dyDescent="0.3">
      <c r="B7" s="10" t="s">
        <v>279</v>
      </c>
      <c r="C7" s="10" t="s">
        <v>11</v>
      </c>
      <c r="D7" s="11"/>
      <c r="E7" s="10" t="s">
        <v>282</v>
      </c>
      <c r="F7" s="10"/>
      <c r="G7" s="12"/>
      <c r="H7" s="13" t="s">
        <v>281</v>
      </c>
    </row>
    <row r="8" spans="2:8" x14ac:dyDescent="0.3">
      <c r="B8" s="10" t="s">
        <v>144</v>
      </c>
      <c r="C8" s="10" t="s">
        <v>11</v>
      </c>
      <c r="D8" s="11"/>
      <c r="E8" s="10"/>
      <c r="F8" s="10"/>
      <c r="G8" s="11"/>
      <c r="H8" s="13" t="s">
        <v>513</v>
      </c>
    </row>
    <row r="9" spans="2:8" x14ac:dyDescent="0.3">
      <c r="B9" s="10" t="s">
        <v>283</v>
      </c>
      <c r="C9" s="10" t="s">
        <v>11</v>
      </c>
      <c r="D9" s="11"/>
      <c r="E9" s="11" t="s">
        <v>284</v>
      </c>
      <c r="F9" s="11"/>
      <c r="G9" s="11"/>
      <c r="H9" s="13"/>
    </row>
  </sheetData>
  <mergeCells count="2">
    <mergeCell ref="B2:H2"/>
    <mergeCell ref="B3:H3"/>
  </mergeCells>
  <hyperlinks>
    <hyperlink ref="H6" r:id="rId1" location="zookeeper" xr:uid="{00000000-0004-0000-0800-000000000000}"/>
    <hyperlink ref="H7" r:id="rId2" location="system-requirements" xr:uid="{00000000-0004-0000-0800-000001000000}"/>
    <hyperlink ref="H8" r:id="rId3" xr:uid="{3FC9723E-F987-4225-9135-284C165B3334}"/>
  </hyperlinks>
  <pageMargins left="0.7" right="0.7" top="0.75" bottom="0.75" header="0.3" footer="0.3"/>
  <pageSetup paperSize="9" orientation="portrait" r:id="rId4"/>
  <headerFooter>
    <oddFooter>&amp;L&amp;1#&amp;"Tahoma"&amp;9&amp;KCF022BC2 – Usage restreint</oddFooter>
  </headerFooter>
  <tableParts count="1">
    <tablePart r:id="rId5"/>
  </tableParts>
  <extLst>
    <ext xmlns:x14="http://schemas.microsoft.com/office/spreadsheetml/2009/9/main" uri="{78C0D931-6437-407d-A8EE-F0AAD7539E65}">
      <x14:conditionalFormattings>
        <x14:conditionalFormatting xmlns:xm="http://schemas.microsoft.com/office/excel/2006/main">
          <x14:cfRule type="cellIs" priority="1" operator="equal" id="{FA2B2A96-1147-42C0-BB71-7AB76AD15BF6}">
            <xm:f>Settings!$I$8</xm:f>
            <x14:dxf>
              <fill>
                <patternFill>
                  <bgColor theme="9" tint="-0.24994659260841701"/>
                </patternFill>
              </fill>
            </x14:dxf>
          </x14:cfRule>
          <x14:cfRule type="cellIs" priority="2" operator="equal" id="{6494A8D3-E53D-45A4-BEAA-7303EAFF4AEA}">
            <xm:f>Settings!$I$7</xm:f>
            <x14:dxf>
              <fill>
                <patternFill>
                  <bgColor theme="9" tint="0.39994506668294322"/>
                </patternFill>
              </fill>
            </x14:dxf>
          </x14:cfRule>
          <x14:cfRule type="cellIs" priority="3" operator="equal" id="{A1760895-3032-4D10-A24C-3DB7DEED643F}">
            <xm:f>Settings!$I$6</xm:f>
            <x14:dxf>
              <fill>
                <patternFill>
                  <bgColor theme="9" tint="0.79998168889431442"/>
                </patternFill>
              </fill>
            </x14:dxf>
          </x14:cfRule>
          <xm:sqref>C10:C14</xm:sqref>
        </x14:conditionalFormatting>
        <x14:conditionalFormatting xmlns:xm="http://schemas.microsoft.com/office/excel/2006/main">
          <x14:cfRule type="cellIs" priority="8" operator="equal" id="{6280BFEE-970E-4D5B-8878-118F54C03800}">
            <xm:f>Settings!$G$7</xm:f>
            <x14:dxf>
              <fill>
                <patternFill>
                  <bgColor rgb="FFFF0000"/>
                </patternFill>
              </fill>
            </x14:dxf>
          </x14:cfRule>
          <xm:sqref>D10:E14 D6:D9</xm:sqref>
        </x14:conditionalFormatting>
        <x14:conditionalFormatting xmlns:xm="http://schemas.microsoft.com/office/excel/2006/main">
          <x14:cfRule type="cellIs" priority="5" operator="equal" id="{8CE8C68A-4931-45DC-B7B1-63D9857BE619}">
            <xm:f>Settings!$I$8</xm:f>
            <x14:dxf>
              <fill>
                <patternFill>
                  <bgColor theme="9" tint="-0.24994659260841701"/>
                </patternFill>
              </fill>
            </x14:dxf>
          </x14:cfRule>
          <x14:cfRule type="cellIs" priority="6" operator="equal" id="{8BDA7E82-5A11-49B6-9805-F3016D134A90}">
            <xm:f>Settings!$I$7</xm:f>
            <x14:dxf>
              <fill>
                <patternFill>
                  <bgColor theme="9" tint="0.39994506668294322"/>
                </patternFill>
              </fill>
            </x14:dxf>
          </x14:cfRule>
          <x14:cfRule type="cellIs" priority="7" operator="equal" id="{55199F0A-150C-4A8C-9C0C-3FAE7ECA847E}">
            <xm:f>Settings!$I$6</xm:f>
            <x14:dxf>
              <fill>
                <patternFill>
                  <bgColor theme="9" tint="0.79998168889431442"/>
                </patternFill>
              </fill>
            </x14:dxf>
          </x14:cfRule>
          <xm:sqref>C6:C9</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Settings!$G$6:$G$8</xm:f>
          </x14:formula1>
          <xm:sqref>D1 D4:D14</xm:sqref>
        </x14:dataValidation>
        <x14:dataValidation type="list" allowBlank="1" showInputMessage="1" showErrorMessage="1" xr:uid="{00000000-0002-0000-0800-000001000000}">
          <x14:formula1>
            <xm:f>Settings!$I$6:$I$8</xm:f>
          </x14:formula1>
          <xm:sqref>C6:C14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1A7742B82E924988D04B8C174F4DFC" ma:contentTypeVersion="7" ma:contentTypeDescription="Create a new document." ma:contentTypeScope="" ma:versionID="82ef0ec4e84cddc9a8049ab653deedf9">
  <xsd:schema xmlns:xsd="http://www.w3.org/2001/XMLSchema" xmlns:xs="http://www.w3.org/2001/XMLSchema" xmlns:p="http://schemas.microsoft.com/office/2006/metadata/properties" xmlns:ns2="2b187733-8b19-4df0-9f6b-c0e749551515" targetNamespace="http://schemas.microsoft.com/office/2006/metadata/properties" ma:root="true" ma:fieldsID="a83a376e1d899afcb5ac2b32f62de049" ns2:_="">
    <xsd:import namespace="2b187733-8b19-4df0-9f6b-c0e749551515"/>
    <xsd:element name="properties">
      <xsd:complexType>
        <xsd:sequence>
          <xsd:element name="documentManagement">
            <xsd:complexType>
              <xsd:all>
                <xsd:element ref="ns2:MediaServiceMetadata" minOccurs="0"/>
                <xsd:element ref="ns2:MediaServiceFastMetadata" minOccurs="0"/>
                <xsd:element ref="ns2:source"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187733-8b19-4df0-9f6b-c0e7495515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source" ma:index="10" nillable="true" ma:displayName="source" ma:format="Dropdown" ma:internalName="source">
      <xsd:simpleType>
        <xsd:restriction base="dms:Text">
          <xsd:maxLength value="255"/>
        </xsd:restriction>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ource xmlns="2b187733-8b19-4df0-9f6b-c0e749551515" xsi:nil="true"/>
  </documentManagement>
</p:properties>
</file>

<file path=customXml/itemProps1.xml><?xml version="1.0" encoding="utf-8"?>
<ds:datastoreItem xmlns:ds="http://schemas.openxmlformats.org/officeDocument/2006/customXml" ds:itemID="{688DE9BC-5F21-4759-B8FC-47AC6BC5F6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187733-8b19-4df0-9f6b-c0e7495515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CFF3886-BE66-4FBC-BE3A-4D6176087691}">
  <ds:schemaRefs>
    <ds:schemaRef ds:uri="http://schemas.microsoft.com/sharepoint/v3/contenttype/forms"/>
  </ds:schemaRefs>
</ds:datastoreItem>
</file>

<file path=customXml/itemProps3.xml><?xml version="1.0" encoding="utf-8"?>
<ds:datastoreItem xmlns:ds="http://schemas.openxmlformats.org/officeDocument/2006/customXml" ds:itemID="{7898FD66-621D-4D8C-99B6-AA3384152E88}">
  <ds:schemaRefs>
    <ds:schemaRef ds:uri="http://schemas.microsoft.com/office/2006/metadata/properties"/>
    <ds:schemaRef ds:uri="http://schemas.microsoft.com/office/infopath/2007/PartnerControls"/>
    <ds:schemaRef ds:uri="2b187733-8b19-4df0-9f6b-c0e74955151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17</vt:i4>
      </vt:variant>
      <vt:variant>
        <vt:lpstr>Plages nommées</vt:lpstr>
      </vt:variant>
      <vt:variant>
        <vt:i4>1</vt:i4>
      </vt:variant>
    </vt:vector>
  </HeadingPairs>
  <TitlesOfParts>
    <vt:vector size="18" baseType="lpstr">
      <vt:lpstr>Introduction</vt:lpstr>
      <vt:lpstr>Summary</vt:lpstr>
      <vt:lpstr>Requirements</vt:lpstr>
      <vt:lpstr>Topics</vt:lpstr>
      <vt:lpstr>Producers</vt:lpstr>
      <vt:lpstr>Consumers</vt:lpstr>
      <vt:lpstr>KStreams_KSQL</vt:lpstr>
      <vt:lpstr>Kafka Connect</vt:lpstr>
      <vt:lpstr>Hardware</vt:lpstr>
      <vt:lpstr>OS</vt:lpstr>
      <vt:lpstr>Broker configuration</vt:lpstr>
      <vt:lpstr>Security</vt:lpstr>
      <vt:lpstr>Monitoring</vt:lpstr>
      <vt:lpstr>Disaster Recovery</vt:lpstr>
      <vt:lpstr>Deployment</vt:lpstr>
      <vt:lpstr>Exploitation</vt:lpstr>
      <vt:lpstr>Settings</vt:lpstr>
      <vt:lpstr>Topics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 Alioune</dc:creator>
  <cp:lastModifiedBy>SY Alioune</cp:lastModifiedBy>
  <dcterms:created xsi:type="dcterms:W3CDTF">2020-01-25T15:33:24Z</dcterms:created>
  <dcterms:modified xsi:type="dcterms:W3CDTF">2022-11-27T13:52:14Z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0x010100F91A7742B82E924988D04B8C174F4DFC</vt:lpwstr>
  </property>
  <property fmtid="{D5CDD505-2E9C-101B-9397-08002B2CF9AE}" pid="3" name="MSIP_Label_7bd1f144-26ac-4410-8fdb-05c7de218e82_Enabled">
    <vt:lpwstr>true</vt:lpwstr>
  </property>
  <property fmtid="{D5CDD505-2E9C-101B-9397-08002B2CF9AE}" pid="4" name="MSIP_Label_7bd1f144-26ac-4410-8fdb-05c7de218e82_SetDate">
    <vt:lpwstr>2022-11-27T13:52:14Z</vt:lpwstr>
  </property>
  <property fmtid="{D5CDD505-2E9C-101B-9397-08002B2CF9AE}" pid="5" name="MSIP_Label_7bd1f144-26ac-4410-8fdb-05c7de218e82_Method">
    <vt:lpwstr>Standard</vt:lpwstr>
  </property>
  <property fmtid="{D5CDD505-2E9C-101B-9397-08002B2CF9AE}" pid="6" name="MSIP_Label_7bd1f144-26ac-4410-8fdb-05c7de218e82_Name">
    <vt:lpwstr>FR Usage restreint</vt:lpwstr>
  </property>
  <property fmtid="{D5CDD505-2E9C-101B-9397-08002B2CF9AE}" pid="7" name="MSIP_Label_7bd1f144-26ac-4410-8fdb-05c7de218e82_SiteId">
    <vt:lpwstr>8b87af7d-8647-4dc7-8df4-5f69a2011bb5</vt:lpwstr>
  </property>
  <property fmtid="{D5CDD505-2E9C-101B-9397-08002B2CF9AE}" pid="8" name="MSIP_Label_7bd1f144-26ac-4410-8fdb-05c7de218e82_ActionId">
    <vt:lpwstr>5b633a0c-dbe1-442c-9416-c67415cd2c72</vt:lpwstr>
  </property>
  <property fmtid="{D5CDD505-2E9C-101B-9397-08002B2CF9AE}" pid="9" name="MSIP_Label_7bd1f144-26ac-4410-8fdb-05c7de218e82_ContentBits">
    <vt:lpwstr>3</vt:lpwstr>
  </property>
</Properties>
</file>