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drawings/drawing4.xml" ContentType="application/vnd.openxmlformats-officedocument.drawing+xml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drawings/drawing5.xml" ContentType="application/vnd.openxmlformats-officedocument.drawing+xml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embeddings/oleObject687.bin" ContentType="application/vnd.openxmlformats-officedocument.oleObject"/>
  <Override PartName="/xl/embeddings/oleObject688.bin" ContentType="application/vnd.openxmlformats-officedocument.oleObject"/>
  <Override PartName="/xl/embeddings/oleObject689.bin" ContentType="application/vnd.openxmlformats-officedocument.oleObject"/>
  <Override PartName="/xl/embeddings/oleObject690.bin" ContentType="application/vnd.openxmlformats-officedocument.oleObject"/>
  <Override PartName="/xl/embeddings/oleObject691.bin" ContentType="application/vnd.openxmlformats-officedocument.oleObject"/>
  <Override PartName="/xl/embeddings/oleObject692.bin" ContentType="application/vnd.openxmlformats-officedocument.oleObject"/>
  <Override PartName="/xl/embeddings/oleObject693.bin" ContentType="application/vnd.openxmlformats-officedocument.oleObject"/>
  <Override PartName="/xl/embeddings/oleObject694.bin" ContentType="application/vnd.openxmlformats-officedocument.oleObject"/>
  <Override PartName="/xl/embeddings/oleObject695.bin" ContentType="application/vnd.openxmlformats-officedocument.oleObject"/>
  <Override PartName="/xl/embeddings/oleObject696.bin" ContentType="application/vnd.openxmlformats-officedocument.oleObject"/>
  <Override PartName="/xl/embeddings/oleObject697.bin" ContentType="application/vnd.openxmlformats-officedocument.oleObject"/>
  <Override PartName="/xl/embeddings/oleObject698.bin" ContentType="application/vnd.openxmlformats-officedocument.oleObject"/>
  <Override PartName="/xl/embeddings/oleObject699.bin" ContentType="application/vnd.openxmlformats-officedocument.oleObject"/>
  <Override PartName="/xl/embeddings/oleObject700.bin" ContentType="application/vnd.openxmlformats-officedocument.oleObject"/>
  <Override PartName="/xl/embeddings/oleObject701.bin" ContentType="application/vnd.openxmlformats-officedocument.oleObject"/>
  <Override PartName="/xl/embeddings/oleObject702.bin" ContentType="application/vnd.openxmlformats-officedocument.oleObject"/>
  <Override PartName="/xl/embeddings/oleObject703.bin" ContentType="application/vnd.openxmlformats-officedocument.oleObject"/>
  <Override PartName="/xl/embeddings/oleObject704.bin" ContentType="application/vnd.openxmlformats-officedocument.oleObject"/>
  <Override PartName="/xl/embeddings/oleObject705.bin" ContentType="application/vnd.openxmlformats-officedocument.oleObject"/>
  <Override PartName="/xl/embeddings/oleObject706.bin" ContentType="application/vnd.openxmlformats-officedocument.oleObject"/>
  <Override PartName="/xl/embeddings/oleObject707.bin" ContentType="application/vnd.openxmlformats-officedocument.oleObject"/>
  <Override PartName="/xl/embeddings/oleObject708.bin" ContentType="application/vnd.openxmlformats-officedocument.oleObject"/>
  <Override PartName="/xl/embeddings/oleObject709.bin" ContentType="application/vnd.openxmlformats-officedocument.oleObject"/>
  <Override PartName="/xl/embeddings/oleObject710.bin" ContentType="application/vnd.openxmlformats-officedocument.oleObject"/>
  <Override PartName="/xl/embeddings/oleObject711.bin" ContentType="application/vnd.openxmlformats-officedocument.oleObject"/>
  <Override PartName="/xl/embeddings/oleObject712.bin" ContentType="application/vnd.openxmlformats-officedocument.oleObject"/>
  <Override PartName="/xl/embeddings/oleObject713.bin" ContentType="application/vnd.openxmlformats-officedocument.oleObject"/>
  <Override PartName="/xl/embeddings/oleObject714.bin" ContentType="application/vnd.openxmlformats-officedocument.oleObject"/>
  <Override PartName="/xl/embeddings/oleObject715.bin" ContentType="application/vnd.openxmlformats-officedocument.oleObject"/>
  <Override PartName="/xl/embeddings/oleObject716.bin" ContentType="application/vnd.openxmlformats-officedocument.oleObject"/>
  <Override PartName="/xl/embeddings/oleObject717.bin" ContentType="application/vnd.openxmlformats-officedocument.oleObject"/>
  <Override PartName="/xl/embeddings/oleObject718.bin" ContentType="application/vnd.openxmlformats-officedocument.oleObject"/>
  <Override PartName="/xl/embeddings/oleObject719.bin" ContentType="application/vnd.openxmlformats-officedocument.oleObject"/>
  <Override PartName="/xl/embeddings/oleObject720.bin" ContentType="application/vnd.openxmlformats-officedocument.oleObject"/>
  <Override PartName="/xl/embeddings/oleObject721.bin" ContentType="application/vnd.openxmlformats-officedocument.oleObject"/>
  <Override PartName="/xl/embeddings/oleObject722.bin" ContentType="application/vnd.openxmlformats-officedocument.oleObject"/>
  <Override PartName="/xl/embeddings/oleObject723.bin" ContentType="application/vnd.openxmlformats-officedocument.oleObject"/>
  <Override PartName="/xl/embeddings/oleObject724.bin" ContentType="application/vnd.openxmlformats-officedocument.oleObject"/>
  <Override PartName="/xl/embeddings/oleObject725.bin" ContentType="application/vnd.openxmlformats-officedocument.oleObject"/>
  <Override PartName="/xl/embeddings/oleObject726.bin" ContentType="application/vnd.openxmlformats-officedocument.oleObject"/>
  <Override PartName="/xl/embeddings/oleObject727.bin" ContentType="application/vnd.openxmlformats-officedocument.oleObject"/>
  <Override PartName="/xl/embeddings/oleObject728.bin" ContentType="application/vnd.openxmlformats-officedocument.oleObject"/>
  <Override PartName="/xl/embeddings/oleObject729.bin" ContentType="application/vnd.openxmlformats-officedocument.oleObject"/>
  <Override PartName="/xl/embeddings/oleObject730.bin" ContentType="application/vnd.openxmlformats-officedocument.oleObject"/>
  <Override PartName="/xl/embeddings/oleObject731.bin" ContentType="application/vnd.openxmlformats-officedocument.oleObject"/>
  <Override PartName="/xl/embeddings/oleObject732.bin" ContentType="application/vnd.openxmlformats-officedocument.oleObject"/>
  <Override PartName="/xl/embeddings/oleObject733.bin" ContentType="application/vnd.openxmlformats-officedocument.oleObject"/>
  <Override PartName="/xl/embeddings/oleObject734.bin" ContentType="application/vnd.openxmlformats-officedocument.oleObject"/>
  <Override PartName="/xl/embeddings/oleObject735.bin" ContentType="application/vnd.openxmlformats-officedocument.oleObject"/>
  <Override PartName="/xl/embeddings/oleObject736.bin" ContentType="application/vnd.openxmlformats-officedocument.oleObject"/>
  <Override PartName="/xl/embeddings/oleObject737.bin" ContentType="application/vnd.openxmlformats-officedocument.oleObject"/>
  <Override PartName="/xl/embeddings/oleObject738.bin" ContentType="application/vnd.openxmlformats-officedocument.oleObject"/>
  <Override PartName="/xl/embeddings/oleObject739.bin" ContentType="application/vnd.openxmlformats-officedocument.oleObject"/>
  <Override PartName="/xl/embeddings/oleObject740.bin" ContentType="application/vnd.openxmlformats-officedocument.oleObject"/>
  <Override PartName="/xl/embeddings/oleObject741.bin" ContentType="application/vnd.openxmlformats-officedocument.oleObject"/>
  <Override PartName="/xl/embeddings/oleObject742.bin" ContentType="application/vnd.openxmlformats-officedocument.oleObject"/>
  <Override PartName="/xl/embeddings/oleObject743.bin" ContentType="application/vnd.openxmlformats-officedocument.oleObject"/>
  <Override PartName="/xl/embeddings/oleObject744.bin" ContentType="application/vnd.openxmlformats-officedocument.oleObject"/>
  <Override PartName="/xl/embeddings/oleObject745.bin" ContentType="application/vnd.openxmlformats-officedocument.oleObject"/>
  <Override PartName="/xl/embeddings/oleObject746.bin" ContentType="application/vnd.openxmlformats-officedocument.oleObject"/>
  <Override PartName="/xl/embeddings/oleObject747.bin" ContentType="application/vnd.openxmlformats-officedocument.oleObject"/>
  <Override PartName="/xl/embeddings/oleObject748.bin" ContentType="application/vnd.openxmlformats-officedocument.oleObject"/>
  <Override PartName="/xl/embeddings/oleObject749.bin" ContentType="application/vnd.openxmlformats-officedocument.oleObject"/>
  <Override PartName="/xl/embeddings/oleObject750.bin" ContentType="application/vnd.openxmlformats-officedocument.oleObject"/>
  <Override PartName="/xl/embeddings/oleObject751.bin" ContentType="application/vnd.openxmlformats-officedocument.oleObject"/>
  <Override PartName="/xl/embeddings/oleObject752.bin" ContentType="application/vnd.openxmlformats-officedocument.oleObject"/>
  <Override PartName="/xl/embeddings/oleObject753.bin" ContentType="application/vnd.openxmlformats-officedocument.oleObject"/>
  <Override PartName="/xl/embeddings/oleObject754.bin" ContentType="application/vnd.openxmlformats-officedocument.oleObject"/>
  <Override PartName="/xl/embeddings/oleObject755.bin" ContentType="application/vnd.openxmlformats-officedocument.oleObject"/>
  <Override PartName="/xl/embeddings/oleObject756.bin" ContentType="application/vnd.openxmlformats-officedocument.oleObject"/>
  <Override PartName="/xl/embeddings/oleObject757.bin" ContentType="application/vnd.openxmlformats-officedocument.oleObject"/>
  <Override PartName="/xl/embeddings/oleObject758.bin" ContentType="application/vnd.openxmlformats-officedocument.oleObject"/>
  <Override PartName="/xl/embeddings/oleObject759.bin" ContentType="application/vnd.openxmlformats-officedocument.oleObject"/>
  <Override PartName="/xl/embeddings/oleObject760.bin" ContentType="application/vnd.openxmlformats-officedocument.oleObject"/>
  <Override PartName="/xl/embeddings/oleObject761.bin" ContentType="application/vnd.openxmlformats-officedocument.oleObject"/>
  <Override PartName="/xl/embeddings/oleObject762.bin" ContentType="application/vnd.openxmlformats-officedocument.oleObject"/>
  <Override PartName="/xl/embeddings/oleObject763.bin" ContentType="application/vnd.openxmlformats-officedocument.oleObject"/>
  <Override PartName="/xl/embeddings/oleObject764.bin" ContentType="application/vnd.openxmlformats-officedocument.oleObject"/>
  <Override PartName="/xl/embeddings/oleObject765.bin" ContentType="application/vnd.openxmlformats-officedocument.oleObject"/>
  <Override PartName="/xl/embeddings/oleObject766.bin" ContentType="application/vnd.openxmlformats-officedocument.oleObject"/>
  <Override PartName="/xl/embeddings/oleObject767.bin" ContentType="application/vnd.openxmlformats-officedocument.oleObject"/>
  <Override PartName="/xl/embeddings/oleObject768.bin" ContentType="application/vnd.openxmlformats-officedocument.oleObject"/>
  <Override PartName="/xl/embeddings/oleObject769.bin" ContentType="application/vnd.openxmlformats-officedocument.oleObject"/>
  <Override PartName="/xl/embeddings/oleObject770.bin" ContentType="application/vnd.openxmlformats-officedocument.oleObject"/>
  <Override PartName="/xl/embeddings/oleObject771.bin" ContentType="application/vnd.openxmlformats-officedocument.oleObject"/>
  <Override PartName="/xl/embeddings/oleObject772.bin" ContentType="application/vnd.openxmlformats-officedocument.oleObject"/>
  <Override PartName="/xl/embeddings/oleObject773.bin" ContentType="application/vnd.openxmlformats-officedocument.oleObject"/>
  <Override PartName="/xl/embeddings/oleObject774.bin" ContentType="application/vnd.openxmlformats-officedocument.oleObject"/>
  <Override PartName="/xl/embeddings/oleObject775.bin" ContentType="application/vnd.openxmlformats-officedocument.oleObject"/>
  <Override PartName="/xl/embeddings/oleObject776.bin" ContentType="application/vnd.openxmlformats-officedocument.oleObject"/>
  <Override PartName="/xl/embeddings/oleObject777.bin" ContentType="application/vnd.openxmlformats-officedocument.oleObject"/>
  <Override PartName="/xl/embeddings/oleObject778.bin" ContentType="application/vnd.openxmlformats-officedocument.oleObject"/>
  <Override PartName="/xl/embeddings/oleObject779.bin" ContentType="application/vnd.openxmlformats-officedocument.oleObject"/>
  <Override PartName="/xl/embeddings/oleObject780.bin" ContentType="application/vnd.openxmlformats-officedocument.oleObject"/>
  <Override PartName="/xl/embeddings/oleObject781.bin" ContentType="application/vnd.openxmlformats-officedocument.oleObject"/>
  <Override PartName="/xl/embeddings/oleObject782.bin" ContentType="application/vnd.openxmlformats-officedocument.oleObject"/>
  <Override PartName="/xl/embeddings/oleObject783.bin" ContentType="application/vnd.openxmlformats-officedocument.oleObject"/>
  <Override PartName="/xl/embeddings/oleObject784.bin" ContentType="application/vnd.openxmlformats-officedocument.oleObject"/>
  <Override PartName="/xl/embeddings/oleObject785.bin" ContentType="application/vnd.openxmlformats-officedocument.oleObject"/>
  <Override PartName="/xl/embeddings/oleObject786.bin" ContentType="application/vnd.openxmlformats-officedocument.oleObject"/>
  <Override PartName="/xl/embeddings/oleObject787.bin" ContentType="application/vnd.openxmlformats-officedocument.oleObject"/>
  <Override PartName="/xl/embeddings/oleObject788.bin" ContentType="application/vnd.openxmlformats-officedocument.oleObject"/>
  <Override PartName="/xl/embeddings/oleObject789.bin" ContentType="application/vnd.openxmlformats-officedocument.oleObject"/>
  <Override PartName="/xl/embeddings/oleObject790.bin" ContentType="application/vnd.openxmlformats-officedocument.oleObject"/>
  <Override PartName="/xl/embeddings/oleObject791.bin" ContentType="application/vnd.openxmlformats-officedocument.oleObject"/>
  <Override PartName="/xl/embeddings/oleObject792.bin" ContentType="application/vnd.openxmlformats-officedocument.oleObject"/>
  <Override PartName="/xl/embeddings/oleObject793.bin" ContentType="application/vnd.openxmlformats-officedocument.oleObject"/>
  <Override PartName="/xl/embeddings/oleObject794.bin" ContentType="application/vnd.openxmlformats-officedocument.oleObject"/>
  <Override PartName="/xl/embeddings/oleObject795.bin" ContentType="application/vnd.openxmlformats-officedocument.oleObject"/>
  <Override PartName="/xl/embeddings/oleObject796.bin" ContentType="application/vnd.openxmlformats-officedocument.oleObject"/>
  <Override PartName="/xl/embeddings/oleObject797.bin" ContentType="application/vnd.openxmlformats-officedocument.oleObject"/>
  <Override PartName="/xl/embeddings/oleObject798.bin" ContentType="application/vnd.openxmlformats-officedocument.oleObject"/>
  <Override PartName="/xl/embeddings/oleObject799.bin" ContentType="application/vnd.openxmlformats-officedocument.oleObject"/>
  <Override PartName="/xl/embeddings/oleObject800.bin" ContentType="application/vnd.openxmlformats-officedocument.oleObject"/>
  <Override PartName="/xl/embeddings/oleObject801.bin" ContentType="application/vnd.openxmlformats-officedocument.oleObject"/>
  <Override PartName="/xl/embeddings/oleObject802.bin" ContentType="application/vnd.openxmlformats-officedocument.oleObject"/>
  <Override PartName="/xl/embeddings/oleObject803.bin" ContentType="application/vnd.openxmlformats-officedocument.oleObject"/>
  <Override PartName="/xl/embeddings/oleObject804.bin" ContentType="application/vnd.openxmlformats-officedocument.oleObject"/>
  <Override PartName="/xl/embeddings/oleObject805.bin" ContentType="application/vnd.openxmlformats-officedocument.oleObject"/>
  <Override PartName="/xl/embeddings/oleObject806.bin" ContentType="application/vnd.openxmlformats-officedocument.oleObject"/>
  <Override PartName="/xl/embeddings/oleObject807.bin" ContentType="application/vnd.openxmlformats-officedocument.oleObject"/>
  <Override PartName="/xl/embeddings/oleObject808.bin" ContentType="application/vnd.openxmlformats-officedocument.oleObject"/>
  <Override PartName="/xl/embeddings/oleObject809.bin" ContentType="application/vnd.openxmlformats-officedocument.oleObject"/>
  <Override PartName="/xl/embeddings/oleObject810.bin" ContentType="application/vnd.openxmlformats-officedocument.oleObject"/>
  <Override PartName="/xl/embeddings/oleObject811.bin" ContentType="application/vnd.openxmlformats-officedocument.oleObject"/>
  <Override PartName="/xl/embeddings/oleObject812.bin" ContentType="application/vnd.openxmlformats-officedocument.oleObject"/>
  <Override PartName="/xl/embeddings/oleObject813.bin" ContentType="application/vnd.openxmlformats-officedocument.oleObject"/>
  <Override PartName="/xl/embeddings/oleObject814.bin" ContentType="application/vnd.openxmlformats-officedocument.oleObject"/>
  <Override PartName="/xl/embeddings/oleObject815.bin" ContentType="application/vnd.openxmlformats-officedocument.oleObject"/>
  <Override PartName="/xl/embeddings/oleObject816.bin" ContentType="application/vnd.openxmlformats-officedocument.oleObject"/>
  <Override PartName="/xl/embeddings/oleObject817.bin" ContentType="application/vnd.openxmlformats-officedocument.oleObject"/>
  <Override PartName="/xl/embeddings/oleObject81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87ECC31D-E315-41E2-9B3B-66246229C841}" xr6:coauthVersionLast="45" xr6:coauthVersionMax="47" xr10:uidLastSave="{00000000-0000-0000-0000-000000000000}"/>
  <bookViews>
    <workbookView xWindow="0" yWindow="384" windowWidth="23040" windowHeight="12360" tabRatio="601" firstSheet="1" activeTab="3" xr2:uid="{00000000-000D-0000-FFFF-FFFF00000000}"/>
  </bookViews>
  <sheets>
    <sheet name="LK" sheetId="13" r:id="rId1"/>
    <sheet name="Riwayat Revisi" sheetId="22" r:id="rId2"/>
    <sheet name="UB" sheetId="14" r:id="rId3"/>
    <sheet name="PENYELIA" sheetId="8" r:id="rId4"/>
    <sheet name="ID" sheetId="12" r:id="rId5"/>
    <sheet name="LH" sheetId="7" r:id="rId6"/>
    <sheet name="Lembar1" sheetId="23" state="hidden" r:id="rId7"/>
    <sheet name="Alamat" sheetId="17" state="hidden" r:id="rId8"/>
    <sheet name="Sertifikat" sheetId="25" r:id="rId9"/>
    <sheet name="DB Thermohygro" sheetId="20" state="hidden" r:id="rId10"/>
    <sheet name=" DB Gas FLow Analyzer" sheetId="15" state="hidden" r:id="rId11"/>
    <sheet name="SCORING" sheetId="21" state="hidden" r:id="rId12"/>
  </sheets>
  <definedNames>
    <definedName name="_xlnm.Print_Area" localSheetId="9">'DB Thermohygro'!$A$1:$AE$422</definedName>
    <definedName name="_xlnm.Print_Area" localSheetId="4">ID!$A$1:$O$54</definedName>
    <definedName name="_xlnm.Print_Area" localSheetId="5">LH!$A$1:$L$64</definedName>
    <definedName name="_xlnm.Print_Area" localSheetId="0">LK!$A$1:$L$58</definedName>
    <definedName name="_xlnm.Print_Area" localSheetId="3">PENYELIA!$A$1:$N$52</definedName>
    <definedName name="_xlnm.Print_Area" localSheetId="11">SCORING!$A$1:$G$22</definedName>
    <definedName name="_xlnm.Print_Area" localSheetId="2">UB!$A$1:$K$94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7" l="1"/>
  <c r="A3" i="25" l="1"/>
  <c r="A2" i="8"/>
  <c r="H2" i="12"/>
  <c r="B48" i="25" l="1"/>
  <c r="A20" i="25" s="1"/>
  <c r="B43" i="25"/>
  <c r="B44" i="25" s="1"/>
  <c r="B41" i="25"/>
  <c r="E24" i="25"/>
  <c r="D21" i="25"/>
  <c r="D19" i="25"/>
  <c r="D18" i="25"/>
  <c r="D17" i="25"/>
  <c r="B52" i="25" s="1"/>
  <c r="B53" i="25" s="1"/>
  <c r="D16" i="25"/>
  <c r="D15" i="25"/>
  <c r="D10" i="25"/>
  <c r="D9" i="25"/>
  <c r="D8" i="25"/>
  <c r="F6" i="25"/>
  <c r="A19" i="25" l="1"/>
  <c r="A17" i="25"/>
  <c r="B57" i="25"/>
  <c r="B56" i="25"/>
  <c r="B55" i="25" s="1"/>
  <c r="D20" i="25" s="1"/>
  <c r="A18" i="25"/>
  <c r="M169" i="15"/>
  <c r="M168" i="15"/>
  <c r="M167" i="15"/>
  <c r="M166" i="15"/>
  <c r="H16" i="7"/>
  <c r="H15" i="7"/>
  <c r="F16" i="8"/>
  <c r="F16" i="7" s="1"/>
  <c r="F15" i="8"/>
  <c r="F15" i="7" s="1"/>
  <c r="D94" i="15" l="1"/>
  <c r="E94" i="15"/>
  <c r="F94" i="15"/>
  <c r="H94" i="15"/>
  <c r="D95" i="15"/>
  <c r="E95" i="15"/>
  <c r="F95" i="15"/>
  <c r="H95" i="15"/>
  <c r="D96" i="15"/>
  <c r="E96" i="15"/>
  <c r="F96" i="15"/>
  <c r="H96" i="15"/>
  <c r="D97" i="15"/>
  <c r="E97" i="15"/>
  <c r="F97" i="15"/>
  <c r="H97" i="15"/>
  <c r="D98" i="15"/>
  <c r="E98" i="15"/>
  <c r="F98" i="15"/>
  <c r="H98" i="15"/>
  <c r="D99" i="15"/>
  <c r="E99" i="15"/>
  <c r="F99" i="15"/>
  <c r="H99" i="15"/>
  <c r="D100" i="15"/>
  <c r="E100" i="15"/>
  <c r="F100" i="15"/>
  <c r="H100" i="15"/>
  <c r="D101" i="15"/>
  <c r="E101" i="15"/>
  <c r="F101" i="15"/>
  <c r="H101" i="15"/>
  <c r="D102" i="15"/>
  <c r="E102" i="15"/>
  <c r="F102" i="15"/>
  <c r="H102" i="15"/>
  <c r="D103" i="15"/>
  <c r="E103" i="15"/>
  <c r="F103" i="15"/>
  <c r="H103" i="15"/>
  <c r="D104" i="15"/>
  <c r="E104" i="15"/>
  <c r="F104" i="15"/>
  <c r="H104" i="15"/>
  <c r="D105" i="15"/>
  <c r="E105" i="15"/>
  <c r="F105" i="15"/>
  <c r="H105" i="15"/>
  <c r="D106" i="15"/>
  <c r="E106" i="15"/>
  <c r="F106" i="15"/>
  <c r="H106" i="15"/>
  <c r="D107" i="15"/>
  <c r="E107" i="15"/>
  <c r="F107" i="15"/>
  <c r="H107" i="15"/>
  <c r="D108" i="15"/>
  <c r="E108" i="15"/>
  <c r="F108" i="15"/>
  <c r="H108" i="15"/>
  <c r="D109" i="15"/>
  <c r="E109" i="15"/>
  <c r="F109" i="15"/>
  <c r="H109" i="15"/>
  <c r="D110" i="15"/>
  <c r="E110" i="15"/>
  <c r="F110" i="15"/>
  <c r="H110" i="15"/>
  <c r="D111" i="15"/>
  <c r="E111" i="15"/>
  <c r="F111" i="15"/>
  <c r="H111" i="15"/>
  <c r="D112" i="15"/>
  <c r="E112" i="15"/>
  <c r="F112" i="15"/>
  <c r="H112" i="15"/>
  <c r="D113" i="15"/>
  <c r="E113" i="15"/>
  <c r="F113" i="15"/>
  <c r="H113" i="15"/>
  <c r="D114" i="15"/>
  <c r="E114" i="15"/>
  <c r="F114" i="15"/>
  <c r="H114" i="15"/>
  <c r="D115" i="15"/>
  <c r="E115" i="15"/>
  <c r="F115" i="15"/>
  <c r="H115" i="15"/>
  <c r="D116" i="15"/>
  <c r="E116" i="15"/>
  <c r="F116" i="15"/>
  <c r="H116" i="15"/>
  <c r="D117" i="15"/>
  <c r="E117" i="15"/>
  <c r="F117" i="15"/>
  <c r="H117" i="15"/>
  <c r="D118" i="15"/>
  <c r="E118" i="15"/>
  <c r="F118" i="15"/>
  <c r="H118" i="15"/>
  <c r="D119" i="15"/>
  <c r="E119" i="15"/>
  <c r="F119" i="15"/>
  <c r="H119" i="15"/>
  <c r="D120" i="15"/>
  <c r="E120" i="15"/>
  <c r="F120" i="15"/>
  <c r="H120" i="15"/>
  <c r="D121" i="15"/>
  <c r="E121" i="15"/>
  <c r="F121" i="15"/>
  <c r="H121" i="15"/>
  <c r="D122" i="15"/>
  <c r="E122" i="15"/>
  <c r="F122" i="15"/>
  <c r="H122" i="15"/>
  <c r="D123" i="15"/>
  <c r="E123" i="15"/>
  <c r="F123" i="15"/>
  <c r="H123" i="15"/>
  <c r="D124" i="15"/>
  <c r="E124" i="15"/>
  <c r="F124" i="15"/>
  <c r="H124" i="15"/>
  <c r="D125" i="15"/>
  <c r="E125" i="15"/>
  <c r="F125" i="15"/>
  <c r="H125" i="15"/>
  <c r="D126" i="15"/>
  <c r="E126" i="15"/>
  <c r="F126" i="15"/>
  <c r="H126" i="15"/>
  <c r="D127" i="15"/>
  <c r="E127" i="15"/>
  <c r="F127" i="15"/>
  <c r="H127" i="15"/>
  <c r="D128" i="15"/>
  <c r="E128" i="15"/>
  <c r="F128" i="15"/>
  <c r="H128" i="15"/>
  <c r="D129" i="15"/>
  <c r="E129" i="15"/>
  <c r="F129" i="15"/>
  <c r="H129" i="15"/>
  <c r="D130" i="15"/>
  <c r="E130" i="15"/>
  <c r="F130" i="15"/>
  <c r="H130" i="15"/>
  <c r="D131" i="15"/>
  <c r="E131" i="15"/>
  <c r="F131" i="15"/>
  <c r="H131" i="15"/>
  <c r="D132" i="15"/>
  <c r="E132" i="15"/>
  <c r="F132" i="15"/>
  <c r="H132" i="15"/>
  <c r="D133" i="15"/>
  <c r="E133" i="15"/>
  <c r="F133" i="15"/>
  <c r="H133" i="15"/>
  <c r="D134" i="15"/>
  <c r="E134" i="15"/>
  <c r="F134" i="15"/>
  <c r="H134" i="15"/>
  <c r="D135" i="15"/>
  <c r="E135" i="15"/>
  <c r="F135" i="15"/>
  <c r="H135" i="15"/>
  <c r="D136" i="15"/>
  <c r="E136" i="15"/>
  <c r="F136" i="15"/>
  <c r="H136" i="15"/>
  <c r="D137" i="15"/>
  <c r="E137" i="15"/>
  <c r="F137" i="15"/>
  <c r="H137" i="15"/>
  <c r="D138" i="15"/>
  <c r="E138" i="15"/>
  <c r="F138" i="15"/>
  <c r="H138" i="15"/>
  <c r="D139" i="15"/>
  <c r="E139" i="15"/>
  <c r="F139" i="15"/>
  <c r="H139" i="15"/>
  <c r="D140" i="15"/>
  <c r="E140" i="15"/>
  <c r="F140" i="15"/>
  <c r="H140" i="15"/>
  <c r="D141" i="15"/>
  <c r="E141" i="15"/>
  <c r="F141" i="15"/>
  <c r="H141" i="15"/>
  <c r="D78" i="15"/>
  <c r="E78" i="15"/>
  <c r="F78" i="15"/>
  <c r="H78" i="15"/>
  <c r="D79" i="15"/>
  <c r="E79" i="15"/>
  <c r="F79" i="15"/>
  <c r="H79" i="15"/>
  <c r="D80" i="15"/>
  <c r="E80" i="15"/>
  <c r="F80" i="15"/>
  <c r="H80" i="15"/>
  <c r="D81" i="15"/>
  <c r="E81" i="15"/>
  <c r="F81" i="15"/>
  <c r="H81" i="15"/>
  <c r="D82" i="15"/>
  <c r="E82" i="15"/>
  <c r="F82" i="15"/>
  <c r="H82" i="15"/>
  <c r="D83" i="15"/>
  <c r="E83" i="15"/>
  <c r="F83" i="15"/>
  <c r="H83" i="15"/>
  <c r="D84" i="15"/>
  <c r="E84" i="15"/>
  <c r="F84" i="15"/>
  <c r="H84" i="15"/>
  <c r="D85" i="15"/>
  <c r="E85" i="15"/>
  <c r="F85" i="15"/>
  <c r="H85" i="15"/>
  <c r="D86" i="15"/>
  <c r="E86" i="15"/>
  <c r="F86" i="15"/>
  <c r="H86" i="15"/>
  <c r="D87" i="15"/>
  <c r="E87" i="15"/>
  <c r="F87" i="15"/>
  <c r="H87" i="15"/>
  <c r="D88" i="15"/>
  <c r="E88" i="15"/>
  <c r="F88" i="15"/>
  <c r="H88" i="15"/>
  <c r="D89" i="15"/>
  <c r="E89" i="15"/>
  <c r="F89" i="15"/>
  <c r="H89" i="15"/>
  <c r="D90" i="15"/>
  <c r="E90" i="15"/>
  <c r="F90" i="15"/>
  <c r="H90" i="15"/>
  <c r="D91" i="15"/>
  <c r="E91" i="15"/>
  <c r="F91" i="15"/>
  <c r="H91" i="15"/>
  <c r="D92" i="15"/>
  <c r="E92" i="15"/>
  <c r="F92" i="15"/>
  <c r="H92" i="15"/>
  <c r="D93" i="15"/>
  <c r="E93" i="15"/>
  <c r="F93" i="15"/>
  <c r="H93" i="15"/>
  <c r="D77" i="15"/>
  <c r="E77" i="15"/>
  <c r="F77" i="15"/>
  <c r="H77" i="15"/>
  <c r="D76" i="15"/>
  <c r="E76" i="15"/>
  <c r="F76" i="15"/>
  <c r="H76" i="15"/>
  <c r="D75" i="15"/>
  <c r="E75" i="15"/>
  <c r="F75" i="15"/>
  <c r="H75" i="15"/>
  <c r="D74" i="15"/>
  <c r="E74" i="15"/>
  <c r="F74" i="15"/>
  <c r="H74" i="15"/>
  <c r="D73" i="15"/>
  <c r="E73" i="15"/>
  <c r="F73" i="15"/>
  <c r="H73" i="15"/>
  <c r="D72" i="15"/>
  <c r="E72" i="15"/>
  <c r="F72" i="15"/>
  <c r="H72" i="15"/>
  <c r="D71" i="15"/>
  <c r="E71" i="15"/>
  <c r="F71" i="15"/>
  <c r="H71" i="15"/>
  <c r="D66" i="15"/>
  <c r="E66" i="15"/>
  <c r="F66" i="15"/>
  <c r="H66" i="15"/>
  <c r="D65" i="15"/>
  <c r="E65" i="15"/>
  <c r="F65" i="15"/>
  <c r="H65" i="15"/>
  <c r="D64" i="15"/>
  <c r="E64" i="15"/>
  <c r="F64" i="15"/>
  <c r="H64" i="15"/>
  <c r="D63" i="15"/>
  <c r="E63" i="15"/>
  <c r="F63" i="15"/>
  <c r="H63" i="15"/>
  <c r="C63" i="15"/>
  <c r="C64" i="15"/>
  <c r="C65" i="15"/>
  <c r="C66" i="15"/>
  <c r="C67" i="15"/>
  <c r="D67" i="15"/>
  <c r="E67" i="15"/>
  <c r="F67" i="15"/>
  <c r="H67" i="15"/>
  <c r="C68" i="15"/>
  <c r="D68" i="15"/>
  <c r="E68" i="15"/>
  <c r="F68" i="15"/>
  <c r="H68" i="15"/>
  <c r="C69" i="15"/>
  <c r="D69" i="15"/>
  <c r="E69" i="15"/>
  <c r="F69" i="15"/>
  <c r="H69" i="15"/>
  <c r="C70" i="15"/>
  <c r="D70" i="15"/>
  <c r="E70" i="15"/>
  <c r="F70" i="15"/>
  <c r="H70" i="15"/>
  <c r="C71" i="15"/>
  <c r="C72" i="15"/>
  <c r="C73" i="15"/>
  <c r="C74" i="15"/>
  <c r="C75" i="15"/>
  <c r="C76" i="15"/>
  <c r="C77" i="15"/>
  <c r="D62" i="15"/>
  <c r="E62" i="15"/>
  <c r="F62" i="15"/>
  <c r="H62" i="15"/>
  <c r="D61" i="15"/>
  <c r="E61" i="15"/>
  <c r="F61" i="15"/>
  <c r="H61" i="15"/>
  <c r="D60" i="15"/>
  <c r="E60" i="15"/>
  <c r="F60" i="15"/>
  <c r="H60" i="15"/>
  <c r="D59" i="15"/>
  <c r="E59" i="15"/>
  <c r="F59" i="15"/>
  <c r="H59" i="15"/>
  <c r="D58" i="15"/>
  <c r="E58" i="15"/>
  <c r="F58" i="15"/>
  <c r="H58" i="15"/>
  <c r="D57" i="15"/>
  <c r="E57" i="15"/>
  <c r="F57" i="15"/>
  <c r="H57" i="15"/>
  <c r="D56" i="15"/>
  <c r="E56" i="15"/>
  <c r="F56" i="15"/>
  <c r="H56" i="15"/>
  <c r="D55" i="15"/>
  <c r="E55" i="15"/>
  <c r="F55" i="15"/>
  <c r="H55" i="15"/>
  <c r="D54" i="15"/>
  <c r="E54" i="15"/>
  <c r="F54" i="15"/>
  <c r="H54" i="15"/>
  <c r="D53" i="15"/>
  <c r="E53" i="15"/>
  <c r="F53" i="15"/>
  <c r="H53" i="15"/>
  <c r="D52" i="15"/>
  <c r="E52" i="15"/>
  <c r="F52" i="15"/>
  <c r="H52" i="15"/>
  <c r="D51" i="15"/>
  <c r="E51" i="15"/>
  <c r="F51" i="15"/>
  <c r="H51" i="15"/>
  <c r="D50" i="15"/>
  <c r="E50" i="15"/>
  <c r="F50" i="15"/>
  <c r="H50" i="15"/>
  <c r="D49" i="15"/>
  <c r="E49" i="15"/>
  <c r="F49" i="15"/>
  <c r="H49" i="15"/>
  <c r="D48" i="15"/>
  <c r="E48" i="15"/>
  <c r="F48" i="15"/>
  <c r="H48" i="15"/>
  <c r="D47" i="15"/>
  <c r="E47" i="15"/>
  <c r="F47" i="15"/>
  <c r="H47" i="15"/>
  <c r="D46" i="15"/>
  <c r="E46" i="15"/>
  <c r="F46" i="15"/>
  <c r="H46" i="15"/>
  <c r="G50" i="15"/>
  <c r="G46" i="15"/>
  <c r="E6" i="15" l="1"/>
  <c r="G62" i="15" s="1"/>
  <c r="H50" i="8" l="1"/>
  <c r="C50" i="8"/>
  <c r="A389" i="20"/>
  <c r="V378" i="20"/>
  <c r="T378" i="20"/>
  <c r="V377" i="20"/>
  <c r="T377" i="20"/>
  <c r="K409" i="20"/>
  <c r="J409" i="20"/>
  <c r="I409" i="20"/>
  <c r="K408" i="20"/>
  <c r="J408" i="20"/>
  <c r="K407" i="20"/>
  <c r="J407" i="20"/>
  <c r="I407" i="20"/>
  <c r="K406" i="20"/>
  <c r="J406" i="20"/>
  <c r="I406" i="20"/>
  <c r="K405" i="20"/>
  <c r="J405" i="20"/>
  <c r="I405" i="20"/>
  <c r="K404" i="20"/>
  <c r="J404" i="20"/>
  <c r="I404" i="20"/>
  <c r="K403" i="20"/>
  <c r="J403" i="20"/>
  <c r="I403" i="20"/>
  <c r="K402" i="20"/>
  <c r="J402" i="20"/>
  <c r="I402" i="20"/>
  <c r="K401" i="20"/>
  <c r="J401" i="20"/>
  <c r="I401" i="20"/>
  <c r="K400" i="20"/>
  <c r="J400" i="20"/>
  <c r="I400" i="20"/>
  <c r="K399" i="20"/>
  <c r="J399" i="20"/>
  <c r="I399" i="20"/>
  <c r="K398" i="20"/>
  <c r="J398" i="20"/>
  <c r="I398" i="20"/>
  <c r="K397" i="20"/>
  <c r="J397" i="20"/>
  <c r="I397" i="20"/>
  <c r="K396" i="20"/>
  <c r="J396" i="20"/>
  <c r="I396" i="20"/>
  <c r="K395" i="20"/>
  <c r="J395" i="20"/>
  <c r="I395" i="20"/>
  <c r="K394" i="20"/>
  <c r="J394" i="20"/>
  <c r="I394" i="20"/>
  <c r="K393" i="20"/>
  <c r="J393" i="20"/>
  <c r="I393" i="20"/>
  <c r="K392" i="20"/>
  <c r="J392" i="20"/>
  <c r="I392" i="20"/>
  <c r="K391" i="20"/>
  <c r="J391" i="20"/>
  <c r="I391" i="20"/>
  <c r="K390" i="20"/>
  <c r="J390" i="20"/>
  <c r="I390" i="20"/>
  <c r="V371" i="20"/>
  <c r="U371" i="20"/>
  <c r="T371" i="20"/>
  <c r="S371" i="20"/>
  <c r="N371" i="20"/>
  <c r="M371" i="20"/>
  <c r="L371" i="20"/>
  <c r="K371" i="20"/>
  <c r="F371" i="20"/>
  <c r="E371" i="20"/>
  <c r="D371" i="20"/>
  <c r="C371" i="20"/>
  <c r="V370" i="20"/>
  <c r="U370" i="20"/>
  <c r="T370" i="20"/>
  <c r="S370" i="20"/>
  <c r="N370" i="20"/>
  <c r="M370" i="20"/>
  <c r="L370" i="20"/>
  <c r="K370" i="20"/>
  <c r="F370" i="20"/>
  <c r="E370" i="20"/>
  <c r="D370" i="20"/>
  <c r="C370" i="20"/>
  <c r="V369" i="20"/>
  <c r="U369" i="20"/>
  <c r="T369" i="20"/>
  <c r="S369" i="20"/>
  <c r="N369" i="20"/>
  <c r="M369" i="20"/>
  <c r="L369" i="20"/>
  <c r="K369" i="20"/>
  <c r="F369" i="20"/>
  <c r="E369" i="20"/>
  <c r="D369" i="20"/>
  <c r="C369" i="20"/>
  <c r="V368" i="20"/>
  <c r="U368" i="20"/>
  <c r="T368" i="20"/>
  <c r="S368" i="20"/>
  <c r="N368" i="20"/>
  <c r="M368" i="20"/>
  <c r="L368" i="20"/>
  <c r="K368" i="20"/>
  <c r="F368" i="20"/>
  <c r="E368" i="20"/>
  <c r="D368" i="20"/>
  <c r="C368" i="20"/>
  <c r="V367" i="20"/>
  <c r="U367" i="20"/>
  <c r="T367" i="20"/>
  <c r="S367" i="20"/>
  <c r="N367" i="20"/>
  <c r="M367" i="20"/>
  <c r="L367" i="20"/>
  <c r="K367" i="20"/>
  <c r="F367" i="20"/>
  <c r="E367" i="20"/>
  <c r="D367" i="20"/>
  <c r="C367" i="20"/>
  <c r="V366" i="20"/>
  <c r="U366" i="20"/>
  <c r="T366" i="20"/>
  <c r="S366" i="20"/>
  <c r="N366" i="20"/>
  <c r="M366" i="20"/>
  <c r="L366" i="20"/>
  <c r="K366" i="20"/>
  <c r="F366" i="20"/>
  <c r="E366" i="20"/>
  <c r="D366" i="20"/>
  <c r="C366" i="20"/>
  <c r="V365" i="20"/>
  <c r="U365" i="20"/>
  <c r="T365" i="20"/>
  <c r="S365" i="20"/>
  <c r="N365" i="20"/>
  <c r="M365" i="20"/>
  <c r="L365" i="20"/>
  <c r="K365" i="20"/>
  <c r="F365" i="20"/>
  <c r="E365" i="20"/>
  <c r="D365" i="20"/>
  <c r="C365" i="20"/>
  <c r="V364" i="20"/>
  <c r="U364" i="20"/>
  <c r="T364" i="20"/>
  <c r="S364" i="20"/>
  <c r="N364" i="20"/>
  <c r="M364" i="20"/>
  <c r="L364" i="20"/>
  <c r="K364" i="20"/>
  <c r="F364" i="20"/>
  <c r="E364" i="20"/>
  <c r="D364" i="20"/>
  <c r="C364" i="20"/>
  <c r="V363" i="20"/>
  <c r="U363" i="20"/>
  <c r="T363" i="20"/>
  <c r="S363" i="20"/>
  <c r="N363" i="20"/>
  <c r="M363" i="20"/>
  <c r="L363" i="20"/>
  <c r="K363" i="20"/>
  <c r="F363" i="20"/>
  <c r="E363" i="20"/>
  <c r="D363" i="20"/>
  <c r="C363" i="20"/>
  <c r="V362" i="20"/>
  <c r="U362" i="20"/>
  <c r="T362" i="20"/>
  <c r="S362" i="20"/>
  <c r="N362" i="20"/>
  <c r="M362" i="20"/>
  <c r="L362" i="20"/>
  <c r="K362" i="20"/>
  <c r="F362" i="20"/>
  <c r="E362" i="20"/>
  <c r="D362" i="20"/>
  <c r="C362" i="20"/>
  <c r="V361" i="20"/>
  <c r="U361" i="20"/>
  <c r="T361" i="20"/>
  <c r="S361" i="20"/>
  <c r="N361" i="20"/>
  <c r="M361" i="20"/>
  <c r="L361" i="20"/>
  <c r="K361" i="20"/>
  <c r="F361" i="20"/>
  <c r="E361" i="20"/>
  <c r="D361" i="20"/>
  <c r="C361" i="20"/>
  <c r="V360" i="20"/>
  <c r="U360" i="20"/>
  <c r="T360" i="20"/>
  <c r="S360" i="20"/>
  <c r="N360" i="20"/>
  <c r="M360" i="20"/>
  <c r="L360" i="20"/>
  <c r="K360" i="20"/>
  <c r="F360" i="20"/>
  <c r="E360" i="20"/>
  <c r="D360" i="20"/>
  <c r="C360" i="20"/>
  <c r="V359" i="20"/>
  <c r="U359" i="20"/>
  <c r="T359" i="20"/>
  <c r="S359" i="20"/>
  <c r="N359" i="20"/>
  <c r="M359" i="20"/>
  <c r="L359" i="20"/>
  <c r="K359" i="20"/>
  <c r="F359" i="20"/>
  <c r="E359" i="20"/>
  <c r="D359" i="20"/>
  <c r="C359" i="20"/>
  <c r="V358" i="20"/>
  <c r="U358" i="20"/>
  <c r="T358" i="20"/>
  <c r="S358" i="20"/>
  <c r="N358" i="20"/>
  <c r="M358" i="20"/>
  <c r="L358" i="20"/>
  <c r="K358" i="20"/>
  <c r="F358" i="20"/>
  <c r="E358" i="20"/>
  <c r="D358" i="20"/>
  <c r="C358" i="20"/>
  <c r="V357" i="20"/>
  <c r="U357" i="20"/>
  <c r="T357" i="20"/>
  <c r="S357" i="20"/>
  <c r="N357" i="20"/>
  <c r="M357" i="20"/>
  <c r="L357" i="20"/>
  <c r="K357" i="20"/>
  <c r="F357" i="20"/>
  <c r="E357" i="20"/>
  <c r="D357" i="20"/>
  <c r="C357" i="20"/>
  <c r="V356" i="20"/>
  <c r="U356" i="20"/>
  <c r="T356" i="20"/>
  <c r="S356" i="20"/>
  <c r="N356" i="20"/>
  <c r="M356" i="20"/>
  <c r="L356" i="20"/>
  <c r="K356" i="20"/>
  <c r="F356" i="20"/>
  <c r="E356" i="20"/>
  <c r="D356" i="20"/>
  <c r="C356" i="20"/>
  <c r="V355" i="20"/>
  <c r="U355" i="20"/>
  <c r="T355" i="20"/>
  <c r="S355" i="20"/>
  <c r="N355" i="20"/>
  <c r="M355" i="20"/>
  <c r="L355" i="20"/>
  <c r="K355" i="20"/>
  <c r="F355" i="20"/>
  <c r="E355" i="20"/>
  <c r="D355" i="20"/>
  <c r="C355" i="20"/>
  <c r="V354" i="20"/>
  <c r="U354" i="20"/>
  <c r="T354" i="20"/>
  <c r="S354" i="20"/>
  <c r="N354" i="20"/>
  <c r="M354" i="20"/>
  <c r="L354" i="20"/>
  <c r="K354" i="20"/>
  <c r="F354" i="20"/>
  <c r="E354" i="20"/>
  <c r="D354" i="20"/>
  <c r="C354" i="20"/>
  <c r="V353" i="20"/>
  <c r="U353" i="20"/>
  <c r="T353" i="20"/>
  <c r="S353" i="20"/>
  <c r="N353" i="20"/>
  <c r="M353" i="20"/>
  <c r="L353" i="20"/>
  <c r="K353" i="20"/>
  <c r="F353" i="20"/>
  <c r="E353" i="20"/>
  <c r="D353" i="20"/>
  <c r="C353" i="20"/>
  <c r="V352" i="20"/>
  <c r="U352" i="20"/>
  <c r="T352" i="20"/>
  <c r="S352" i="20"/>
  <c r="N352" i="20"/>
  <c r="M352" i="20"/>
  <c r="L352" i="20"/>
  <c r="K352" i="20"/>
  <c r="F352" i="20"/>
  <c r="E352" i="20"/>
  <c r="D352" i="20"/>
  <c r="C352" i="20"/>
  <c r="V350" i="20"/>
  <c r="U350" i="20"/>
  <c r="T350" i="20"/>
  <c r="S350" i="20"/>
  <c r="N350" i="20"/>
  <c r="M350" i="20"/>
  <c r="L350" i="20"/>
  <c r="K350" i="20"/>
  <c r="F350" i="20"/>
  <c r="E350" i="20"/>
  <c r="D350" i="20"/>
  <c r="C350" i="20"/>
  <c r="V349" i="20"/>
  <c r="U349" i="20"/>
  <c r="T349" i="20"/>
  <c r="S349" i="20"/>
  <c r="N349" i="20"/>
  <c r="M349" i="20"/>
  <c r="L349" i="20"/>
  <c r="K349" i="20"/>
  <c r="F349" i="20"/>
  <c r="E349" i="20"/>
  <c r="D349" i="20"/>
  <c r="C349" i="20"/>
  <c r="V348" i="20"/>
  <c r="U348" i="20"/>
  <c r="T348" i="20"/>
  <c r="S348" i="20"/>
  <c r="N348" i="20"/>
  <c r="M348" i="20"/>
  <c r="L348" i="20"/>
  <c r="K348" i="20"/>
  <c r="F348" i="20"/>
  <c r="E348" i="20"/>
  <c r="D348" i="20"/>
  <c r="C348" i="20"/>
  <c r="V347" i="20"/>
  <c r="U347" i="20"/>
  <c r="T347" i="20"/>
  <c r="S347" i="20"/>
  <c r="N347" i="20"/>
  <c r="M347" i="20"/>
  <c r="L347" i="20"/>
  <c r="K347" i="20"/>
  <c r="F347" i="20"/>
  <c r="E347" i="20"/>
  <c r="D347" i="20"/>
  <c r="C347" i="20"/>
  <c r="V346" i="20"/>
  <c r="U346" i="20"/>
  <c r="T346" i="20"/>
  <c r="S346" i="20"/>
  <c r="N346" i="20"/>
  <c r="M346" i="20"/>
  <c r="L346" i="20"/>
  <c r="K346" i="20"/>
  <c r="F346" i="20"/>
  <c r="E346" i="20"/>
  <c r="D346" i="20"/>
  <c r="C346" i="20"/>
  <c r="V345" i="20"/>
  <c r="U345" i="20"/>
  <c r="T345" i="20"/>
  <c r="S345" i="20"/>
  <c r="N345" i="20"/>
  <c r="M345" i="20"/>
  <c r="L345" i="20"/>
  <c r="K345" i="20"/>
  <c r="F345" i="20"/>
  <c r="E345" i="20"/>
  <c r="D345" i="20"/>
  <c r="C345" i="20"/>
  <c r="V344" i="20"/>
  <c r="U344" i="20"/>
  <c r="T344" i="20"/>
  <c r="S344" i="20"/>
  <c r="N344" i="20"/>
  <c r="M344" i="20"/>
  <c r="L344" i="20"/>
  <c r="K344" i="20"/>
  <c r="F344" i="20"/>
  <c r="E344" i="20"/>
  <c r="D344" i="20"/>
  <c r="C344" i="20"/>
  <c r="V343" i="20"/>
  <c r="U343" i="20"/>
  <c r="T343" i="20"/>
  <c r="S343" i="20"/>
  <c r="N343" i="20"/>
  <c r="M343" i="20"/>
  <c r="L343" i="20"/>
  <c r="K343" i="20"/>
  <c r="F343" i="20"/>
  <c r="E343" i="20"/>
  <c r="D343" i="20"/>
  <c r="C343" i="20"/>
  <c r="V342" i="20"/>
  <c r="U342" i="20"/>
  <c r="T342" i="20"/>
  <c r="S342" i="20"/>
  <c r="N342" i="20"/>
  <c r="M342" i="20"/>
  <c r="L342" i="20"/>
  <c r="K342" i="20"/>
  <c r="F342" i="20"/>
  <c r="E342" i="20"/>
  <c r="D342" i="20"/>
  <c r="C342" i="20"/>
  <c r="V341" i="20"/>
  <c r="U341" i="20"/>
  <c r="T341" i="20"/>
  <c r="S341" i="20"/>
  <c r="N341" i="20"/>
  <c r="M341" i="20"/>
  <c r="L341" i="20"/>
  <c r="K341" i="20"/>
  <c r="F341" i="20"/>
  <c r="E341" i="20"/>
  <c r="D341" i="20"/>
  <c r="C341" i="20"/>
  <c r="V340" i="20"/>
  <c r="U340" i="20"/>
  <c r="T340" i="20"/>
  <c r="S340" i="20"/>
  <c r="N340" i="20"/>
  <c r="M340" i="20"/>
  <c r="L340" i="20"/>
  <c r="K340" i="20"/>
  <c r="F340" i="20"/>
  <c r="E340" i="20"/>
  <c r="D340" i="20"/>
  <c r="C340" i="20"/>
  <c r="V339" i="20"/>
  <c r="U339" i="20"/>
  <c r="T339" i="20"/>
  <c r="S339" i="20"/>
  <c r="N339" i="20"/>
  <c r="M339" i="20"/>
  <c r="L339" i="20"/>
  <c r="K339" i="20"/>
  <c r="F339" i="20"/>
  <c r="E339" i="20"/>
  <c r="D339" i="20"/>
  <c r="C339" i="20"/>
  <c r="V338" i="20"/>
  <c r="U338" i="20"/>
  <c r="T338" i="20"/>
  <c r="S338" i="20"/>
  <c r="N338" i="20"/>
  <c r="M338" i="20"/>
  <c r="L338" i="20"/>
  <c r="K338" i="20"/>
  <c r="F338" i="20"/>
  <c r="E338" i="20"/>
  <c r="D338" i="20"/>
  <c r="C338" i="20"/>
  <c r="V337" i="20"/>
  <c r="U337" i="20"/>
  <c r="T337" i="20"/>
  <c r="S337" i="20"/>
  <c r="N337" i="20"/>
  <c r="M337" i="20"/>
  <c r="L337" i="20"/>
  <c r="K337" i="20"/>
  <c r="F337" i="20"/>
  <c r="E337" i="20"/>
  <c r="D337" i="20"/>
  <c r="C337" i="20"/>
  <c r="V336" i="20"/>
  <c r="U336" i="20"/>
  <c r="T336" i="20"/>
  <c r="S336" i="20"/>
  <c r="N336" i="20"/>
  <c r="M336" i="20"/>
  <c r="L336" i="20"/>
  <c r="K336" i="20"/>
  <c r="F336" i="20"/>
  <c r="E336" i="20"/>
  <c r="D336" i="20"/>
  <c r="C336" i="20"/>
  <c r="V335" i="20"/>
  <c r="U335" i="20"/>
  <c r="T335" i="20"/>
  <c r="S335" i="20"/>
  <c r="N335" i="20"/>
  <c r="M335" i="20"/>
  <c r="L335" i="20"/>
  <c r="K335" i="20"/>
  <c r="F335" i="20"/>
  <c r="E335" i="20"/>
  <c r="D335" i="20"/>
  <c r="C335" i="20"/>
  <c r="V334" i="20"/>
  <c r="U334" i="20"/>
  <c r="T334" i="20"/>
  <c r="S334" i="20"/>
  <c r="N334" i="20"/>
  <c r="M334" i="20"/>
  <c r="L334" i="20"/>
  <c r="K334" i="20"/>
  <c r="F334" i="20"/>
  <c r="E334" i="20"/>
  <c r="D334" i="20"/>
  <c r="C334" i="20"/>
  <c r="V333" i="20"/>
  <c r="U333" i="20"/>
  <c r="T333" i="20"/>
  <c r="S333" i="20"/>
  <c r="N333" i="20"/>
  <c r="M333" i="20"/>
  <c r="L333" i="20"/>
  <c r="K333" i="20"/>
  <c r="F333" i="20"/>
  <c r="E333" i="20"/>
  <c r="D333" i="20"/>
  <c r="C333" i="20"/>
  <c r="V332" i="20"/>
  <c r="U332" i="20"/>
  <c r="T332" i="20"/>
  <c r="S332" i="20"/>
  <c r="N332" i="20"/>
  <c r="M332" i="20"/>
  <c r="L332" i="20"/>
  <c r="K332" i="20"/>
  <c r="F332" i="20"/>
  <c r="E332" i="20"/>
  <c r="D332" i="20"/>
  <c r="C332" i="20"/>
  <c r="V331" i="20"/>
  <c r="U331" i="20"/>
  <c r="T331" i="20"/>
  <c r="S331" i="20"/>
  <c r="N331" i="20"/>
  <c r="M331" i="20"/>
  <c r="L331" i="20"/>
  <c r="K331" i="20"/>
  <c r="F331" i="20"/>
  <c r="E331" i="20"/>
  <c r="D331" i="20"/>
  <c r="C331" i="20"/>
  <c r="V329" i="20"/>
  <c r="U329" i="20"/>
  <c r="T329" i="20"/>
  <c r="S329" i="20"/>
  <c r="N329" i="20"/>
  <c r="M329" i="20"/>
  <c r="L329" i="20"/>
  <c r="K329" i="20"/>
  <c r="F329" i="20"/>
  <c r="E329" i="20"/>
  <c r="D329" i="20"/>
  <c r="C329" i="20"/>
  <c r="V328" i="20"/>
  <c r="U328" i="20"/>
  <c r="T328" i="20"/>
  <c r="S328" i="20"/>
  <c r="N328" i="20"/>
  <c r="M328" i="20"/>
  <c r="L328" i="20"/>
  <c r="K328" i="20"/>
  <c r="F328" i="20"/>
  <c r="E328" i="20"/>
  <c r="D328" i="20"/>
  <c r="C328" i="20"/>
  <c r="V327" i="20"/>
  <c r="U327" i="20"/>
  <c r="T327" i="20"/>
  <c r="S327" i="20"/>
  <c r="N327" i="20"/>
  <c r="M327" i="20"/>
  <c r="L327" i="20"/>
  <c r="K327" i="20"/>
  <c r="F327" i="20"/>
  <c r="E327" i="20"/>
  <c r="D327" i="20"/>
  <c r="C327" i="20"/>
  <c r="V326" i="20"/>
  <c r="U326" i="20"/>
  <c r="T326" i="20"/>
  <c r="S326" i="20"/>
  <c r="N326" i="20"/>
  <c r="M326" i="20"/>
  <c r="L326" i="20"/>
  <c r="K326" i="20"/>
  <c r="F326" i="20"/>
  <c r="E326" i="20"/>
  <c r="D326" i="20"/>
  <c r="C326" i="20"/>
  <c r="V325" i="20"/>
  <c r="U325" i="20"/>
  <c r="T325" i="20"/>
  <c r="S325" i="20"/>
  <c r="N325" i="20"/>
  <c r="M325" i="20"/>
  <c r="L325" i="20"/>
  <c r="K325" i="20"/>
  <c r="F325" i="20"/>
  <c r="E325" i="20"/>
  <c r="D325" i="20"/>
  <c r="C325" i="20"/>
  <c r="V324" i="20"/>
  <c r="U324" i="20"/>
  <c r="T324" i="20"/>
  <c r="S324" i="20"/>
  <c r="N324" i="20"/>
  <c r="M324" i="20"/>
  <c r="L324" i="20"/>
  <c r="K324" i="20"/>
  <c r="F324" i="20"/>
  <c r="E324" i="20"/>
  <c r="D324" i="20"/>
  <c r="C324" i="20"/>
  <c r="V323" i="20"/>
  <c r="U323" i="20"/>
  <c r="T323" i="20"/>
  <c r="S323" i="20"/>
  <c r="N323" i="20"/>
  <c r="M323" i="20"/>
  <c r="L323" i="20"/>
  <c r="K323" i="20"/>
  <c r="F323" i="20"/>
  <c r="E323" i="20"/>
  <c r="D323" i="20"/>
  <c r="C323" i="20"/>
  <c r="V322" i="20"/>
  <c r="U322" i="20"/>
  <c r="T322" i="20"/>
  <c r="S322" i="20"/>
  <c r="N322" i="20"/>
  <c r="M322" i="20"/>
  <c r="L322" i="20"/>
  <c r="K322" i="20"/>
  <c r="F322" i="20"/>
  <c r="E322" i="20"/>
  <c r="D322" i="20"/>
  <c r="C322" i="20"/>
  <c r="V321" i="20"/>
  <c r="U321" i="20"/>
  <c r="T321" i="20"/>
  <c r="S321" i="20"/>
  <c r="N321" i="20"/>
  <c r="M321" i="20"/>
  <c r="L321" i="20"/>
  <c r="K321" i="20"/>
  <c r="F321" i="20"/>
  <c r="E321" i="20"/>
  <c r="D321" i="20"/>
  <c r="C321" i="20"/>
  <c r="V320" i="20"/>
  <c r="U320" i="20"/>
  <c r="T320" i="20"/>
  <c r="S320" i="20"/>
  <c r="N320" i="20"/>
  <c r="M320" i="20"/>
  <c r="L320" i="20"/>
  <c r="K320" i="20"/>
  <c r="F320" i="20"/>
  <c r="E320" i="20"/>
  <c r="D320" i="20"/>
  <c r="C320" i="20"/>
  <c r="V319" i="20"/>
  <c r="U319" i="20"/>
  <c r="T319" i="20"/>
  <c r="S319" i="20"/>
  <c r="N319" i="20"/>
  <c r="M319" i="20"/>
  <c r="L319" i="20"/>
  <c r="K319" i="20"/>
  <c r="F319" i="20"/>
  <c r="E319" i="20"/>
  <c r="D319" i="20"/>
  <c r="C319" i="20"/>
  <c r="V318" i="20"/>
  <c r="U318" i="20"/>
  <c r="T318" i="20"/>
  <c r="S318" i="20"/>
  <c r="N318" i="20"/>
  <c r="M318" i="20"/>
  <c r="L318" i="20"/>
  <c r="K318" i="20"/>
  <c r="F318" i="20"/>
  <c r="E318" i="20"/>
  <c r="D318" i="20"/>
  <c r="C318" i="20"/>
  <c r="V317" i="20"/>
  <c r="U317" i="20"/>
  <c r="T317" i="20"/>
  <c r="S317" i="20"/>
  <c r="N317" i="20"/>
  <c r="M317" i="20"/>
  <c r="L317" i="20"/>
  <c r="K317" i="20"/>
  <c r="F317" i="20"/>
  <c r="E317" i="20"/>
  <c r="D317" i="20"/>
  <c r="C317" i="20"/>
  <c r="V316" i="20"/>
  <c r="U316" i="20"/>
  <c r="T316" i="20"/>
  <c r="S316" i="20"/>
  <c r="N316" i="20"/>
  <c r="M316" i="20"/>
  <c r="L316" i="20"/>
  <c r="K316" i="20"/>
  <c r="F316" i="20"/>
  <c r="E316" i="20"/>
  <c r="D316" i="20"/>
  <c r="C316" i="20"/>
  <c r="V315" i="20"/>
  <c r="U315" i="20"/>
  <c r="T315" i="20"/>
  <c r="S315" i="20"/>
  <c r="N315" i="20"/>
  <c r="M315" i="20"/>
  <c r="L315" i="20"/>
  <c r="K315" i="20"/>
  <c r="F315" i="20"/>
  <c r="E315" i="20"/>
  <c r="D315" i="20"/>
  <c r="C315" i="20"/>
  <c r="V314" i="20"/>
  <c r="U314" i="20"/>
  <c r="T314" i="20"/>
  <c r="S314" i="20"/>
  <c r="N314" i="20"/>
  <c r="M314" i="20"/>
  <c r="L314" i="20"/>
  <c r="K314" i="20"/>
  <c r="F314" i="20"/>
  <c r="E314" i="20"/>
  <c r="D314" i="20"/>
  <c r="C314" i="20"/>
  <c r="V313" i="20"/>
  <c r="U313" i="20"/>
  <c r="T313" i="20"/>
  <c r="S313" i="20"/>
  <c r="N313" i="20"/>
  <c r="M313" i="20"/>
  <c r="L313" i="20"/>
  <c r="K313" i="20"/>
  <c r="F313" i="20"/>
  <c r="E313" i="20"/>
  <c r="D313" i="20"/>
  <c r="C313" i="20"/>
  <c r="V312" i="20"/>
  <c r="U312" i="20"/>
  <c r="T312" i="20"/>
  <c r="S312" i="20"/>
  <c r="N312" i="20"/>
  <c r="M312" i="20"/>
  <c r="L312" i="20"/>
  <c r="K312" i="20"/>
  <c r="F312" i="20"/>
  <c r="E312" i="20"/>
  <c r="D312" i="20"/>
  <c r="C312" i="20"/>
  <c r="V311" i="20"/>
  <c r="U311" i="20"/>
  <c r="T311" i="20"/>
  <c r="S311" i="20"/>
  <c r="N311" i="20"/>
  <c r="M311" i="20"/>
  <c r="L311" i="20"/>
  <c r="K311" i="20"/>
  <c r="F311" i="20"/>
  <c r="E311" i="20"/>
  <c r="D311" i="20"/>
  <c r="C311" i="20"/>
  <c r="V310" i="20"/>
  <c r="U310" i="20"/>
  <c r="T310" i="20"/>
  <c r="S310" i="20"/>
  <c r="N310" i="20"/>
  <c r="M310" i="20"/>
  <c r="L310" i="20"/>
  <c r="K310" i="20"/>
  <c r="F310" i="20"/>
  <c r="E310" i="20"/>
  <c r="D310" i="20"/>
  <c r="C310" i="20"/>
  <c r="V308" i="20"/>
  <c r="U308" i="20"/>
  <c r="T308" i="20"/>
  <c r="S308" i="20"/>
  <c r="N308" i="20"/>
  <c r="M308" i="20"/>
  <c r="L308" i="20"/>
  <c r="K308" i="20"/>
  <c r="F308" i="20"/>
  <c r="E308" i="20"/>
  <c r="D308" i="20"/>
  <c r="C308" i="20"/>
  <c r="V307" i="20"/>
  <c r="U307" i="20"/>
  <c r="T307" i="20"/>
  <c r="S307" i="20"/>
  <c r="N307" i="20"/>
  <c r="M307" i="20"/>
  <c r="L307" i="20"/>
  <c r="K307" i="20"/>
  <c r="F307" i="20"/>
  <c r="E307" i="20"/>
  <c r="D307" i="20"/>
  <c r="C307" i="20"/>
  <c r="V306" i="20"/>
  <c r="U306" i="20"/>
  <c r="T306" i="20"/>
  <c r="S306" i="20"/>
  <c r="N306" i="20"/>
  <c r="M306" i="20"/>
  <c r="L306" i="20"/>
  <c r="K306" i="20"/>
  <c r="F306" i="20"/>
  <c r="E306" i="20"/>
  <c r="D306" i="20"/>
  <c r="C306" i="20"/>
  <c r="V305" i="20"/>
  <c r="U305" i="20"/>
  <c r="T305" i="20"/>
  <c r="S305" i="20"/>
  <c r="N305" i="20"/>
  <c r="M305" i="20"/>
  <c r="L305" i="20"/>
  <c r="K305" i="20"/>
  <c r="F305" i="20"/>
  <c r="E305" i="20"/>
  <c r="D305" i="20"/>
  <c r="C305" i="20"/>
  <c r="V304" i="20"/>
  <c r="U304" i="20"/>
  <c r="T304" i="20"/>
  <c r="S304" i="20"/>
  <c r="N304" i="20"/>
  <c r="M304" i="20"/>
  <c r="L304" i="20"/>
  <c r="K304" i="20"/>
  <c r="F304" i="20"/>
  <c r="E304" i="20"/>
  <c r="D304" i="20"/>
  <c r="C304" i="20"/>
  <c r="V303" i="20"/>
  <c r="U303" i="20"/>
  <c r="T303" i="20"/>
  <c r="S303" i="20"/>
  <c r="N303" i="20"/>
  <c r="M303" i="20"/>
  <c r="L303" i="20"/>
  <c r="K303" i="20"/>
  <c r="F303" i="20"/>
  <c r="E303" i="20"/>
  <c r="D303" i="20"/>
  <c r="C303" i="20"/>
  <c r="V302" i="20"/>
  <c r="U302" i="20"/>
  <c r="T302" i="20"/>
  <c r="S302" i="20"/>
  <c r="N302" i="20"/>
  <c r="M302" i="20"/>
  <c r="L302" i="20"/>
  <c r="K302" i="20"/>
  <c r="F302" i="20"/>
  <c r="E302" i="20"/>
  <c r="D302" i="20"/>
  <c r="C302" i="20"/>
  <c r="V301" i="20"/>
  <c r="U301" i="20"/>
  <c r="T301" i="20"/>
  <c r="S301" i="20"/>
  <c r="N301" i="20"/>
  <c r="M301" i="20"/>
  <c r="L301" i="20"/>
  <c r="K301" i="20"/>
  <c r="F301" i="20"/>
  <c r="E301" i="20"/>
  <c r="D301" i="20"/>
  <c r="C301" i="20"/>
  <c r="V300" i="20"/>
  <c r="U300" i="20"/>
  <c r="T300" i="20"/>
  <c r="S300" i="20"/>
  <c r="N300" i="20"/>
  <c r="M300" i="20"/>
  <c r="L300" i="20"/>
  <c r="K300" i="20"/>
  <c r="F300" i="20"/>
  <c r="E300" i="20"/>
  <c r="D300" i="20"/>
  <c r="C300" i="20"/>
  <c r="V299" i="20"/>
  <c r="U299" i="20"/>
  <c r="T299" i="20"/>
  <c r="S299" i="20"/>
  <c r="N299" i="20"/>
  <c r="M299" i="20"/>
  <c r="L299" i="20"/>
  <c r="K299" i="20"/>
  <c r="F299" i="20"/>
  <c r="E299" i="20"/>
  <c r="D299" i="20"/>
  <c r="C299" i="20"/>
  <c r="V298" i="20"/>
  <c r="U298" i="20"/>
  <c r="T298" i="20"/>
  <c r="S298" i="20"/>
  <c r="N298" i="20"/>
  <c r="M298" i="20"/>
  <c r="L298" i="20"/>
  <c r="K298" i="20"/>
  <c r="F298" i="20"/>
  <c r="E298" i="20"/>
  <c r="D298" i="20"/>
  <c r="C298" i="20"/>
  <c r="V297" i="20"/>
  <c r="U297" i="20"/>
  <c r="T297" i="20"/>
  <c r="S297" i="20"/>
  <c r="N297" i="20"/>
  <c r="M297" i="20"/>
  <c r="L297" i="20"/>
  <c r="K297" i="20"/>
  <c r="F297" i="20"/>
  <c r="E297" i="20"/>
  <c r="D297" i="20"/>
  <c r="C297" i="20"/>
  <c r="V296" i="20"/>
  <c r="U296" i="20"/>
  <c r="T296" i="20"/>
  <c r="S296" i="20"/>
  <c r="N296" i="20"/>
  <c r="M296" i="20"/>
  <c r="L296" i="20"/>
  <c r="K296" i="20"/>
  <c r="F296" i="20"/>
  <c r="E296" i="20"/>
  <c r="D296" i="20"/>
  <c r="C296" i="20"/>
  <c r="V295" i="20"/>
  <c r="U295" i="20"/>
  <c r="T295" i="20"/>
  <c r="S295" i="20"/>
  <c r="N295" i="20"/>
  <c r="M295" i="20"/>
  <c r="L295" i="20"/>
  <c r="K295" i="20"/>
  <c r="F295" i="20"/>
  <c r="E295" i="20"/>
  <c r="D295" i="20"/>
  <c r="C295" i="20"/>
  <c r="V294" i="20"/>
  <c r="U294" i="20"/>
  <c r="T294" i="20"/>
  <c r="S294" i="20"/>
  <c r="N294" i="20"/>
  <c r="M294" i="20"/>
  <c r="L294" i="20"/>
  <c r="K294" i="20"/>
  <c r="F294" i="20"/>
  <c r="E294" i="20"/>
  <c r="D294" i="20"/>
  <c r="C294" i="20"/>
  <c r="V293" i="20"/>
  <c r="U293" i="20"/>
  <c r="T293" i="20"/>
  <c r="S293" i="20"/>
  <c r="N293" i="20"/>
  <c r="M293" i="20"/>
  <c r="L293" i="20"/>
  <c r="K293" i="20"/>
  <c r="F293" i="20"/>
  <c r="E293" i="20"/>
  <c r="D293" i="20"/>
  <c r="C293" i="20"/>
  <c r="Z292" i="20"/>
  <c r="V292" i="20"/>
  <c r="U292" i="20"/>
  <c r="T292" i="20"/>
  <c r="S292" i="20"/>
  <c r="N292" i="20"/>
  <c r="M292" i="20"/>
  <c r="L292" i="20"/>
  <c r="K292" i="20"/>
  <c r="F292" i="20"/>
  <c r="E292" i="20"/>
  <c r="D292" i="20"/>
  <c r="C292" i="20"/>
  <c r="Z291" i="20"/>
  <c r="V291" i="20"/>
  <c r="U291" i="20"/>
  <c r="T291" i="20"/>
  <c r="S291" i="20"/>
  <c r="N291" i="20"/>
  <c r="M291" i="20"/>
  <c r="L291" i="20"/>
  <c r="K291" i="20"/>
  <c r="F291" i="20"/>
  <c r="E291" i="20"/>
  <c r="D291" i="20"/>
  <c r="C291" i="20"/>
  <c r="Z290" i="20"/>
  <c r="V290" i="20"/>
  <c r="U290" i="20"/>
  <c r="T290" i="20"/>
  <c r="S290" i="20"/>
  <c r="N290" i="20"/>
  <c r="M290" i="20"/>
  <c r="L290" i="20"/>
  <c r="K290" i="20"/>
  <c r="F290" i="20"/>
  <c r="E290" i="20"/>
  <c r="D290" i="20"/>
  <c r="C290" i="20"/>
  <c r="Z289" i="20"/>
  <c r="V289" i="20"/>
  <c r="U289" i="20"/>
  <c r="T289" i="20"/>
  <c r="S289" i="20"/>
  <c r="N289" i="20"/>
  <c r="M289" i="20"/>
  <c r="L289" i="20"/>
  <c r="K289" i="20"/>
  <c r="F289" i="20"/>
  <c r="E289" i="20"/>
  <c r="D289" i="20"/>
  <c r="C289" i="20"/>
  <c r="Z288" i="20"/>
  <c r="Z287" i="20"/>
  <c r="V287" i="20"/>
  <c r="U287" i="20"/>
  <c r="T287" i="20"/>
  <c r="S287" i="20"/>
  <c r="N287" i="20"/>
  <c r="M287" i="20"/>
  <c r="L287" i="20"/>
  <c r="K287" i="20"/>
  <c r="F287" i="20"/>
  <c r="E287" i="20"/>
  <c r="D287" i="20"/>
  <c r="C287" i="20"/>
  <c r="Z286" i="20"/>
  <c r="V286" i="20"/>
  <c r="U286" i="20"/>
  <c r="T286" i="20"/>
  <c r="S286" i="20"/>
  <c r="N286" i="20"/>
  <c r="M286" i="20"/>
  <c r="L286" i="20"/>
  <c r="K286" i="20"/>
  <c r="F286" i="20"/>
  <c r="E286" i="20"/>
  <c r="D286" i="20"/>
  <c r="C286" i="20"/>
  <c r="Z285" i="20"/>
  <c r="V285" i="20"/>
  <c r="U285" i="20"/>
  <c r="T285" i="20"/>
  <c r="S285" i="20"/>
  <c r="N285" i="20"/>
  <c r="M285" i="20"/>
  <c r="L285" i="20"/>
  <c r="K285" i="20"/>
  <c r="F285" i="20"/>
  <c r="E285" i="20"/>
  <c r="D285" i="20"/>
  <c r="C285" i="20"/>
  <c r="Z284" i="20"/>
  <c r="V284" i="20"/>
  <c r="U284" i="20"/>
  <c r="T284" i="20"/>
  <c r="S284" i="20"/>
  <c r="N284" i="20"/>
  <c r="M284" i="20"/>
  <c r="L284" i="20"/>
  <c r="K284" i="20"/>
  <c r="F284" i="20"/>
  <c r="E284" i="20"/>
  <c r="D284" i="20"/>
  <c r="C284" i="20"/>
  <c r="Z283" i="20"/>
  <c r="V283" i="20"/>
  <c r="U283" i="20"/>
  <c r="T283" i="20"/>
  <c r="S283" i="20"/>
  <c r="N283" i="20"/>
  <c r="M283" i="20"/>
  <c r="L283" i="20"/>
  <c r="K283" i="20"/>
  <c r="F283" i="20"/>
  <c r="E283" i="20"/>
  <c r="D283" i="20"/>
  <c r="C283" i="20"/>
  <c r="Z282" i="20"/>
  <c r="V282" i="20"/>
  <c r="U282" i="20"/>
  <c r="T282" i="20"/>
  <c r="S282" i="20"/>
  <c r="N282" i="20"/>
  <c r="M282" i="20"/>
  <c r="L282" i="20"/>
  <c r="K282" i="20"/>
  <c r="F282" i="20"/>
  <c r="E282" i="20"/>
  <c r="D282" i="20"/>
  <c r="C282" i="20"/>
  <c r="Z281" i="20"/>
  <c r="V281" i="20"/>
  <c r="U281" i="20"/>
  <c r="T281" i="20"/>
  <c r="S281" i="20"/>
  <c r="N281" i="20"/>
  <c r="M281" i="20"/>
  <c r="L281" i="20"/>
  <c r="K281" i="20"/>
  <c r="F281" i="20"/>
  <c r="E281" i="20"/>
  <c r="D281" i="20"/>
  <c r="C281" i="20"/>
  <c r="Z280" i="20"/>
  <c r="V280" i="20"/>
  <c r="U280" i="20"/>
  <c r="T280" i="20"/>
  <c r="S280" i="20"/>
  <c r="N280" i="20"/>
  <c r="M280" i="20"/>
  <c r="L280" i="20"/>
  <c r="K280" i="20"/>
  <c r="F280" i="20"/>
  <c r="E280" i="20"/>
  <c r="D280" i="20"/>
  <c r="C280" i="20"/>
  <c r="Z279" i="20"/>
  <c r="V279" i="20"/>
  <c r="U279" i="20"/>
  <c r="T279" i="20"/>
  <c r="S279" i="20"/>
  <c r="N279" i="20"/>
  <c r="M279" i="20"/>
  <c r="L279" i="20"/>
  <c r="K279" i="20"/>
  <c r="F279" i="20"/>
  <c r="E279" i="20"/>
  <c r="D279" i="20"/>
  <c r="C279" i="20"/>
  <c r="Z278" i="20"/>
  <c r="V278" i="20"/>
  <c r="U278" i="20"/>
  <c r="T278" i="20"/>
  <c r="S278" i="20"/>
  <c r="N278" i="20"/>
  <c r="M278" i="20"/>
  <c r="L278" i="20"/>
  <c r="K278" i="20"/>
  <c r="F278" i="20"/>
  <c r="E278" i="20"/>
  <c r="D278" i="20"/>
  <c r="C278" i="20"/>
  <c r="Z277" i="20"/>
  <c r="V277" i="20"/>
  <c r="U277" i="20"/>
  <c r="T277" i="20"/>
  <c r="S277" i="20"/>
  <c r="N277" i="20"/>
  <c r="M277" i="20"/>
  <c r="L277" i="20"/>
  <c r="K277" i="20"/>
  <c r="F277" i="20"/>
  <c r="E277" i="20"/>
  <c r="D277" i="20"/>
  <c r="C277" i="20"/>
  <c r="Z276" i="20"/>
  <c r="V276" i="20"/>
  <c r="U276" i="20"/>
  <c r="T276" i="20"/>
  <c r="S276" i="20"/>
  <c r="N276" i="20"/>
  <c r="M276" i="20"/>
  <c r="L276" i="20"/>
  <c r="K276" i="20"/>
  <c r="F276" i="20"/>
  <c r="E276" i="20"/>
  <c r="D276" i="20"/>
  <c r="C276" i="20"/>
  <c r="Z275" i="20"/>
  <c r="V275" i="20"/>
  <c r="U275" i="20"/>
  <c r="T275" i="20"/>
  <c r="S275" i="20"/>
  <c r="N275" i="20"/>
  <c r="M275" i="20"/>
  <c r="L275" i="20"/>
  <c r="K275" i="20"/>
  <c r="F275" i="20"/>
  <c r="E275" i="20"/>
  <c r="D275" i="20"/>
  <c r="C275" i="20"/>
  <c r="Z274" i="20"/>
  <c r="V274" i="20"/>
  <c r="U274" i="20"/>
  <c r="T274" i="20"/>
  <c r="S274" i="20"/>
  <c r="N274" i="20"/>
  <c r="M274" i="20"/>
  <c r="L274" i="20"/>
  <c r="K274" i="20"/>
  <c r="F274" i="20"/>
  <c r="E274" i="20"/>
  <c r="D274" i="20"/>
  <c r="C274" i="20"/>
  <c r="Z273" i="20"/>
  <c r="V273" i="20"/>
  <c r="U273" i="20"/>
  <c r="T273" i="20"/>
  <c r="S273" i="20"/>
  <c r="N273" i="20"/>
  <c r="M273" i="20"/>
  <c r="L273" i="20"/>
  <c r="K273" i="20"/>
  <c r="F273" i="20"/>
  <c r="E273" i="20"/>
  <c r="D273" i="20"/>
  <c r="C273" i="20"/>
  <c r="V272" i="20"/>
  <c r="U272" i="20"/>
  <c r="T272" i="20"/>
  <c r="S272" i="20"/>
  <c r="N272" i="20"/>
  <c r="M272" i="20"/>
  <c r="L272" i="20"/>
  <c r="K272" i="20"/>
  <c r="F272" i="20"/>
  <c r="E272" i="20"/>
  <c r="D272" i="20"/>
  <c r="C272" i="20"/>
  <c r="V271" i="20"/>
  <c r="U271" i="20"/>
  <c r="T271" i="20"/>
  <c r="S271" i="20"/>
  <c r="N271" i="20"/>
  <c r="M271" i="20"/>
  <c r="L271" i="20"/>
  <c r="K271" i="20"/>
  <c r="F271" i="20"/>
  <c r="E271" i="20"/>
  <c r="D271" i="20"/>
  <c r="C271" i="20"/>
  <c r="V270" i="20"/>
  <c r="U270" i="20"/>
  <c r="T270" i="20"/>
  <c r="S270" i="20"/>
  <c r="N270" i="20"/>
  <c r="M270" i="20"/>
  <c r="L270" i="20"/>
  <c r="K270" i="20"/>
  <c r="F270" i="20"/>
  <c r="E270" i="20"/>
  <c r="D270" i="20"/>
  <c r="C270" i="20"/>
  <c r="V269" i="20"/>
  <c r="U269" i="20"/>
  <c r="T269" i="20"/>
  <c r="S269" i="20"/>
  <c r="N269" i="20"/>
  <c r="M269" i="20"/>
  <c r="L269" i="20"/>
  <c r="K269" i="20"/>
  <c r="F269" i="20"/>
  <c r="E269" i="20"/>
  <c r="D269" i="20"/>
  <c r="C269" i="20"/>
  <c r="Z268" i="20"/>
  <c r="V268" i="20"/>
  <c r="U268" i="20"/>
  <c r="T268" i="20"/>
  <c r="S268" i="20"/>
  <c r="N268" i="20"/>
  <c r="M268" i="20"/>
  <c r="L268" i="20"/>
  <c r="K268" i="20"/>
  <c r="F268" i="20"/>
  <c r="E268" i="20"/>
  <c r="D268" i="20"/>
  <c r="C268" i="20"/>
  <c r="Z267" i="20"/>
  <c r="Z266" i="20"/>
  <c r="V266" i="20"/>
  <c r="U266" i="20"/>
  <c r="T266" i="20"/>
  <c r="S266" i="20"/>
  <c r="N266" i="20"/>
  <c r="M266" i="20"/>
  <c r="L266" i="20"/>
  <c r="K266" i="20"/>
  <c r="F266" i="20"/>
  <c r="E266" i="20"/>
  <c r="D266" i="20"/>
  <c r="C266" i="20"/>
  <c r="Z265" i="20"/>
  <c r="V265" i="20"/>
  <c r="U265" i="20"/>
  <c r="T265" i="20"/>
  <c r="S265" i="20"/>
  <c r="N265" i="20"/>
  <c r="M265" i="20"/>
  <c r="L265" i="20"/>
  <c r="K265" i="20"/>
  <c r="F265" i="20"/>
  <c r="E265" i="20"/>
  <c r="D265" i="20"/>
  <c r="C265" i="20"/>
  <c r="Z264" i="20"/>
  <c r="V264" i="20"/>
  <c r="U264" i="20"/>
  <c r="T264" i="20"/>
  <c r="S264" i="20"/>
  <c r="N264" i="20"/>
  <c r="M264" i="20"/>
  <c r="L264" i="20"/>
  <c r="K264" i="20"/>
  <c r="F264" i="20"/>
  <c r="E264" i="20"/>
  <c r="D264" i="20"/>
  <c r="C264" i="20"/>
  <c r="Z263" i="20"/>
  <c r="V263" i="20"/>
  <c r="U263" i="20"/>
  <c r="T263" i="20"/>
  <c r="S263" i="20"/>
  <c r="N263" i="20"/>
  <c r="M263" i="20"/>
  <c r="L263" i="20"/>
  <c r="K263" i="20"/>
  <c r="F263" i="20"/>
  <c r="E263" i="20"/>
  <c r="D263" i="20"/>
  <c r="C263" i="20"/>
  <c r="Z262" i="20"/>
  <c r="V262" i="20"/>
  <c r="U262" i="20"/>
  <c r="T262" i="20"/>
  <c r="S262" i="20"/>
  <c r="N262" i="20"/>
  <c r="M262" i="20"/>
  <c r="L262" i="20"/>
  <c r="K262" i="20"/>
  <c r="F262" i="20"/>
  <c r="E262" i="20"/>
  <c r="D262" i="20"/>
  <c r="C262" i="20"/>
  <c r="Z261" i="20"/>
  <c r="V261" i="20"/>
  <c r="U261" i="20"/>
  <c r="T261" i="20"/>
  <c r="S261" i="20"/>
  <c r="N261" i="20"/>
  <c r="M261" i="20"/>
  <c r="L261" i="20"/>
  <c r="K261" i="20"/>
  <c r="F261" i="20"/>
  <c r="E261" i="20"/>
  <c r="D261" i="20"/>
  <c r="C261" i="20"/>
  <c r="Z260" i="20"/>
  <c r="V260" i="20"/>
  <c r="U260" i="20"/>
  <c r="T260" i="20"/>
  <c r="S260" i="20"/>
  <c r="N260" i="20"/>
  <c r="M260" i="20"/>
  <c r="L260" i="20"/>
  <c r="K260" i="20"/>
  <c r="F260" i="20"/>
  <c r="E260" i="20"/>
  <c r="D260" i="20"/>
  <c r="C260" i="20"/>
  <c r="Z259" i="20"/>
  <c r="V259" i="20"/>
  <c r="U259" i="20"/>
  <c r="T259" i="20"/>
  <c r="S259" i="20"/>
  <c r="N259" i="20"/>
  <c r="M259" i="20"/>
  <c r="L259" i="20"/>
  <c r="K259" i="20"/>
  <c r="F259" i="20"/>
  <c r="E259" i="20"/>
  <c r="D259" i="20"/>
  <c r="C259" i="20"/>
  <c r="Z258" i="20"/>
  <c r="V258" i="20"/>
  <c r="U258" i="20"/>
  <c r="T258" i="20"/>
  <c r="S258" i="20"/>
  <c r="N258" i="20"/>
  <c r="M258" i="20"/>
  <c r="L258" i="20"/>
  <c r="K258" i="20"/>
  <c r="F258" i="20"/>
  <c r="E258" i="20"/>
  <c r="D258" i="20"/>
  <c r="C258" i="20"/>
  <c r="Z257" i="20"/>
  <c r="V257" i="20"/>
  <c r="U257" i="20"/>
  <c r="T257" i="20"/>
  <c r="S257" i="20"/>
  <c r="N257" i="20"/>
  <c r="M257" i="20"/>
  <c r="L257" i="20"/>
  <c r="K257" i="20"/>
  <c r="F257" i="20"/>
  <c r="E257" i="20"/>
  <c r="D257" i="20"/>
  <c r="C257" i="20"/>
  <c r="Z256" i="20"/>
  <c r="V256" i="20"/>
  <c r="U256" i="20"/>
  <c r="T256" i="20"/>
  <c r="S256" i="20"/>
  <c r="N256" i="20"/>
  <c r="M256" i="20"/>
  <c r="L256" i="20"/>
  <c r="K256" i="20"/>
  <c r="F256" i="20"/>
  <c r="E256" i="20"/>
  <c r="D256" i="20"/>
  <c r="C256" i="20"/>
  <c r="Z255" i="20"/>
  <c r="V255" i="20"/>
  <c r="U255" i="20"/>
  <c r="T255" i="20"/>
  <c r="S255" i="20"/>
  <c r="N255" i="20"/>
  <c r="M255" i="20"/>
  <c r="L255" i="20"/>
  <c r="K255" i="20"/>
  <c r="F255" i="20"/>
  <c r="E255" i="20"/>
  <c r="D255" i="20"/>
  <c r="C255" i="20"/>
  <c r="Z254" i="20"/>
  <c r="V254" i="20"/>
  <c r="U254" i="20"/>
  <c r="T254" i="20"/>
  <c r="S254" i="20"/>
  <c r="N254" i="20"/>
  <c r="M254" i="20"/>
  <c r="L254" i="20"/>
  <c r="K254" i="20"/>
  <c r="F254" i="20"/>
  <c r="E254" i="20"/>
  <c r="D254" i="20"/>
  <c r="C254" i="20"/>
  <c r="Z253" i="20"/>
  <c r="V253" i="20"/>
  <c r="U253" i="20"/>
  <c r="T253" i="20"/>
  <c r="S253" i="20"/>
  <c r="N253" i="20"/>
  <c r="M253" i="20"/>
  <c r="L253" i="20"/>
  <c r="K253" i="20"/>
  <c r="F253" i="20"/>
  <c r="E253" i="20"/>
  <c r="D253" i="20"/>
  <c r="C253" i="20"/>
  <c r="Z252" i="20"/>
  <c r="V252" i="20"/>
  <c r="U252" i="20"/>
  <c r="T252" i="20"/>
  <c r="S252" i="20"/>
  <c r="N252" i="20"/>
  <c r="M252" i="20"/>
  <c r="L252" i="20"/>
  <c r="K252" i="20"/>
  <c r="F252" i="20"/>
  <c r="E252" i="20"/>
  <c r="D252" i="20"/>
  <c r="C252" i="20"/>
  <c r="Z251" i="20"/>
  <c r="V251" i="20"/>
  <c r="U251" i="20"/>
  <c r="T251" i="20"/>
  <c r="S251" i="20"/>
  <c r="N251" i="20"/>
  <c r="M251" i="20"/>
  <c r="L251" i="20"/>
  <c r="K251" i="20"/>
  <c r="F251" i="20"/>
  <c r="E251" i="20"/>
  <c r="D251" i="20"/>
  <c r="C251" i="20"/>
  <c r="Z250" i="20"/>
  <c r="V250" i="20"/>
  <c r="U250" i="20"/>
  <c r="T250" i="20"/>
  <c r="S250" i="20"/>
  <c r="N250" i="20"/>
  <c r="M250" i="20"/>
  <c r="L250" i="20"/>
  <c r="K250" i="20"/>
  <c r="F250" i="20"/>
  <c r="E250" i="20"/>
  <c r="D250" i="20"/>
  <c r="C250" i="20"/>
  <c r="Z249" i="20"/>
  <c r="V249" i="20"/>
  <c r="U249" i="20"/>
  <c r="T249" i="20"/>
  <c r="S249" i="20"/>
  <c r="N249" i="20"/>
  <c r="M249" i="20"/>
  <c r="L249" i="20"/>
  <c r="K249" i="20"/>
  <c r="F249" i="20"/>
  <c r="E249" i="20"/>
  <c r="D249" i="20"/>
  <c r="C249" i="20"/>
  <c r="V248" i="20"/>
  <c r="U248" i="20"/>
  <c r="T248" i="20"/>
  <c r="S248" i="20"/>
  <c r="N248" i="20"/>
  <c r="M248" i="20"/>
  <c r="L248" i="20"/>
  <c r="K248" i="20"/>
  <c r="F248" i="20"/>
  <c r="E248" i="20"/>
  <c r="D248" i="20"/>
  <c r="C248" i="20"/>
  <c r="V247" i="20"/>
  <c r="U247" i="20"/>
  <c r="T247" i="20"/>
  <c r="S247" i="20"/>
  <c r="N247" i="20"/>
  <c r="M247" i="20"/>
  <c r="L247" i="20"/>
  <c r="K247" i="20"/>
  <c r="F247" i="20"/>
  <c r="E247" i="20"/>
  <c r="D247" i="20"/>
  <c r="C247" i="20"/>
  <c r="V245" i="20"/>
  <c r="U245" i="20"/>
  <c r="T245" i="20"/>
  <c r="S245" i="20"/>
  <c r="N245" i="20"/>
  <c r="M245" i="20"/>
  <c r="L245" i="20"/>
  <c r="K245" i="20"/>
  <c r="F245" i="20"/>
  <c r="E245" i="20"/>
  <c r="D245" i="20"/>
  <c r="C245" i="20"/>
  <c r="Z244" i="20"/>
  <c r="V244" i="20"/>
  <c r="U244" i="20"/>
  <c r="T244" i="20"/>
  <c r="S244" i="20"/>
  <c r="N244" i="20"/>
  <c r="M244" i="20"/>
  <c r="L244" i="20"/>
  <c r="K244" i="20"/>
  <c r="F244" i="20"/>
  <c r="E244" i="20"/>
  <c r="D244" i="20"/>
  <c r="C244" i="20"/>
  <c r="Z243" i="20"/>
  <c r="V243" i="20"/>
  <c r="U243" i="20"/>
  <c r="T243" i="20"/>
  <c r="S243" i="20"/>
  <c r="N243" i="20"/>
  <c r="M243" i="20"/>
  <c r="L243" i="20"/>
  <c r="K243" i="20"/>
  <c r="F243" i="20"/>
  <c r="E243" i="20"/>
  <c r="D243" i="20"/>
  <c r="C243" i="20"/>
  <c r="Z242" i="20"/>
  <c r="V242" i="20"/>
  <c r="U242" i="20"/>
  <c r="T242" i="20"/>
  <c r="S242" i="20"/>
  <c r="N242" i="20"/>
  <c r="M242" i="20"/>
  <c r="L242" i="20"/>
  <c r="K242" i="20"/>
  <c r="F242" i="20"/>
  <c r="E242" i="20"/>
  <c r="D242" i="20"/>
  <c r="C242" i="20"/>
  <c r="Z241" i="20"/>
  <c r="V241" i="20"/>
  <c r="U241" i="20"/>
  <c r="T241" i="20"/>
  <c r="S241" i="20"/>
  <c r="N241" i="20"/>
  <c r="M241" i="20"/>
  <c r="L241" i="20"/>
  <c r="K241" i="20"/>
  <c r="F241" i="20"/>
  <c r="E241" i="20"/>
  <c r="D241" i="20"/>
  <c r="C241" i="20"/>
  <c r="Z240" i="20"/>
  <c r="V240" i="20"/>
  <c r="U240" i="20"/>
  <c r="T240" i="20"/>
  <c r="S240" i="20"/>
  <c r="N240" i="20"/>
  <c r="M240" i="20"/>
  <c r="L240" i="20"/>
  <c r="K240" i="20"/>
  <c r="F240" i="20"/>
  <c r="E240" i="20"/>
  <c r="D240" i="20"/>
  <c r="C240" i="20"/>
  <c r="Z239" i="20"/>
  <c r="V239" i="20"/>
  <c r="U239" i="20"/>
  <c r="T239" i="20"/>
  <c r="S239" i="20"/>
  <c r="N239" i="20"/>
  <c r="M239" i="20"/>
  <c r="L239" i="20"/>
  <c r="K239" i="20"/>
  <c r="F239" i="20"/>
  <c r="E239" i="20"/>
  <c r="D239" i="20"/>
  <c r="C239" i="20"/>
  <c r="Z238" i="20"/>
  <c r="V238" i="20"/>
  <c r="U238" i="20"/>
  <c r="T238" i="20"/>
  <c r="S238" i="20"/>
  <c r="N238" i="20"/>
  <c r="M238" i="20"/>
  <c r="L238" i="20"/>
  <c r="K238" i="20"/>
  <c r="F238" i="20"/>
  <c r="E238" i="20"/>
  <c r="D238" i="20"/>
  <c r="C238" i="20"/>
  <c r="Z237" i="20"/>
  <c r="V237" i="20"/>
  <c r="U237" i="20"/>
  <c r="T237" i="20"/>
  <c r="S237" i="20"/>
  <c r="N237" i="20"/>
  <c r="M237" i="20"/>
  <c r="L237" i="20"/>
  <c r="K237" i="20"/>
  <c r="F237" i="20"/>
  <c r="E237" i="20"/>
  <c r="D237" i="20"/>
  <c r="C237" i="20"/>
  <c r="Z236" i="20"/>
  <c r="V236" i="20"/>
  <c r="U236" i="20"/>
  <c r="T236" i="20"/>
  <c r="S236" i="20"/>
  <c r="N236" i="20"/>
  <c r="M236" i="20"/>
  <c r="L236" i="20"/>
  <c r="K236" i="20"/>
  <c r="F236" i="20"/>
  <c r="E236" i="20"/>
  <c r="D236" i="20"/>
  <c r="C236" i="20"/>
  <c r="Z235" i="20"/>
  <c r="V235" i="20"/>
  <c r="U235" i="20"/>
  <c r="T235" i="20"/>
  <c r="S235" i="20"/>
  <c r="N235" i="20"/>
  <c r="M235" i="20"/>
  <c r="L235" i="20"/>
  <c r="K235" i="20"/>
  <c r="F235" i="20"/>
  <c r="E235" i="20"/>
  <c r="D235" i="20"/>
  <c r="C235" i="20"/>
  <c r="Z234" i="20"/>
  <c r="V234" i="20"/>
  <c r="U234" i="20"/>
  <c r="T234" i="20"/>
  <c r="S234" i="20"/>
  <c r="N234" i="20"/>
  <c r="M234" i="20"/>
  <c r="L234" i="20"/>
  <c r="K234" i="20"/>
  <c r="F234" i="20"/>
  <c r="E234" i="20"/>
  <c r="D234" i="20"/>
  <c r="C234" i="20"/>
  <c r="Z233" i="20"/>
  <c r="V233" i="20"/>
  <c r="U233" i="20"/>
  <c r="T233" i="20"/>
  <c r="S233" i="20"/>
  <c r="N233" i="20"/>
  <c r="M233" i="20"/>
  <c r="L233" i="20"/>
  <c r="K233" i="20"/>
  <c r="F233" i="20"/>
  <c r="E233" i="20"/>
  <c r="D233" i="20"/>
  <c r="C233" i="20"/>
  <c r="Z232" i="20"/>
  <c r="V232" i="20"/>
  <c r="U232" i="20"/>
  <c r="T232" i="20"/>
  <c r="S232" i="20"/>
  <c r="N232" i="20"/>
  <c r="M232" i="20"/>
  <c r="L232" i="20"/>
  <c r="K232" i="20"/>
  <c r="F232" i="20"/>
  <c r="E232" i="20"/>
  <c r="D232" i="20"/>
  <c r="C232" i="20"/>
  <c r="Z231" i="20"/>
  <c r="V231" i="20"/>
  <c r="U231" i="20"/>
  <c r="T231" i="20"/>
  <c r="S231" i="20"/>
  <c r="N231" i="20"/>
  <c r="M231" i="20"/>
  <c r="L231" i="20"/>
  <c r="K231" i="20"/>
  <c r="F231" i="20"/>
  <c r="E231" i="20"/>
  <c r="D231" i="20"/>
  <c r="C231" i="20"/>
  <c r="Z230" i="20"/>
  <c r="V230" i="20"/>
  <c r="U230" i="20"/>
  <c r="T230" i="20"/>
  <c r="S230" i="20"/>
  <c r="N230" i="20"/>
  <c r="M230" i="20"/>
  <c r="L230" i="20"/>
  <c r="K230" i="20"/>
  <c r="F230" i="20"/>
  <c r="E230" i="20"/>
  <c r="D230" i="20"/>
  <c r="C230" i="20"/>
  <c r="Z229" i="20"/>
  <c r="V229" i="20"/>
  <c r="U229" i="20"/>
  <c r="T229" i="20"/>
  <c r="S229" i="20"/>
  <c r="N229" i="20"/>
  <c r="M229" i="20"/>
  <c r="L229" i="20"/>
  <c r="K229" i="20"/>
  <c r="F229" i="20"/>
  <c r="E229" i="20"/>
  <c r="D229" i="20"/>
  <c r="C229" i="20"/>
  <c r="Z228" i="20"/>
  <c r="V228" i="20"/>
  <c r="U228" i="20"/>
  <c r="T228" i="20"/>
  <c r="S228" i="20"/>
  <c r="N228" i="20"/>
  <c r="M228" i="20"/>
  <c r="L228" i="20"/>
  <c r="K228" i="20"/>
  <c r="F228" i="20"/>
  <c r="E228" i="20"/>
  <c r="D228" i="20"/>
  <c r="C228" i="20"/>
  <c r="Z227" i="20"/>
  <c r="V227" i="20"/>
  <c r="U227" i="20"/>
  <c r="T227" i="20"/>
  <c r="S227" i="20"/>
  <c r="N227" i="20"/>
  <c r="M227" i="20"/>
  <c r="L227" i="20"/>
  <c r="K227" i="20"/>
  <c r="F227" i="20"/>
  <c r="E227" i="20"/>
  <c r="D227" i="20"/>
  <c r="C227" i="20"/>
  <c r="Z226" i="20"/>
  <c r="V226" i="20"/>
  <c r="U226" i="20"/>
  <c r="T226" i="20"/>
  <c r="S226" i="20"/>
  <c r="N226" i="20"/>
  <c r="M226" i="20"/>
  <c r="L226" i="20"/>
  <c r="K226" i="20"/>
  <c r="F226" i="20"/>
  <c r="E226" i="20"/>
  <c r="D226" i="20"/>
  <c r="C226" i="20"/>
  <c r="Z225" i="20"/>
  <c r="U220" i="20"/>
  <c r="W371" i="20" s="1"/>
  <c r="N220" i="20"/>
  <c r="O371" i="20" s="1"/>
  <c r="G220" i="20"/>
  <c r="G371" i="20" s="1"/>
  <c r="U219" i="20"/>
  <c r="W350" i="20" s="1"/>
  <c r="N219" i="20"/>
  <c r="O350" i="20" s="1"/>
  <c r="G219" i="20"/>
  <c r="G350" i="20" s="1"/>
  <c r="U218" i="20"/>
  <c r="W329" i="20" s="1"/>
  <c r="N218" i="20"/>
  <c r="O329" i="20" s="1"/>
  <c r="G218" i="20"/>
  <c r="G329" i="20" s="1"/>
  <c r="U217" i="20"/>
  <c r="W308" i="20" s="1"/>
  <c r="N217" i="20"/>
  <c r="O308" i="20" s="1"/>
  <c r="G217" i="20"/>
  <c r="G308" i="20" s="1"/>
  <c r="U216" i="20"/>
  <c r="W287" i="20" s="1"/>
  <c r="N216" i="20"/>
  <c r="O287" i="20" s="1"/>
  <c r="G216" i="20"/>
  <c r="G287" i="20" s="1"/>
  <c r="U215" i="20"/>
  <c r="W266" i="20" s="1"/>
  <c r="N215" i="20"/>
  <c r="O266" i="20" s="1"/>
  <c r="G215" i="20"/>
  <c r="G266" i="20" s="1"/>
  <c r="U214" i="20"/>
  <c r="W245" i="20" s="1"/>
  <c r="N214" i="20"/>
  <c r="O245" i="20" s="1"/>
  <c r="G214" i="20"/>
  <c r="G245" i="20" s="1"/>
  <c r="L213" i="20"/>
  <c r="S213" i="20" s="1"/>
  <c r="K213" i="20"/>
  <c r="R213" i="20" s="1"/>
  <c r="I211" i="20"/>
  <c r="P211" i="20" s="1"/>
  <c r="U209" i="20"/>
  <c r="W370" i="20" s="1"/>
  <c r="N209" i="20"/>
  <c r="O370" i="20" s="1"/>
  <c r="G209" i="20"/>
  <c r="G370" i="20" s="1"/>
  <c r="U208" i="20"/>
  <c r="W349" i="20" s="1"/>
  <c r="N208" i="20"/>
  <c r="O349" i="20" s="1"/>
  <c r="G208" i="20"/>
  <c r="G349" i="20" s="1"/>
  <c r="U207" i="20"/>
  <c r="W328" i="20" s="1"/>
  <c r="N207" i="20"/>
  <c r="O328" i="20" s="1"/>
  <c r="G207" i="20"/>
  <c r="G328" i="20" s="1"/>
  <c r="U206" i="20"/>
  <c r="W307" i="20" s="1"/>
  <c r="N206" i="20"/>
  <c r="O307" i="20" s="1"/>
  <c r="G206" i="20"/>
  <c r="G307" i="20" s="1"/>
  <c r="U205" i="20"/>
  <c r="W286" i="20" s="1"/>
  <c r="N205" i="20"/>
  <c r="O286" i="20" s="1"/>
  <c r="G205" i="20"/>
  <c r="U204" i="20"/>
  <c r="W265" i="20" s="1"/>
  <c r="N204" i="20"/>
  <c r="O265" i="20" s="1"/>
  <c r="G204" i="20"/>
  <c r="G265" i="20" s="1"/>
  <c r="U203" i="20"/>
  <c r="W244" i="20" s="1"/>
  <c r="N203" i="20"/>
  <c r="O244" i="20" s="1"/>
  <c r="G203" i="20"/>
  <c r="G244" i="20" s="1"/>
  <c r="L202" i="20"/>
  <c r="S202" i="20" s="1"/>
  <c r="K202" i="20"/>
  <c r="R202" i="20" s="1"/>
  <c r="I200" i="20"/>
  <c r="P200" i="20" s="1"/>
  <c r="U198" i="20"/>
  <c r="W369" i="20" s="1"/>
  <c r="N198" i="20"/>
  <c r="O369" i="20" s="1"/>
  <c r="G198" i="20"/>
  <c r="G369" i="20" s="1"/>
  <c r="U197" i="20"/>
  <c r="W348" i="20" s="1"/>
  <c r="N197" i="20"/>
  <c r="O348" i="20" s="1"/>
  <c r="G197" i="20"/>
  <c r="G348" i="20" s="1"/>
  <c r="U196" i="20"/>
  <c r="W327" i="20" s="1"/>
  <c r="N196" i="20"/>
  <c r="O327" i="20" s="1"/>
  <c r="G196" i="20"/>
  <c r="G327" i="20" s="1"/>
  <c r="U195" i="20"/>
  <c r="W306" i="20" s="1"/>
  <c r="N195" i="20"/>
  <c r="O306" i="20" s="1"/>
  <c r="G195" i="20"/>
  <c r="G306" i="20" s="1"/>
  <c r="U194" i="20"/>
  <c r="W285" i="20" s="1"/>
  <c r="N194" i="20"/>
  <c r="O285" i="20" s="1"/>
  <c r="G194" i="20"/>
  <c r="G285" i="20" s="1"/>
  <c r="U193" i="20"/>
  <c r="W264" i="20" s="1"/>
  <c r="N193" i="20"/>
  <c r="O264" i="20" s="1"/>
  <c r="G193" i="20"/>
  <c r="G264" i="20" s="1"/>
  <c r="U192" i="20"/>
  <c r="W243" i="20" s="1"/>
  <c r="N192" i="20"/>
  <c r="O243" i="20" s="1"/>
  <c r="G192" i="20"/>
  <c r="G243" i="20" s="1"/>
  <c r="L191" i="20"/>
  <c r="S191" i="20" s="1"/>
  <c r="K191" i="20"/>
  <c r="R191" i="20" s="1"/>
  <c r="I189" i="20"/>
  <c r="P189" i="20" s="1"/>
  <c r="U187" i="20"/>
  <c r="W368" i="20" s="1"/>
  <c r="N187" i="20"/>
  <c r="O368" i="20" s="1"/>
  <c r="G187" i="20"/>
  <c r="G368" i="20" s="1"/>
  <c r="U186" i="20"/>
  <c r="W347" i="20" s="1"/>
  <c r="N186" i="20"/>
  <c r="O347" i="20" s="1"/>
  <c r="G186" i="20"/>
  <c r="G347" i="20" s="1"/>
  <c r="U185" i="20"/>
  <c r="W326" i="20" s="1"/>
  <c r="N185" i="20"/>
  <c r="O326" i="20" s="1"/>
  <c r="G185" i="20"/>
  <c r="G326" i="20" s="1"/>
  <c r="U184" i="20"/>
  <c r="W305" i="20" s="1"/>
  <c r="N184" i="20"/>
  <c r="O305" i="20" s="1"/>
  <c r="G184" i="20"/>
  <c r="G305" i="20" s="1"/>
  <c r="U183" i="20"/>
  <c r="W284" i="20" s="1"/>
  <c r="N183" i="20"/>
  <c r="O284" i="20" s="1"/>
  <c r="G183" i="20"/>
  <c r="G284" i="20" s="1"/>
  <c r="U182" i="20"/>
  <c r="W263" i="20" s="1"/>
  <c r="N182" i="20"/>
  <c r="O263" i="20" s="1"/>
  <c r="G182" i="20"/>
  <c r="G263" i="20" s="1"/>
  <c r="U181" i="20"/>
  <c r="W242" i="20" s="1"/>
  <c r="N181" i="20"/>
  <c r="O242" i="20" s="1"/>
  <c r="G181" i="20"/>
  <c r="G242" i="20" s="1"/>
  <c r="L180" i="20"/>
  <c r="S180" i="20" s="1"/>
  <c r="K180" i="20"/>
  <c r="R180" i="20" s="1"/>
  <c r="I178" i="20"/>
  <c r="P178" i="20" s="1"/>
  <c r="U176" i="20"/>
  <c r="W367" i="20" s="1"/>
  <c r="N176" i="20"/>
  <c r="O367" i="20" s="1"/>
  <c r="G176" i="20"/>
  <c r="G367" i="20" s="1"/>
  <c r="U175" i="20"/>
  <c r="W346" i="20" s="1"/>
  <c r="N175" i="20"/>
  <c r="O346" i="20" s="1"/>
  <c r="G175" i="20"/>
  <c r="G346" i="20" s="1"/>
  <c r="U174" i="20"/>
  <c r="W325" i="20" s="1"/>
  <c r="N174" i="20"/>
  <c r="O325" i="20" s="1"/>
  <c r="G174" i="20"/>
  <c r="G325" i="20" s="1"/>
  <c r="U173" i="20"/>
  <c r="W304" i="20" s="1"/>
  <c r="N173" i="20"/>
  <c r="O304" i="20" s="1"/>
  <c r="G173" i="20"/>
  <c r="G304" i="20" s="1"/>
  <c r="U172" i="20"/>
  <c r="W283" i="20" s="1"/>
  <c r="N172" i="20"/>
  <c r="O283" i="20" s="1"/>
  <c r="G172" i="20"/>
  <c r="G283" i="20" s="1"/>
  <c r="U171" i="20"/>
  <c r="W262" i="20" s="1"/>
  <c r="N171" i="20"/>
  <c r="O262" i="20" s="1"/>
  <c r="G171" i="20"/>
  <c r="G262" i="20" s="1"/>
  <c r="U170" i="20"/>
  <c r="W241" i="20" s="1"/>
  <c r="N170" i="20"/>
  <c r="O241" i="20" s="1"/>
  <c r="G170" i="20"/>
  <c r="G241" i="20" s="1"/>
  <c r="L169" i="20"/>
  <c r="S169" i="20" s="1"/>
  <c r="K169" i="20"/>
  <c r="R169" i="20" s="1"/>
  <c r="I167" i="20"/>
  <c r="P167" i="20" s="1"/>
  <c r="U165" i="20"/>
  <c r="W366" i="20" s="1"/>
  <c r="N165" i="20"/>
  <c r="O366" i="20" s="1"/>
  <c r="G165" i="20"/>
  <c r="G366" i="20" s="1"/>
  <c r="U164" i="20"/>
  <c r="W345" i="20" s="1"/>
  <c r="N164" i="20"/>
  <c r="O345" i="20" s="1"/>
  <c r="G164" i="20"/>
  <c r="G345" i="20" s="1"/>
  <c r="U163" i="20"/>
  <c r="W324" i="20" s="1"/>
  <c r="N163" i="20"/>
  <c r="O324" i="20" s="1"/>
  <c r="G163" i="20"/>
  <c r="G324" i="20" s="1"/>
  <c r="U162" i="20"/>
  <c r="W303" i="20" s="1"/>
  <c r="N162" i="20"/>
  <c r="O303" i="20" s="1"/>
  <c r="G162" i="20"/>
  <c r="G303" i="20" s="1"/>
  <c r="U161" i="20"/>
  <c r="W282" i="20" s="1"/>
  <c r="N161" i="20"/>
  <c r="O282" i="20" s="1"/>
  <c r="G161" i="20"/>
  <c r="G282" i="20" s="1"/>
  <c r="U160" i="20"/>
  <c r="W261" i="20" s="1"/>
  <c r="N160" i="20"/>
  <c r="O261" i="20" s="1"/>
  <c r="G160" i="20"/>
  <c r="G261" i="20" s="1"/>
  <c r="U159" i="20"/>
  <c r="W240" i="20" s="1"/>
  <c r="N159" i="20"/>
  <c r="O240" i="20" s="1"/>
  <c r="G159" i="20"/>
  <c r="G240" i="20" s="1"/>
  <c r="L158" i="20"/>
  <c r="S158" i="20" s="1"/>
  <c r="K158" i="20"/>
  <c r="R158" i="20" s="1"/>
  <c r="I156" i="20"/>
  <c r="P156" i="20" s="1"/>
  <c r="U154" i="20"/>
  <c r="W365" i="20" s="1"/>
  <c r="N154" i="20"/>
  <c r="O365" i="20" s="1"/>
  <c r="G154" i="20"/>
  <c r="G365" i="20" s="1"/>
  <c r="U153" i="20"/>
  <c r="W344" i="20" s="1"/>
  <c r="N153" i="20"/>
  <c r="O344" i="20" s="1"/>
  <c r="G153" i="20"/>
  <c r="G344" i="20" s="1"/>
  <c r="U152" i="20"/>
  <c r="W323" i="20" s="1"/>
  <c r="N152" i="20"/>
  <c r="O323" i="20" s="1"/>
  <c r="G152" i="20"/>
  <c r="G323" i="20" s="1"/>
  <c r="U151" i="20"/>
  <c r="W302" i="20" s="1"/>
  <c r="N151" i="20"/>
  <c r="O281" i="20" s="1"/>
  <c r="G151" i="20"/>
  <c r="G302" i="20" s="1"/>
  <c r="U150" i="20"/>
  <c r="W281" i="20" s="1"/>
  <c r="N150" i="20"/>
  <c r="G150" i="20"/>
  <c r="G281" i="20" s="1"/>
  <c r="U149" i="20"/>
  <c r="W260" i="20" s="1"/>
  <c r="N149" i="20"/>
  <c r="O260" i="20" s="1"/>
  <c r="G149" i="20"/>
  <c r="G260" i="20" s="1"/>
  <c r="U148" i="20"/>
  <c r="W239" i="20" s="1"/>
  <c r="N148" i="20"/>
  <c r="O239" i="20" s="1"/>
  <c r="G148" i="20"/>
  <c r="G239" i="20" s="1"/>
  <c r="L147" i="20"/>
  <c r="S147" i="20" s="1"/>
  <c r="K147" i="20"/>
  <c r="R147" i="20" s="1"/>
  <c r="I145" i="20"/>
  <c r="P145" i="20" s="1"/>
  <c r="U143" i="20"/>
  <c r="W364" i="20" s="1"/>
  <c r="N143" i="20"/>
  <c r="O364" i="20" s="1"/>
  <c r="G143" i="20"/>
  <c r="G364" i="20" s="1"/>
  <c r="U142" i="20"/>
  <c r="W343" i="20" s="1"/>
  <c r="N142" i="20"/>
  <c r="O343" i="20" s="1"/>
  <c r="G142" i="20"/>
  <c r="G343" i="20" s="1"/>
  <c r="U141" i="20"/>
  <c r="W322" i="20" s="1"/>
  <c r="N141" i="20"/>
  <c r="O322" i="20" s="1"/>
  <c r="G141" i="20"/>
  <c r="G322" i="20" s="1"/>
  <c r="U140" i="20"/>
  <c r="W301" i="20" s="1"/>
  <c r="N140" i="20"/>
  <c r="O301" i="20" s="1"/>
  <c r="G140" i="20"/>
  <c r="U139" i="20"/>
  <c r="W280" i="20" s="1"/>
  <c r="N139" i="20"/>
  <c r="O280" i="20" s="1"/>
  <c r="G139" i="20"/>
  <c r="G280" i="20" s="1"/>
  <c r="U138" i="20"/>
  <c r="W259" i="20" s="1"/>
  <c r="N138" i="20"/>
  <c r="O259" i="20" s="1"/>
  <c r="G138" i="20"/>
  <c r="G259" i="20" s="1"/>
  <c r="U137" i="20"/>
  <c r="W238" i="20" s="1"/>
  <c r="N137" i="20"/>
  <c r="O238" i="20" s="1"/>
  <c r="G137" i="20"/>
  <c r="G238" i="20" s="1"/>
  <c r="L136" i="20"/>
  <c r="S136" i="20" s="1"/>
  <c r="K136" i="20"/>
  <c r="R136" i="20" s="1"/>
  <c r="I134" i="20"/>
  <c r="P134" i="20" s="1"/>
  <c r="U132" i="20"/>
  <c r="W363" i="20" s="1"/>
  <c r="N132" i="20"/>
  <c r="O363" i="20" s="1"/>
  <c r="G132" i="20"/>
  <c r="G363" i="20" s="1"/>
  <c r="U131" i="20"/>
  <c r="W342" i="20" s="1"/>
  <c r="N131" i="20"/>
  <c r="O342" i="20" s="1"/>
  <c r="G131" i="20"/>
  <c r="G342" i="20" s="1"/>
  <c r="U130" i="20"/>
  <c r="W321" i="20" s="1"/>
  <c r="N130" i="20"/>
  <c r="O321" i="20" s="1"/>
  <c r="G130" i="20"/>
  <c r="G321" i="20" s="1"/>
  <c r="U129" i="20"/>
  <c r="W300" i="20" s="1"/>
  <c r="N129" i="20"/>
  <c r="O300" i="20" s="1"/>
  <c r="G129" i="20"/>
  <c r="G300" i="20" s="1"/>
  <c r="U128" i="20"/>
  <c r="W279" i="20" s="1"/>
  <c r="N128" i="20"/>
  <c r="O279" i="20" s="1"/>
  <c r="G128" i="20"/>
  <c r="G279" i="20" s="1"/>
  <c r="U127" i="20"/>
  <c r="W258" i="20" s="1"/>
  <c r="N127" i="20"/>
  <c r="O258" i="20" s="1"/>
  <c r="G127" i="20"/>
  <c r="G258" i="20" s="1"/>
  <c r="U126" i="20"/>
  <c r="W237" i="20" s="1"/>
  <c r="N126" i="20"/>
  <c r="O237" i="20" s="1"/>
  <c r="G126" i="20"/>
  <c r="G237" i="20" s="1"/>
  <c r="L125" i="20"/>
  <c r="S125" i="20" s="1"/>
  <c r="K125" i="20"/>
  <c r="R125" i="20" s="1"/>
  <c r="I123" i="20"/>
  <c r="P123" i="20" s="1"/>
  <c r="U121" i="20"/>
  <c r="W362" i="20" s="1"/>
  <c r="N121" i="20"/>
  <c r="O362" i="20" s="1"/>
  <c r="G121" i="20"/>
  <c r="G362" i="20" s="1"/>
  <c r="U120" i="20"/>
  <c r="W341" i="20" s="1"/>
  <c r="N120" i="20"/>
  <c r="O341" i="20" s="1"/>
  <c r="G120" i="20"/>
  <c r="G341" i="20" s="1"/>
  <c r="U119" i="20"/>
  <c r="W320" i="20" s="1"/>
  <c r="N119" i="20"/>
  <c r="O320" i="20" s="1"/>
  <c r="G119" i="20"/>
  <c r="G320" i="20" s="1"/>
  <c r="U118" i="20"/>
  <c r="W299" i="20" s="1"/>
  <c r="N118" i="20"/>
  <c r="O299" i="20" s="1"/>
  <c r="G118" i="20"/>
  <c r="G299" i="20" s="1"/>
  <c r="U117" i="20"/>
  <c r="W278" i="20" s="1"/>
  <c r="N117" i="20"/>
  <c r="O278" i="20" s="1"/>
  <c r="G117" i="20"/>
  <c r="G278" i="20" s="1"/>
  <c r="U116" i="20"/>
  <c r="W257" i="20" s="1"/>
  <c r="N116" i="20"/>
  <c r="O257" i="20" s="1"/>
  <c r="G116" i="20"/>
  <c r="G257" i="20" s="1"/>
  <c r="U115" i="20"/>
  <c r="W236" i="20" s="1"/>
  <c r="N115" i="20"/>
  <c r="O236" i="20" s="1"/>
  <c r="G115" i="20"/>
  <c r="G236" i="20" s="1"/>
  <c r="L114" i="20"/>
  <c r="S114" i="20" s="1"/>
  <c r="K114" i="20"/>
  <c r="R114" i="20" s="1"/>
  <c r="I112" i="20"/>
  <c r="P112" i="20" s="1"/>
  <c r="U110" i="20"/>
  <c r="W361" i="20" s="1"/>
  <c r="N110" i="20"/>
  <c r="O361" i="20" s="1"/>
  <c r="G110" i="20"/>
  <c r="G361" i="20" s="1"/>
  <c r="U109" i="20"/>
  <c r="W340" i="20" s="1"/>
  <c r="N109" i="20"/>
  <c r="O340" i="20" s="1"/>
  <c r="G109" i="20"/>
  <c r="G340" i="20" s="1"/>
  <c r="U108" i="20"/>
  <c r="W319" i="20" s="1"/>
  <c r="N108" i="20"/>
  <c r="O319" i="20" s="1"/>
  <c r="G108" i="20"/>
  <c r="G319" i="20" s="1"/>
  <c r="U107" i="20"/>
  <c r="W298" i="20" s="1"/>
  <c r="N107" i="20"/>
  <c r="O298" i="20" s="1"/>
  <c r="G107" i="20"/>
  <c r="G298" i="20" s="1"/>
  <c r="U106" i="20"/>
  <c r="W277" i="20" s="1"/>
  <c r="N106" i="20"/>
  <c r="O277" i="20" s="1"/>
  <c r="G106" i="20"/>
  <c r="G277" i="20" s="1"/>
  <c r="U105" i="20"/>
  <c r="W256" i="20" s="1"/>
  <c r="N105" i="20"/>
  <c r="O256" i="20" s="1"/>
  <c r="G105" i="20"/>
  <c r="G256" i="20" s="1"/>
  <c r="U104" i="20"/>
  <c r="W235" i="20" s="1"/>
  <c r="N104" i="20"/>
  <c r="O235" i="20" s="1"/>
  <c r="G104" i="20"/>
  <c r="G235" i="20" s="1"/>
  <c r="L103" i="20"/>
  <c r="S103" i="20" s="1"/>
  <c r="K103" i="20"/>
  <c r="R103" i="20" s="1"/>
  <c r="I101" i="20"/>
  <c r="P101" i="20" s="1"/>
  <c r="U99" i="20"/>
  <c r="W360" i="20" s="1"/>
  <c r="N99" i="20"/>
  <c r="O360" i="20" s="1"/>
  <c r="G99" i="20"/>
  <c r="G360" i="20" s="1"/>
  <c r="U98" i="20"/>
  <c r="W339" i="20" s="1"/>
  <c r="N98" i="20"/>
  <c r="O339" i="20" s="1"/>
  <c r="G98" i="20"/>
  <c r="G339" i="20" s="1"/>
  <c r="U97" i="20"/>
  <c r="W318" i="20" s="1"/>
  <c r="N97" i="20"/>
  <c r="O318" i="20" s="1"/>
  <c r="G97" i="20"/>
  <c r="G318" i="20" s="1"/>
  <c r="U96" i="20"/>
  <c r="W297" i="20" s="1"/>
  <c r="N96" i="20"/>
  <c r="O297" i="20" s="1"/>
  <c r="G96" i="20"/>
  <c r="G297" i="20" s="1"/>
  <c r="U95" i="20"/>
  <c r="W276" i="20" s="1"/>
  <c r="N95" i="20"/>
  <c r="O276" i="20" s="1"/>
  <c r="G95" i="20"/>
  <c r="G276" i="20" s="1"/>
  <c r="U94" i="20"/>
  <c r="W255" i="20" s="1"/>
  <c r="N94" i="20"/>
  <c r="O255" i="20" s="1"/>
  <c r="G94" i="20"/>
  <c r="G255" i="20" s="1"/>
  <c r="U93" i="20"/>
  <c r="W234" i="20" s="1"/>
  <c r="N93" i="20"/>
  <c r="O234" i="20" s="1"/>
  <c r="G93" i="20"/>
  <c r="G234" i="20" s="1"/>
  <c r="L92" i="20"/>
  <c r="S92" i="20" s="1"/>
  <c r="K92" i="20"/>
  <c r="R92" i="20" s="1"/>
  <c r="I90" i="20"/>
  <c r="P90" i="20" s="1"/>
  <c r="U88" i="20"/>
  <c r="W359" i="20" s="1"/>
  <c r="N88" i="20"/>
  <c r="O359" i="20" s="1"/>
  <c r="G88" i="20"/>
  <c r="G359" i="20" s="1"/>
  <c r="U87" i="20"/>
  <c r="W338" i="20" s="1"/>
  <c r="N87" i="20"/>
  <c r="O338" i="20" s="1"/>
  <c r="G87" i="20"/>
  <c r="G338" i="20" s="1"/>
  <c r="U86" i="20"/>
  <c r="W317" i="20" s="1"/>
  <c r="N86" i="20"/>
  <c r="O317" i="20" s="1"/>
  <c r="G86" i="20"/>
  <c r="G317" i="20" s="1"/>
  <c r="U85" i="20"/>
  <c r="W296" i="20" s="1"/>
  <c r="N85" i="20"/>
  <c r="O296" i="20" s="1"/>
  <c r="G85" i="20"/>
  <c r="G296" i="20" s="1"/>
  <c r="U84" i="20"/>
  <c r="W275" i="20" s="1"/>
  <c r="N84" i="20"/>
  <c r="O275" i="20" s="1"/>
  <c r="G84" i="20"/>
  <c r="G275" i="20" s="1"/>
  <c r="U83" i="20"/>
  <c r="W254" i="20" s="1"/>
  <c r="N83" i="20"/>
  <c r="O254" i="20" s="1"/>
  <c r="G83" i="20"/>
  <c r="G254" i="20" s="1"/>
  <c r="U82" i="20"/>
  <c r="W233" i="20" s="1"/>
  <c r="N82" i="20"/>
  <c r="O233" i="20" s="1"/>
  <c r="G82" i="20"/>
  <c r="G233" i="20" s="1"/>
  <c r="L81" i="20"/>
  <c r="S81" i="20" s="1"/>
  <c r="K81" i="20"/>
  <c r="R81" i="20" s="1"/>
  <c r="I79" i="20"/>
  <c r="P79" i="20" s="1"/>
  <c r="U77" i="20"/>
  <c r="W358" i="20" s="1"/>
  <c r="N77" i="20"/>
  <c r="O358" i="20" s="1"/>
  <c r="G77" i="20"/>
  <c r="G358" i="20" s="1"/>
  <c r="U76" i="20"/>
  <c r="W337" i="20" s="1"/>
  <c r="N76" i="20"/>
  <c r="O337" i="20" s="1"/>
  <c r="G76" i="20"/>
  <c r="G337" i="20" s="1"/>
  <c r="U75" i="20"/>
  <c r="W316" i="20" s="1"/>
  <c r="N75" i="20"/>
  <c r="O316" i="20" s="1"/>
  <c r="G75" i="20"/>
  <c r="G316" i="20" s="1"/>
  <c r="U74" i="20"/>
  <c r="W295" i="20" s="1"/>
  <c r="N74" i="20"/>
  <c r="O295" i="20" s="1"/>
  <c r="G74" i="20"/>
  <c r="G295" i="20" s="1"/>
  <c r="U73" i="20"/>
  <c r="W274" i="20" s="1"/>
  <c r="N73" i="20"/>
  <c r="O274" i="20" s="1"/>
  <c r="G73" i="20"/>
  <c r="G274" i="20" s="1"/>
  <c r="U72" i="20"/>
  <c r="W253" i="20" s="1"/>
  <c r="N72" i="20"/>
  <c r="O253" i="20" s="1"/>
  <c r="G72" i="20"/>
  <c r="G253" i="20" s="1"/>
  <c r="U71" i="20"/>
  <c r="W232" i="20" s="1"/>
  <c r="N71" i="20"/>
  <c r="O232" i="20" s="1"/>
  <c r="G71" i="20"/>
  <c r="G232" i="20" s="1"/>
  <c r="L70" i="20"/>
  <c r="S70" i="20" s="1"/>
  <c r="K70" i="20"/>
  <c r="R70" i="20" s="1"/>
  <c r="I68" i="20"/>
  <c r="P68" i="20" s="1"/>
  <c r="U66" i="20"/>
  <c r="W357" i="20" s="1"/>
  <c r="N66" i="20"/>
  <c r="O357" i="20" s="1"/>
  <c r="G66" i="20"/>
  <c r="G357" i="20" s="1"/>
  <c r="U65" i="20"/>
  <c r="W336" i="20" s="1"/>
  <c r="N65" i="20"/>
  <c r="O336" i="20" s="1"/>
  <c r="G65" i="20"/>
  <c r="G336" i="20" s="1"/>
  <c r="U64" i="20"/>
  <c r="W315" i="20" s="1"/>
  <c r="N64" i="20"/>
  <c r="O315" i="20" s="1"/>
  <c r="G64" i="20"/>
  <c r="G315" i="20" s="1"/>
  <c r="U63" i="20"/>
  <c r="W294" i="20" s="1"/>
  <c r="N63" i="20"/>
  <c r="O294" i="20" s="1"/>
  <c r="G63" i="20"/>
  <c r="G294" i="20" s="1"/>
  <c r="U62" i="20"/>
  <c r="W273" i="20" s="1"/>
  <c r="N62" i="20"/>
  <c r="O273" i="20" s="1"/>
  <c r="G62" i="20"/>
  <c r="G273" i="20" s="1"/>
  <c r="U61" i="20"/>
  <c r="W252" i="20" s="1"/>
  <c r="N61" i="20"/>
  <c r="O252" i="20" s="1"/>
  <c r="G61" i="20"/>
  <c r="G252" i="20" s="1"/>
  <c r="U60" i="20"/>
  <c r="W231" i="20" s="1"/>
  <c r="N60" i="20"/>
  <c r="O231" i="20" s="1"/>
  <c r="G60" i="20"/>
  <c r="G231" i="20" s="1"/>
  <c r="L59" i="20"/>
  <c r="S59" i="20" s="1"/>
  <c r="K59" i="20"/>
  <c r="R59" i="20" s="1"/>
  <c r="I57" i="20"/>
  <c r="P57" i="20" s="1"/>
  <c r="U55" i="20"/>
  <c r="W356" i="20" s="1"/>
  <c r="N55" i="20"/>
  <c r="O356" i="20" s="1"/>
  <c r="G55" i="20"/>
  <c r="G356" i="20" s="1"/>
  <c r="U54" i="20"/>
  <c r="W335" i="20" s="1"/>
  <c r="N54" i="20"/>
  <c r="O335" i="20" s="1"/>
  <c r="G54" i="20"/>
  <c r="G335" i="20" s="1"/>
  <c r="U53" i="20"/>
  <c r="W314" i="20" s="1"/>
  <c r="N53" i="20"/>
  <c r="O314" i="20" s="1"/>
  <c r="G53" i="20"/>
  <c r="G314" i="20" s="1"/>
  <c r="U52" i="20"/>
  <c r="W293" i="20" s="1"/>
  <c r="N52" i="20"/>
  <c r="O293" i="20" s="1"/>
  <c r="G52" i="20"/>
  <c r="G293" i="20" s="1"/>
  <c r="U51" i="20"/>
  <c r="W272" i="20" s="1"/>
  <c r="N51" i="20"/>
  <c r="O272" i="20" s="1"/>
  <c r="G51" i="20"/>
  <c r="G272" i="20" s="1"/>
  <c r="U50" i="20"/>
  <c r="W251" i="20" s="1"/>
  <c r="N50" i="20"/>
  <c r="O251" i="20" s="1"/>
  <c r="G50" i="20"/>
  <c r="G251" i="20" s="1"/>
  <c r="U49" i="20"/>
  <c r="W230" i="20" s="1"/>
  <c r="N49" i="20"/>
  <c r="O230" i="20" s="1"/>
  <c r="G49" i="20"/>
  <c r="G230" i="20" s="1"/>
  <c r="L48" i="20"/>
  <c r="S48" i="20" s="1"/>
  <c r="K48" i="20"/>
  <c r="R48" i="20" s="1"/>
  <c r="I46" i="20"/>
  <c r="P46" i="20" s="1"/>
  <c r="U44" i="20"/>
  <c r="W355" i="20" s="1"/>
  <c r="N44" i="20"/>
  <c r="O355" i="20" s="1"/>
  <c r="G44" i="20"/>
  <c r="G355" i="20" s="1"/>
  <c r="U43" i="20"/>
  <c r="W334" i="20" s="1"/>
  <c r="N43" i="20"/>
  <c r="O334" i="20" s="1"/>
  <c r="G43" i="20"/>
  <c r="G334" i="20" s="1"/>
  <c r="U42" i="20"/>
  <c r="W313" i="20" s="1"/>
  <c r="N42" i="20"/>
  <c r="O313" i="20" s="1"/>
  <c r="G42" i="20"/>
  <c r="G313" i="20" s="1"/>
  <c r="U41" i="20"/>
  <c r="W292" i="20" s="1"/>
  <c r="N41" i="20"/>
  <c r="O292" i="20" s="1"/>
  <c r="G41" i="20"/>
  <c r="G292" i="20" s="1"/>
  <c r="U40" i="20"/>
  <c r="W271" i="20" s="1"/>
  <c r="N40" i="20"/>
  <c r="O271" i="20" s="1"/>
  <c r="G40" i="20"/>
  <c r="G271" i="20" s="1"/>
  <c r="U39" i="20"/>
  <c r="W250" i="20" s="1"/>
  <c r="N39" i="20"/>
  <c r="O250" i="20" s="1"/>
  <c r="G39" i="20"/>
  <c r="G250" i="20" s="1"/>
  <c r="U38" i="20"/>
  <c r="W229" i="20" s="1"/>
  <c r="N38" i="20"/>
  <c r="O229" i="20" s="1"/>
  <c r="G38" i="20"/>
  <c r="G229" i="20" s="1"/>
  <c r="L37" i="20"/>
  <c r="S37" i="20" s="1"/>
  <c r="K37" i="20"/>
  <c r="R37" i="20" s="1"/>
  <c r="I35" i="20"/>
  <c r="P35" i="20" s="1"/>
  <c r="U33" i="20"/>
  <c r="W354" i="20" s="1"/>
  <c r="N33" i="20"/>
  <c r="O354" i="20" s="1"/>
  <c r="G33" i="20"/>
  <c r="G354" i="20" s="1"/>
  <c r="U32" i="20"/>
  <c r="W333" i="20" s="1"/>
  <c r="N32" i="20"/>
  <c r="O333" i="20" s="1"/>
  <c r="G32" i="20"/>
  <c r="G333" i="20" s="1"/>
  <c r="U31" i="20"/>
  <c r="W312" i="20" s="1"/>
  <c r="N31" i="20"/>
  <c r="O312" i="20" s="1"/>
  <c r="G31" i="20"/>
  <c r="G312" i="20" s="1"/>
  <c r="U30" i="20"/>
  <c r="W291" i="20" s="1"/>
  <c r="N30" i="20"/>
  <c r="O291" i="20" s="1"/>
  <c r="G30" i="20"/>
  <c r="G291" i="20" s="1"/>
  <c r="U29" i="20"/>
  <c r="W270" i="20" s="1"/>
  <c r="N29" i="20"/>
  <c r="O270" i="20" s="1"/>
  <c r="G29" i="20"/>
  <c r="G270" i="20" s="1"/>
  <c r="U28" i="20"/>
  <c r="W249" i="20" s="1"/>
  <c r="N28" i="20"/>
  <c r="O249" i="20" s="1"/>
  <c r="G28" i="20"/>
  <c r="G249" i="20" s="1"/>
  <c r="U27" i="20"/>
  <c r="W228" i="20" s="1"/>
  <c r="N27" i="20"/>
  <c r="O228" i="20" s="1"/>
  <c r="G27" i="20"/>
  <c r="G228" i="20" s="1"/>
  <c r="L26" i="20"/>
  <c r="S26" i="20" s="1"/>
  <c r="K26" i="20"/>
  <c r="R26" i="20" s="1"/>
  <c r="I24" i="20"/>
  <c r="P24" i="20" s="1"/>
  <c r="U22" i="20"/>
  <c r="W353" i="20" s="1"/>
  <c r="N22" i="20"/>
  <c r="O353" i="20" s="1"/>
  <c r="G22" i="20"/>
  <c r="G353" i="20" s="1"/>
  <c r="U21" i="20"/>
  <c r="W332" i="20" s="1"/>
  <c r="N21" i="20"/>
  <c r="O332" i="20" s="1"/>
  <c r="G21" i="20"/>
  <c r="G332" i="20" s="1"/>
  <c r="U20" i="20"/>
  <c r="W311" i="20" s="1"/>
  <c r="N20" i="20"/>
  <c r="O310" i="20" s="1"/>
  <c r="G20" i="20"/>
  <c r="G311" i="20" s="1"/>
  <c r="U19" i="20"/>
  <c r="W290" i="20" s="1"/>
  <c r="N19" i="20"/>
  <c r="O290" i="20" s="1"/>
  <c r="G19" i="20"/>
  <c r="G290" i="20" s="1"/>
  <c r="U18" i="20"/>
  <c r="W269" i="20" s="1"/>
  <c r="N18" i="20"/>
  <c r="O269" i="20" s="1"/>
  <c r="G18" i="20"/>
  <c r="G269" i="20" s="1"/>
  <c r="U17" i="20"/>
  <c r="W248" i="20" s="1"/>
  <c r="N17" i="20"/>
  <c r="O248" i="20" s="1"/>
  <c r="G17" i="20"/>
  <c r="G248" i="20" s="1"/>
  <c r="U16" i="20"/>
  <c r="W227" i="20" s="1"/>
  <c r="N16" i="20"/>
  <c r="O227" i="20" s="1"/>
  <c r="G16" i="20"/>
  <c r="G227" i="20" s="1"/>
  <c r="L15" i="20"/>
  <c r="S15" i="20" s="1"/>
  <c r="K15" i="20"/>
  <c r="R15" i="20" s="1"/>
  <c r="I13" i="20"/>
  <c r="P13" i="20" s="1"/>
  <c r="U11" i="20"/>
  <c r="W352" i="20" s="1"/>
  <c r="N11" i="20"/>
  <c r="O352" i="20" s="1"/>
  <c r="G11" i="20"/>
  <c r="G352" i="20" s="1"/>
  <c r="U10" i="20"/>
  <c r="W331" i="20" s="1"/>
  <c r="N10" i="20"/>
  <c r="O331" i="20" s="1"/>
  <c r="G10" i="20"/>
  <c r="G331" i="20" s="1"/>
  <c r="U9" i="20"/>
  <c r="W310" i="20" s="1"/>
  <c r="N9" i="20"/>
  <c r="G9" i="20"/>
  <c r="G310" i="20" s="1"/>
  <c r="U8" i="20"/>
  <c r="W289" i="20" s="1"/>
  <c r="N8" i="20"/>
  <c r="O289" i="20" s="1"/>
  <c r="G8" i="20"/>
  <c r="G289" i="20" s="1"/>
  <c r="U7" i="20"/>
  <c r="W268" i="20" s="1"/>
  <c r="N7" i="20"/>
  <c r="O268" i="20" s="1"/>
  <c r="G7" i="20"/>
  <c r="G268" i="20" s="1"/>
  <c r="U6" i="20"/>
  <c r="W247" i="20" s="1"/>
  <c r="N6" i="20"/>
  <c r="O247" i="20" s="1"/>
  <c r="G6" i="20"/>
  <c r="G247" i="20" s="1"/>
  <c r="U5" i="20"/>
  <c r="W226" i="20" s="1"/>
  <c r="N5" i="20"/>
  <c r="O226" i="20" s="1"/>
  <c r="G5" i="20"/>
  <c r="G226" i="20" s="1"/>
  <c r="L4" i="20"/>
  <c r="S4" i="20" s="1"/>
  <c r="K4" i="20"/>
  <c r="R4" i="20" s="1"/>
  <c r="I2" i="20"/>
  <c r="P2" i="20" s="1"/>
  <c r="G301" i="20" l="1"/>
  <c r="G286" i="20"/>
  <c r="O302" i="20"/>
  <c r="O311" i="20"/>
  <c r="A410" i="20"/>
  <c r="A373" i="20" s="1"/>
  <c r="B373" i="20"/>
  <c r="D375" i="20" l="1"/>
  <c r="J375" i="20" s="1"/>
  <c r="P375" i="20" s="1"/>
  <c r="C375" i="20"/>
  <c r="I375" i="20" s="1"/>
  <c r="O375" i="20" s="1"/>
  <c r="H373" i="20"/>
  <c r="B375" i="20"/>
  <c r="H375" i="20" s="1"/>
  <c r="N375" i="20" s="1"/>
  <c r="C382" i="20"/>
  <c r="C381" i="20"/>
  <c r="B380" i="20"/>
  <c r="E379" i="20"/>
  <c r="A379" i="20"/>
  <c r="D378" i="20"/>
  <c r="C377" i="20"/>
  <c r="B376" i="20"/>
  <c r="S373" i="20"/>
  <c r="G373" i="20"/>
  <c r="B382" i="20"/>
  <c r="B381" i="20"/>
  <c r="E380" i="20"/>
  <c r="A380" i="20"/>
  <c r="D379" i="20"/>
  <c r="C378" i="20"/>
  <c r="B377" i="20"/>
  <c r="E376" i="20"/>
  <c r="A376" i="20"/>
  <c r="C379" i="20"/>
  <c r="A378" i="20"/>
  <c r="E377" i="20"/>
  <c r="D376" i="20"/>
  <c r="E382" i="20"/>
  <c r="E381" i="20"/>
  <c r="D380" i="20"/>
  <c r="B379" i="20"/>
  <c r="D377" i="20"/>
  <c r="C376" i="20"/>
  <c r="B378" i="20"/>
  <c r="D382" i="20"/>
  <c r="D381" i="20"/>
  <c r="C380" i="20"/>
  <c r="A377" i="20"/>
  <c r="A382" i="20"/>
  <c r="A381" i="20"/>
  <c r="E378" i="20"/>
  <c r="S386" i="20" l="1"/>
  <c r="U377" i="20" s="1"/>
  <c r="N373" i="20"/>
  <c r="T373" i="20"/>
  <c r="W377" i="20"/>
  <c r="W378" i="20"/>
  <c r="W379" i="20"/>
  <c r="O392" i="20" s="1"/>
  <c r="H382" i="20"/>
  <c r="H381" i="20"/>
  <c r="K380" i="20"/>
  <c r="G380" i="20"/>
  <c r="J379" i="20"/>
  <c r="I378" i="20"/>
  <c r="H377" i="20"/>
  <c r="K376" i="20"/>
  <c r="G376" i="20"/>
  <c r="K382" i="20"/>
  <c r="G382" i="20"/>
  <c r="K381" i="20"/>
  <c r="G381" i="20"/>
  <c r="J380" i="20"/>
  <c r="I379" i="20"/>
  <c r="H378" i="20"/>
  <c r="K377" i="20"/>
  <c r="G377" i="20"/>
  <c r="J376" i="20"/>
  <c r="I382" i="20"/>
  <c r="I381" i="20"/>
  <c r="H380" i="20"/>
  <c r="J378" i="20"/>
  <c r="M373" i="20"/>
  <c r="K379" i="20"/>
  <c r="G378" i="20"/>
  <c r="J382" i="20"/>
  <c r="J381" i="20"/>
  <c r="I380" i="20"/>
  <c r="G379" i="20"/>
  <c r="I377" i="20"/>
  <c r="H376" i="20"/>
  <c r="I376" i="20"/>
  <c r="K378" i="20"/>
  <c r="H379" i="20"/>
  <c r="J377" i="20"/>
  <c r="O391" i="20" l="1"/>
  <c r="G16" i="8"/>
  <c r="G16" i="7" s="1"/>
  <c r="O390" i="20"/>
  <c r="G15" i="8"/>
  <c r="G15" i="7" s="1"/>
  <c r="N390" i="20"/>
  <c r="E15" i="8"/>
  <c r="T386" i="20"/>
  <c r="U378" i="20" s="1"/>
  <c r="Q382" i="20"/>
  <c r="M382" i="20"/>
  <c r="Q381" i="20"/>
  <c r="M381" i="20"/>
  <c r="P380" i="20"/>
  <c r="O379" i="20"/>
  <c r="N378" i="20"/>
  <c r="Q377" i="20"/>
  <c r="M377" i="20"/>
  <c r="P376" i="20"/>
  <c r="P382" i="20"/>
  <c r="P381" i="20"/>
  <c r="O380" i="20"/>
  <c r="N379" i="20"/>
  <c r="Q378" i="20"/>
  <c r="M378" i="20"/>
  <c r="P377" i="20"/>
  <c r="O376" i="20"/>
  <c r="Q380" i="20"/>
  <c r="M379" i="20"/>
  <c r="O377" i="20"/>
  <c r="N376" i="20"/>
  <c r="O382" i="20"/>
  <c r="O381" i="20"/>
  <c r="N380" i="20"/>
  <c r="P378" i="20"/>
  <c r="N377" i="20"/>
  <c r="M376" i="20"/>
  <c r="O378" i="20"/>
  <c r="N382" i="20"/>
  <c r="Q379" i="20"/>
  <c r="N381" i="20"/>
  <c r="M380" i="20"/>
  <c r="P379" i="20"/>
  <c r="Q376" i="20"/>
  <c r="T381" i="20"/>
  <c r="E15" i="7" s="1"/>
  <c r="N391" i="20" l="1"/>
  <c r="T382" i="20" s="1"/>
  <c r="E16" i="8"/>
  <c r="U386" i="20"/>
  <c r="U379" i="20" s="1"/>
  <c r="N392" i="20" s="1"/>
  <c r="T383" i="20" s="1"/>
  <c r="E16" i="7" l="1"/>
  <c r="Z17" i="15"/>
  <c r="G91" i="15" s="1"/>
  <c r="E16" i="15"/>
  <c r="G63" i="15" s="1"/>
  <c r="G47" i="15"/>
  <c r="E8" i="7" l="1"/>
  <c r="E8" i="8"/>
  <c r="A219" i="15"/>
  <c r="A236" i="15" s="1"/>
  <c r="J220" i="15"/>
  <c r="K220" i="15"/>
  <c r="L220" i="15"/>
  <c r="J221" i="15"/>
  <c r="K221" i="15"/>
  <c r="L221" i="15"/>
  <c r="J222" i="15"/>
  <c r="K222" i="15"/>
  <c r="L222" i="15"/>
  <c r="K223" i="15"/>
  <c r="L223" i="15"/>
  <c r="J224" i="15"/>
  <c r="K224" i="15"/>
  <c r="L224" i="15"/>
  <c r="J225" i="15"/>
  <c r="K225" i="15"/>
  <c r="L225" i="15"/>
  <c r="J226" i="15"/>
  <c r="K226" i="15"/>
  <c r="L226" i="15"/>
  <c r="J227" i="15"/>
  <c r="K227" i="15"/>
  <c r="L227" i="15"/>
  <c r="J228" i="15"/>
  <c r="K228" i="15"/>
  <c r="L228" i="15"/>
  <c r="J229" i="15"/>
  <c r="K229" i="15"/>
  <c r="L229" i="15"/>
  <c r="J230" i="15"/>
  <c r="K230" i="15"/>
  <c r="L230" i="15"/>
  <c r="J231" i="15"/>
  <c r="K231" i="15"/>
  <c r="L231" i="15"/>
  <c r="J232" i="15"/>
  <c r="K232" i="15"/>
  <c r="L232" i="15"/>
  <c r="J233" i="15"/>
  <c r="K233" i="15"/>
  <c r="L233" i="15"/>
  <c r="J234" i="15"/>
  <c r="K234" i="15"/>
  <c r="L234" i="15"/>
  <c r="J235" i="15"/>
  <c r="K235" i="15"/>
  <c r="L235" i="15"/>
  <c r="L172" i="15" l="1"/>
  <c r="L171" i="15"/>
  <c r="L170" i="15"/>
  <c r="L169" i="15"/>
  <c r="L168" i="15"/>
  <c r="L167" i="15"/>
  <c r="L166" i="15"/>
  <c r="C141" i="15" l="1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8" i="15"/>
  <c r="C47" i="15"/>
  <c r="C49" i="15"/>
  <c r="C126" i="15"/>
  <c r="C110" i="15"/>
  <c r="C94" i="15"/>
  <c r="C78" i="15"/>
  <c r="C62" i="15"/>
  <c r="C46" i="15"/>
  <c r="Z40" i="15" l="1"/>
  <c r="G141" i="15" s="1"/>
  <c r="Z39" i="15"/>
  <c r="G125" i="15" s="1"/>
  <c r="Z38" i="15"/>
  <c r="G109" i="15" s="1"/>
  <c r="Z37" i="15"/>
  <c r="G93" i="15" s="1"/>
  <c r="Z36" i="15"/>
  <c r="G77" i="15" s="1"/>
  <c r="G61" i="15"/>
  <c r="Z30" i="15"/>
  <c r="G140" i="15" s="1"/>
  <c r="Z29" i="15"/>
  <c r="G124" i="15" s="1"/>
  <c r="Z28" i="15"/>
  <c r="G108" i="15" s="1"/>
  <c r="Z27" i="15"/>
  <c r="G92" i="15" s="1"/>
  <c r="Z26" i="15"/>
  <c r="G76" i="15" s="1"/>
  <c r="G60" i="15"/>
  <c r="Z20" i="15"/>
  <c r="G139" i="15" s="1"/>
  <c r="Z19" i="15"/>
  <c r="G123" i="15" s="1"/>
  <c r="Z18" i="15"/>
  <c r="G107" i="15" s="1"/>
  <c r="Z16" i="15"/>
  <c r="G75" i="15" s="1"/>
  <c r="G59" i="15"/>
  <c r="Z10" i="15"/>
  <c r="G138" i="15" s="1"/>
  <c r="Z9" i="15"/>
  <c r="G122" i="15" s="1"/>
  <c r="Z8" i="15"/>
  <c r="G106" i="15" s="1"/>
  <c r="Z7" i="15"/>
  <c r="G90" i="15" s="1"/>
  <c r="Z6" i="15"/>
  <c r="G74" i="15" s="1"/>
  <c r="G58" i="15"/>
  <c r="S40" i="15"/>
  <c r="G137" i="15" s="1"/>
  <c r="S36" i="15"/>
  <c r="G73" i="15" s="1"/>
  <c r="S37" i="15"/>
  <c r="G89" i="15" s="1"/>
  <c r="S38" i="15"/>
  <c r="G105" i="15" s="1"/>
  <c r="S39" i="15"/>
  <c r="G121" i="15" s="1"/>
  <c r="G57" i="15"/>
  <c r="S26" i="15"/>
  <c r="G72" i="15" s="1"/>
  <c r="S27" i="15"/>
  <c r="G88" i="15" s="1"/>
  <c r="S28" i="15"/>
  <c r="G104" i="15" s="1"/>
  <c r="S29" i="15"/>
  <c r="G120" i="15" s="1"/>
  <c r="S30" i="15"/>
  <c r="G136" i="15" s="1"/>
  <c r="G56" i="15"/>
  <c r="S16" i="15"/>
  <c r="G71" i="15" s="1"/>
  <c r="S17" i="15"/>
  <c r="G87" i="15" s="1"/>
  <c r="S18" i="15"/>
  <c r="G103" i="15" s="1"/>
  <c r="S19" i="15"/>
  <c r="G119" i="15" s="1"/>
  <c r="S20" i="15"/>
  <c r="G135" i="15" s="1"/>
  <c r="G55" i="15"/>
  <c r="G54" i="15"/>
  <c r="G53" i="15"/>
  <c r="G52" i="15"/>
  <c r="G51" i="15"/>
  <c r="G49" i="15"/>
  <c r="S6" i="15"/>
  <c r="G70" i="15" s="1"/>
  <c r="S7" i="15"/>
  <c r="G86" i="15" s="1"/>
  <c r="S8" i="15"/>
  <c r="G102" i="15" s="1"/>
  <c r="S9" i="15"/>
  <c r="G118" i="15" s="1"/>
  <c r="S10" i="15"/>
  <c r="G134" i="15" s="1"/>
  <c r="E7" i="15"/>
  <c r="G78" i="15" s="1"/>
  <c r="E8" i="15"/>
  <c r="G94" i="15" s="1"/>
  <c r="E9" i="15"/>
  <c r="G110" i="15" s="1"/>
  <c r="E10" i="15"/>
  <c r="G126" i="15" s="1"/>
  <c r="E36" i="15"/>
  <c r="G65" i="15" s="1"/>
  <c r="E37" i="15"/>
  <c r="G81" i="15" s="1"/>
  <c r="E38" i="15"/>
  <c r="G97" i="15" s="1"/>
  <c r="E39" i="15"/>
  <c r="G113" i="15" s="1"/>
  <c r="E40" i="15"/>
  <c r="G129" i="15" s="1"/>
  <c r="G48" i="15"/>
  <c r="E20" i="7"/>
  <c r="E19" i="7"/>
  <c r="E12" i="7"/>
  <c r="E11" i="7"/>
  <c r="E10" i="7"/>
  <c r="E9" i="7"/>
  <c r="E6" i="7"/>
  <c r="E5" i="7"/>
  <c r="E4" i="7"/>
  <c r="D8" i="8" l="1"/>
  <c r="D8" i="7" s="1"/>
  <c r="A8" i="8"/>
  <c r="A8" i="7" s="1"/>
  <c r="J51" i="7" l="1"/>
  <c r="J50" i="7"/>
  <c r="J57" i="7"/>
  <c r="A22" i="8"/>
  <c r="A22" i="7" s="1"/>
  <c r="L40" i="15"/>
  <c r="G133" i="15" s="1"/>
  <c r="L39" i="15"/>
  <c r="G117" i="15" s="1"/>
  <c r="L30" i="15"/>
  <c r="G132" i="15" s="1"/>
  <c r="L29" i="15"/>
  <c r="G116" i="15" s="1"/>
  <c r="A10" i="8"/>
  <c r="A10" i="7" s="1"/>
  <c r="A9" i="8"/>
  <c r="A9" i="7" s="1"/>
  <c r="Q24" i="8"/>
  <c r="C82" i="14"/>
  <c r="C69" i="14"/>
  <c r="C56" i="14"/>
  <c r="C43" i="14"/>
  <c r="C30" i="14"/>
  <c r="C17" i="14"/>
  <c r="C4" i="14"/>
  <c r="N34" i="13"/>
  <c r="D30" i="8"/>
  <c r="D30" i="7" s="1"/>
  <c r="D31" i="8"/>
  <c r="D31" i="7" s="1"/>
  <c r="B151" i="15"/>
  <c r="C151" i="15"/>
  <c r="D151" i="15"/>
  <c r="E151" i="15"/>
  <c r="F151" i="15"/>
  <c r="B152" i="15"/>
  <c r="C152" i="15"/>
  <c r="D152" i="15"/>
  <c r="E152" i="15"/>
  <c r="F152" i="15"/>
  <c r="A151" i="15"/>
  <c r="A171" i="15" s="1"/>
  <c r="I161" i="15" s="1"/>
  <c r="A152" i="15"/>
  <c r="A172" i="15" s="1"/>
  <c r="I162" i="15" s="1"/>
  <c r="F87" i="14"/>
  <c r="F86" i="14"/>
  <c r="E86" i="14"/>
  <c r="F85" i="14"/>
  <c r="E85" i="14"/>
  <c r="E84" i="14"/>
  <c r="F74" i="14"/>
  <c r="F73" i="14"/>
  <c r="E73" i="14"/>
  <c r="F72" i="14"/>
  <c r="E72" i="14"/>
  <c r="E71" i="14"/>
  <c r="B27" i="12"/>
  <c r="F61" i="14"/>
  <c r="F60" i="14"/>
  <c r="E60" i="14"/>
  <c r="F59" i="14"/>
  <c r="E59" i="14"/>
  <c r="E58" i="14"/>
  <c r="F48" i="14"/>
  <c r="F47" i="14"/>
  <c r="E47" i="14"/>
  <c r="F46" i="14"/>
  <c r="E46" i="14"/>
  <c r="E45" i="14"/>
  <c r="F35" i="14"/>
  <c r="F34" i="14"/>
  <c r="E34" i="14"/>
  <c r="F33" i="14"/>
  <c r="E33" i="14"/>
  <c r="E32" i="14"/>
  <c r="F22" i="14"/>
  <c r="F21" i="14"/>
  <c r="E21" i="14"/>
  <c r="F20" i="14"/>
  <c r="E20" i="14"/>
  <c r="E19" i="14"/>
  <c r="A147" i="15"/>
  <c r="A167" i="15" s="1"/>
  <c r="I157" i="15" s="1"/>
  <c r="A148" i="15"/>
  <c r="A168" i="15" s="1"/>
  <c r="I158" i="15" s="1"/>
  <c r="A149" i="15"/>
  <c r="A169" i="15" s="1"/>
  <c r="I159" i="15" s="1"/>
  <c r="A150" i="15"/>
  <c r="A170" i="15" s="1"/>
  <c r="I160" i="15" s="1"/>
  <c r="A146" i="15"/>
  <c r="A166" i="15" s="1"/>
  <c r="I156" i="15" s="1"/>
  <c r="L38" i="15"/>
  <c r="G101" i="15" s="1"/>
  <c r="L37" i="15"/>
  <c r="G85" i="15" s="1"/>
  <c r="L36" i="15"/>
  <c r="G69" i="15" s="1"/>
  <c r="L28" i="15"/>
  <c r="G100" i="15" s="1"/>
  <c r="L27" i="15"/>
  <c r="G84" i="15" s="1"/>
  <c r="L26" i="15"/>
  <c r="G68" i="15" s="1"/>
  <c r="B7" i="14"/>
  <c r="B40" i="8"/>
  <c r="D20" i="7"/>
  <c r="D19" i="7"/>
  <c r="D20" i="8"/>
  <c r="E20" i="8"/>
  <c r="N20" i="8" s="1"/>
  <c r="D19" i="8"/>
  <c r="E19" i="8"/>
  <c r="N19" i="8" s="1"/>
  <c r="B19" i="8"/>
  <c r="B19" i="7" s="1"/>
  <c r="B20" i="8"/>
  <c r="B20" i="7" s="1"/>
  <c r="D86" i="14"/>
  <c r="G86" i="14" s="1"/>
  <c r="I86" i="14" s="1"/>
  <c r="B37" i="8"/>
  <c r="B37" i="7" s="1"/>
  <c r="F8" i="14"/>
  <c r="F9" i="14"/>
  <c r="F7" i="14"/>
  <c r="H25" i="7"/>
  <c r="E23" i="7"/>
  <c r="D7" i="7"/>
  <c r="E7" i="8"/>
  <c r="E7" i="7" s="1"/>
  <c r="A7" i="8"/>
  <c r="A7" i="7" s="1"/>
  <c r="E12" i="8"/>
  <c r="B150" i="15"/>
  <c r="C150" i="15"/>
  <c r="D150" i="15"/>
  <c r="E150" i="15"/>
  <c r="F150" i="15"/>
  <c r="B149" i="15"/>
  <c r="C149" i="15"/>
  <c r="D149" i="15"/>
  <c r="E149" i="15"/>
  <c r="F149" i="15"/>
  <c r="B148" i="15"/>
  <c r="C148" i="15"/>
  <c r="D148" i="15"/>
  <c r="E148" i="15"/>
  <c r="F148" i="15"/>
  <c r="B147" i="15"/>
  <c r="C147" i="15"/>
  <c r="D147" i="15"/>
  <c r="E147" i="15"/>
  <c r="F147" i="15"/>
  <c r="B146" i="15"/>
  <c r="C146" i="15"/>
  <c r="D146" i="15"/>
  <c r="E146" i="15"/>
  <c r="F146" i="15"/>
  <c r="E20" i="15"/>
  <c r="G127" i="15" s="1"/>
  <c r="E30" i="15"/>
  <c r="G128" i="15" s="1"/>
  <c r="L10" i="15"/>
  <c r="G130" i="15" s="1"/>
  <c r="L20" i="15"/>
  <c r="G131" i="15" s="1"/>
  <c r="E19" i="15"/>
  <c r="G111" i="15" s="1"/>
  <c r="E29" i="15"/>
  <c r="G112" i="15" s="1"/>
  <c r="L9" i="15"/>
  <c r="G114" i="15" s="1"/>
  <c r="L19" i="15"/>
  <c r="G115" i="15" s="1"/>
  <c r="E18" i="15"/>
  <c r="G95" i="15" s="1"/>
  <c r="E28" i="15"/>
  <c r="G96" i="15" s="1"/>
  <c r="L8" i="15"/>
  <c r="G98" i="15" s="1"/>
  <c r="L18" i="15"/>
  <c r="G99" i="15" s="1"/>
  <c r="L7" i="15"/>
  <c r="G82" i="15" s="1"/>
  <c r="L17" i="15"/>
  <c r="G83" i="15" s="1"/>
  <c r="L6" i="15"/>
  <c r="G66" i="15" s="1"/>
  <c r="L16" i="15"/>
  <c r="G67" i="15" s="1"/>
  <c r="B34" i="15"/>
  <c r="J223" i="15" s="1"/>
  <c r="E26" i="15"/>
  <c r="G64" i="15" s="1"/>
  <c r="E27" i="15"/>
  <c r="G80" i="15" s="1"/>
  <c r="E17" i="15"/>
  <c r="G79" i="15" s="1"/>
  <c r="D28" i="8"/>
  <c r="D28" i="7" s="1"/>
  <c r="D56" i="14"/>
  <c r="K67" i="14" s="1"/>
  <c r="D43" i="14"/>
  <c r="B45" i="14" s="1"/>
  <c r="A56" i="14"/>
  <c r="A43" i="14"/>
  <c r="E6" i="14"/>
  <c r="D30" i="14"/>
  <c r="B33" i="14" s="1"/>
  <c r="A30" i="14"/>
  <c r="A82" i="14" s="1"/>
  <c r="D17" i="14"/>
  <c r="B20" i="14" s="1"/>
  <c r="A17" i="14"/>
  <c r="A69" i="14" s="1"/>
  <c r="K15" i="14"/>
  <c r="B9" i="14"/>
  <c r="E8" i="14"/>
  <c r="B8" i="14"/>
  <c r="E7" i="14"/>
  <c r="B6" i="14"/>
  <c r="A12" i="7"/>
  <c r="B46" i="8"/>
  <c r="B45" i="7" s="1"/>
  <c r="B47" i="8"/>
  <c r="B46" i="7" s="1"/>
  <c r="B42" i="8"/>
  <c r="B41" i="7" s="1"/>
  <c r="A46" i="8"/>
  <c r="A45" i="7" s="1"/>
  <c r="A42" i="8"/>
  <c r="A41" i="7" s="1"/>
  <c r="B39" i="8"/>
  <c r="B39" i="7" s="1"/>
  <c r="B38" i="8"/>
  <c r="B38" i="7" s="1"/>
  <c r="B33" i="8"/>
  <c r="B33" i="7" s="1"/>
  <c r="A33" i="8"/>
  <c r="A33" i="7" s="1"/>
  <c r="A38" i="8"/>
  <c r="A38" i="7" s="1"/>
  <c r="B36" i="8"/>
  <c r="B36" i="7" s="1"/>
  <c r="B34" i="8"/>
  <c r="B34" i="7" s="1"/>
  <c r="B22" i="8"/>
  <c r="B22" i="7" s="1"/>
  <c r="B18" i="8"/>
  <c r="B18" i="7" s="1"/>
  <c r="A18" i="8"/>
  <c r="A18" i="7" s="1"/>
  <c r="B16" i="8"/>
  <c r="B16" i="7" s="1"/>
  <c r="B15" i="8"/>
  <c r="B15" i="7" s="1"/>
  <c r="B14" i="8"/>
  <c r="B14" i="7" s="1"/>
  <c r="A14" i="8"/>
  <c r="A14" i="7" s="1"/>
  <c r="A5" i="8"/>
  <c r="A5" i="7" s="1"/>
  <c r="A6" i="8"/>
  <c r="A6" i="7" s="1"/>
  <c r="A11" i="7"/>
  <c r="A4" i="8"/>
  <c r="A4" i="7" s="1"/>
  <c r="G23" i="7"/>
  <c r="A1" i="7"/>
  <c r="B25" i="7"/>
  <c r="D16" i="7"/>
  <c r="D15" i="7"/>
  <c r="D5" i="7"/>
  <c r="D6" i="7"/>
  <c r="D9" i="7"/>
  <c r="D10" i="7"/>
  <c r="D11" i="7"/>
  <c r="D12" i="7"/>
  <c r="D4" i="7"/>
  <c r="D29" i="8"/>
  <c r="D29" i="7" s="1"/>
  <c r="D27" i="8"/>
  <c r="D27" i="7" s="1"/>
  <c r="D26" i="8"/>
  <c r="D26" i="7" s="1"/>
  <c r="D25" i="8"/>
  <c r="D25" i="7" s="1"/>
  <c r="E5" i="8"/>
  <c r="E6" i="8"/>
  <c r="E9" i="8"/>
  <c r="E10" i="8"/>
  <c r="E11" i="8"/>
  <c r="E4" i="8"/>
  <c r="B19" i="14"/>
  <c r="B46" i="14" l="1"/>
  <c r="K54" i="14"/>
  <c r="B48" i="14"/>
  <c r="B47" i="14"/>
  <c r="D172" i="15"/>
  <c r="D84" i="14" s="1"/>
  <c r="G84" i="14" s="1"/>
  <c r="I84" i="14" s="1"/>
  <c r="D171" i="15"/>
  <c r="D71" i="14" s="1"/>
  <c r="G71" i="14" s="1"/>
  <c r="I71" i="14" s="1"/>
  <c r="D170" i="15"/>
  <c r="B61" i="14"/>
  <c r="K41" i="14"/>
  <c r="B32" i="14"/>
  <c r="B35" i="14"/>
  <c r="D82" i="14"/>
  <c r="B86" i="14" s="1"/>
  <c r="B34" i="14"/>
  <c r="K28" i="14"/>
  <c r="B60" i="14"/>
  <c r="B22" i="14"/>
  <c r="D69" i="14"/>
  <c r="B21" i="14"/>
  <c r="B59" i="14"/>
  <c r="B58" i="14"/>
  <c r="D166" i="15"/>
  <c r="D6" i="14" s="1"/>
  <c r="G6" i="14" s="1"/>
  <c r="I6" i="14" s="1"/>
  <c r="B166" i="15"/>
  <c r="A154" i="15"/>
  <c r="O219" i="15"/>
  <c r="O236" i="15" s="1"/>
  <c r="B170" i="15"/>
  <c r="D21" i="14"/>
  <c r="G21" i="14" s="1"/>
  <c r="I21" i="14" s="1"/>
  <c r="J21" i="14" s="1"/>
  <c r="D47" i="14"/>
  <c r="G47" i="14" s="1"/>
  <c r="I47" i="14" s="1"/>
  <c r="K47" i="14" s="1"/>
  <c r="B171" i="15"/>
  <c r="K86" i="14"/>
  <c r="J86" i="14"/>
  <c r="D8" i="14"/>
  <c r="G8" i="14" s="1"/>
  <c r="I8" i="14" s="1"/>
  <c r="J8" i="14" s="1"/>
  <c r="D60" i="14"/>
  <c r="G60" i="14" s="1"/>
  <c r="I60" i="14" s="1"/>
  <c r="J60" i="14" s="1"/>
  <c r="D73" i="14"/>
  <c r="G73" i="14" s="1"/>
  <c r="I73" i="14" s="1"/>
  <c r="K73" i="14" s="1"/>
  <c r="B154" i="15"/>
  <c r="D168" i="15"/>
  <c r="D32" i="14" s="1"/>
  <c r="G32" i="14" s="1"/>
  <c r="I32" i="14" s="1"/>
  <c r="J32" i="14" s="1"/>
  <c r="D34" i="14"/>
  <c r="G34" i="14" s="1"/>
  <c r="I34" i="14" s="1"/>
  <c r="B169" i="15"/>
  <c r="D169" i="15"/>
  <c r="D45" i="14" s="1"/>
  <c r="G45" i="14" s="1"/>
  <c r="I45" i="14" s="1"/>
  <c r="B172" i="15"/>
  <c r="D167" i="15"/>
  <c r="D19" i="14" s="1"/>
  <c r="G19" i="14" s="1"/>
  <c r="I19" i="14" s="1"/>
  <c r="B167" i="15"/>
  <c r="B168" i="15"/>
  <c r="D58" i="14"/>
  <c r="G58" i="14" s="1"/>
  <c r="I58" i="14" s="1"/>
  <c r="E158" i="15" l="1"/>
  <c r="E157" i="15"/>
  <c r="B87" i="14"/>
  <c r="D158" i="15"/>
  <c r="C157" i="15"/>
  <c r="B157" i="15"/>
  <c r="A158" i="15"/>
  <c r="B84" i="14"/>
  <c r="K93" i="14"/>
  <c r="B85" i="14"/>
  <c r="B73" i="14"/>
  <c r="B74" i="14"/>
  <c r="K80" i="14"/>
  <c r="B72" i="14"/>
  <c r="B71" i="14"/>
  <c r="B37" i="12"/>
  <c r="B35" i="8" s="1"/>
  <c r="B35" i="7" s="1"/>
  <c r="F157" i="15"/>
  <c r="F160" i="15"/>
  <c r="E161" i="15"/>
  <c r="D162" i="15"/>
  <c r="B161" i="15"/>
  <c r="C158" i="15"/>
  <c r="D159" i="15"/>
  <c r="E162" i="15"/>
  <c r="B159" i="15"/>
  <c r="D157" i="15"/>
  <c r="F159" i="15"/>
  <c r="E160" i="15"/>
  <c r="D161" i="15"/>
  <c r="C162" i="15"/>
  <c r="C160" i="15"/>
  <c r="C159" i="15"/>
  <c r="F158" i="15"/>
  <c r="E159" i="15"/>
  <c r="D160" i="15"/>
  <c r="F162" i="15"/>
  <c r="B162" i="15"/>
  <c r="B160" i="15"/>
  <c r="B158" i="15"/>
  <c r="F161" i="15"/>
  <c r="C161" i="15"/>
  <c r="K21" i="14"/>
  <c r="A157" i="15"/>
  <c r="A161" i="15"/>
  <c r="A159" i="15"/>
  <c r="A160" i="15"/>
  <c r="A162" i="15"/>
  <c r="D156" i="15"/>
  <c r="C156" i="15"/>
  <c r="B156" i="15"/>
  <c r="K60" i="14"/>
  <c r="K8" i="14"/>
  <c r="J47" i="14"/>
  <c r="K32" i="14"/>
  <c r="J73" i="14"/>
  <c r="J34" i="14"/>
  <c r="K34" i="14"/>
  <c r="J71" i="14"/>
  <c r="K71" i="14"/>
  <c r="J84" i="14"/>
  <c r="K84" i="14"/>
  <c r="J58" i="14"/>
  <c r="K58" i="14"/>
  <c r="J19" i="14"/>
  <c r="K19" i="14"/>
  <c r="J45" i="14"/>
  <c r="K45" i="14"/>
  <c r="K6" i="14"/>
  <c r="J6" i="14"/>
  <c r="J156" i="15" l="1"/>
  <c r="C166" i="15" s="1"/>
  <c r="K156" i="15" s="1"/>
  <c r="J157" i="15"/>
  <c r="C167" i="15" s="1"/>
  <c r="J162" i="15"/>
  <c r="C172" i="15" s="1"/>
  <c r="J161" i="15"/>
  <c r="C171" i="15" s="1"/>
  <c r="J160" i="15"/>
  <c r="C170" i="15" s="1"/>
  <c r="J159" i="15"/>
  <c r="C169" i="15" s="1"/>
  <c r="J158" i="15"/>
  <c r="C168" i="15" s="1"/>
  <c r="G166" i="15" l="1"/>
  <c r="G25" i="8" s="1"/>
  <c r="L156" i="15"/>
  <c r="K160" i="15"/>
  <c r="L160" i="15"/>
  <c r="L161" i="15"/>
  <c r="K161" i="15"/>
  <c r="K162" i="15"/>
  <c r="L162" i="15"/>
  <c r="K159" i="15"/>
  <c r="L159" i="15"/>
  <c r="L157" i="15"/>
  <c r="K157" i="15"/>
  <c r="K158" i="15"/>
  <c r="L158" i="15"/>
  <c r="E170" i="15"/>
  <c r="F170" i="15" s="1"/>
  <c r="E29" i="8"/>
  <c r="E29" i="7" s="1"/>
  <c r="G172" i="15"/>
  <c r="G169" i="15"/>
  <c r="H169" i="15" s="1"/>
  <c r="G170" i="15"/>
  <c r="H170" i="15" s="1"/>
  <c r="E26" i="8"/>
  <c r="E26" i="7" s="1"/>
  <c r="E27" i="8"/>
  <c r="E27" i="7" s="1"/>
  <c r="G171" i="15"/>
  <c r="E30" i="8"/>
  <c r="E30" i="7" s="1"/>
  <c r="E171" i="15"/>
  <c r="F171" i="15" s="1"/>
  <c r="M156" i="15" l="1"/>
  <c r="K168" i="15"/>
  <c r="M158" i="15"/>
  <c r="K172" i="15"/>
  <c r="M162" i="15"/>
  <c r="M172" i="15" s="1"/>
  <c r="K170" i="15"/>
  <c r="M160" i="15"/>
  <c r="M170" i="15" s="1"/>
  <c r="K167" i="15"/>
  <c r="M157" i="15"/>
  <c r="K169" i="15"/>
  <c r="M159" i="15"/>
  <c r="K171" i="15"/>
  <c r="M161" i="15"/>
  <c r="M171" i="15" s="1"/>
  <c r="E25" i="8"/>
  <c r="K166" i="15"/>
  <c r="E166" i="15"/>
  <c r="F166" i="15" s="1"/>
  <c r="E31" i="8"/>
  <c r="E31" i="7" s="1"/>
  <c r="G167" i="15"/>
  <c r="H167" i="15" s="1"/>
  <c r="E28" i="8"/>
  <c r="E28" i="7" s="1"/>
  <c r="E172" i="15"/>
  <c r="F172" i="15" s="1"/>
  <c r="E169" i="15"/>
  <c r="F169" i="15" s="1"/>
  <c r="G29" i="8"/>
  <c r="G29" i="7" s="1"/>
  <c r="G168" i="15"/>
  <c r="E168" i="15"/>
  <c r="F168" i="15" s="1"/>
  <c r="E167" i="15"/>
  <c r="M29" i="8"/>
  <c r="N29" i="8" s="1"/>
  <c r="G28" i="8"/>
  <c r="G28" i="7" s="1"/>
  <c r="H171" i="15"/>
  <c r="G30" i="8"/>
  <c r="G30" i="7" s="1"/>
  <c r="H172" i="15"/>
  <c r="G31" i="8"/>
  <c r="G31" i="7" s="1"/>
  <c r="H166" i="15" l="1"/>
  <c r="G25" i="7"/>
  <c r="F167" i="15"/>
  <c r="D74" i="14"/>
  <c r="G27" i="8"/>
  <c r="G27" i="7" s="1"/>
  <c r="H168" i="15"/>
  <c r="M27" i="8" s="1"/>
  <c r="N27" i="8" s="1"/>
  <c r="G26" i="8"/>
  <c r="G26" i="7" s="1"/>
  <c r="M26" i="8"/>
  <c r="N26" i="8" s="1"/>
  <c r="D59" i="14"/>
  <c r="G59" i="14" s="1"/>
  <c r="I59" i="14" s="1"/>
  <c r="J59" i="14" s="1"/>
  <c r="M31" i="8"/>
  <c r="N31" i="8" s="1"/>
  <c r="M30" i="8"/>
  <c r="N30" i="8" s="1"/>
  <c r="M28" i="8"/>
  <c r="N28" i="8" s="1"/>
  <c r="M25" i="8" l="1"/>
  <c r="N25" i="8" s="1"/>
  <c r="B2" i="21" s="1"/>
  <c r="C2" i="21" s="1"/>
  <c r="E2" i="21" s="1"/>
  <c r="D46" i="14"/>
  <c r="G46" i="14" s="1"/>
  <c r="I46" i="14" s="1"/>
  <c r="K46" i="14" s="1"/>
  <c r="K59" i="14"/>
  <c r="D7" i="14"/>
  <c r="G7" i="14" s="1"/>
  <c r="I7" i="14" s="1"/>
  <c r="K7" i="14" s="1"/>
  <c r="D61" i="14"/>
  <c r="G61" i="14" s="1"/>
  <c r="I61" i="14" s="1"/>
  <c r="D22" i="14"/>
  <c r="G22" i="14" s="1"/>
  <c r="I22" i="14" s="1"/>
  <c r="K22" i="14" s="1"/>
  <c r="D87" i="14"/>
  <c r="G87" i="14" s="1"/>
  <c r="I87" i="14" s="1"/>
  <c r="K87" i="14" s="1"/>
  <c r="D48" i="14"/>
  <c r="G48" i="14" s="1"/>
  <c r="I48" i="14" s="1"/>
  <c r="D33" i="14"/>
  <c r="G33" i="14" s="1"/>
  <c r="I33" i="14" s="1"/>
  <c r="K33" i="14" s="1"/>
  <c r="G74" i="14"/>
  <c r="I74" i="14" s="1"/>
  <c r="J74" i="14" s="1"/>
  <c r="D72" i="14"/>
  <c r="G72" i="14" s="1"/>
  <c r="I72" i="14" s="1"/>
  <c r="J72" i="14" s="1"/>
  <c r="J46" i="14" l="1"/>
  <c r="J7" i="14"/>
  <c r="D20" i="14"/>
  <c r="G20" i="14" s="1"/>
  <c r="I20" i="14" s="1"/>
  <c r="J20" i="14" s="1"/>
  <c r="K61" i="14"/>
  <c r="K63" i="14" s="1"/>
  <c r="J61" i="14"/>
  <c r="J63" i="14" s="1"/>
  <c r="J64" i="14" s="1"/>
  <c r="J87" i="14"/>
  <c r="K48" i="14"/>
  <c r="K50" i="14" s="1"/>
  <c r="J48" i="14"/>
  <c r="D85" i="14"/>
  <c r="G85" i="14" s="1"/>
  <c r="I85" i="14" s="1"/>
  <c r="K85" i="14" s="1"/>
  <c r="K89" i="14" s="1"/>
  <c r="J22" i="14"/>
  <c r="J33" i="14"/>
  <c r="D35" i="14"/>
  <c r="G35" i="14" s="1"/>
  <c r="I35" i="14" s="1"/>
  <c r="K74" i="14"/>
  <c r="K72" i="14"/>
  <c r="D9" i="14"/>
  <c r="G9" i="14" s="1"/>
  <c r="I9" i="14" s="1"/>
  <c r="K9" i="14" s="1"/>
  <c r="K11" i="14" s="1"/>
  <c r="A6" i="21"/>
  <c r="C6" i="21" s="1"/>
  <c r="R26" i="8" s="1"/>
  <c r="J76" i="14"/>
  <c r="J77" i="14" s="1"/>
  <c r="J50" i="14" l="1"/>
  <c r="J51" i="14" s="1"/>
  <c r="J52" i="14" s="1"/>
  <c r="J53" i="14" s="1"/>
  <c r="J54" i="14" s="1"/>
  <c r="J24" i="14"/>
  <c r="J25" i="14" s="1"/>
  <c r="J65" i="14"/>
  <c r="J66" i="14" s="1"/>
  <c r="J67" i="14" s="1"/>
  <c r="K76" i="14"/>
  <c r="J78" i="14" s="1"/>
  <c r="J79" i="14" s="1"/>
  <c r="J80" i="14" s="1"/>
  <c r="L30" i="8" s="1"/>
  <c r="K20" i="14"/>
  <c r="K24" i="14" s="1"/>
  <c r="J85" i="14"/>
  <c r="J89" i="14" s="1"/>
  <c r="J90" i="14" s="1"/>
  <c r="J91" i="14" s="1"/>
  <c r="J92" i="14" s="1"/>
  <c r="J93" i="14" s="1"/>
  <c r="L31" i="8" s="1"/>
  <c r="K35" i="14"/>
  <c r="K37" i="14" s="1"/>
  <c r="J35" i="14"/>
  <c r="J37" i="14" s="1"/>
  <c r="J38" i="14" s="1"/>
  <c r="J9" i="14"/>
  <c r="J11" i="14" s="1"/>
  <c r="J12" i="14" s="1"/>
  <c r="Q26" i="8"/>
  <c r="K50" i="8" s="1"/>
  <c r="A238" i="15" s="1"/>
  <c r="A240" i="15" s="1"/>
  <c r="J13" i="14" l="1"/>
  <c r="J14" i="14" s="1"/>
  <c r="J15" i="14" s="1"/>
  <c r="J16" i="14" s="1"/>
  <c r="I166" i="15" s="1"/>
  <c r="J166" i="15" s="1"/>
  <c r="L29" i="8"/>
  <c r="J29" i="7" s="1"/>
  <c r="J55" i="14"/>
  <c r="I169" i="15" s="1"/>
  <c r="J169" i="15" s="1"/>
  <c r="L28" i="8"/>
  <c r="J28" i="7" s="1"/>
  <c r="A243" i="15"/>
  <c r="A244" i="15"/>
  <c r="A246" i="15" s="1"/>
  <c r="A249" i="15" s="1"/>
  <c r="J26" i="14"/>
  <c r="J27" i="14" s="1"/>
  <c r="J28" i="14" s="1"/>
  <c r="L26" i="8" s="1"/>
  <c r="J68" i="14"/>
  <c r="J39" i="14"/>
  <c r="J40" i="14" s="1"/>
  <c r="J41" i="14" s="1"/>
  <c r="J31" i="7"/>
  <c r="J94" i="14"/>
  <c r="I172" i="15" s="1"/>
  <c r="J172" i="15" s="1"/>
  <c r="J81" i="14"/>
  <c r="J30" i="7"/>
  <c r="L25" i="8" l="1"/>
  <c r="J25" i="7" s="1"/>
  <c r="A2" i="7"/>
  <c r="J42" i="14"/>
  <c r="I168" i="15" s="1"/>
  <c r="J168" i="15" s="1"/>
  <c r="L27" i="8"/>
  <c r="J27" i="7" s="1"/>
  <c r="J26" i="7"/>
  <c r="J29" i="14"/>
  <c r="I167" i="15" s="1"/>
  <c r="J167" i="15" s="1"/>
  <c r="B45" i="12"/>
  <c r="B43" i="8" s="1"/>
  <c r="B42" i="7" s="1"/>
  <c r="I170" i="15"/>
  <c r="J170" i="15" s="1"/>
  <c r="I171" i="15"/>
  <c r="J17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0FB3E7E7-9975-4178-AA9A-D859098E4B52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<sst xmlns="http://schemas.openxmlformats.org/spreadsheetml/2006/main" count="2565" uniqueCount="963">
  <si>
    <t>Lembar Kerja Kalibrasi Flowmeter</t>
  </si>
  <si>
    <t xml:space="preserve">Sertifikat / Surat Keterangan : 24 / ………. / ………. - ………. / E - ………. </t>
  </si>
  <si>
    <t>Merek</t>
  </si>
  <si>
    <t xml:space="preserve">: </t>
  </si>
  <si>
    <t>Model/Tipe</t>
  </si>
  <si>
    <t>No. Seri</t>
  </si>
  <si>
    <t>Resolusi</t>
  </si>
  <si>
    <t xml:space="preserve">Tanggal Penerimaan Alat          </t>
  </si>
  <si>
    <t>:</t>
  </si>
  <si>
    <t>Tanggal Kalibrasi</t>
  </si>
  <si>
    <t>Tempat Kalibrasi</t>
  </si>
  <si>
    <t xml:space="preserve">Nama Ruang 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</si>
  <si>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</si>
  <si>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</si>
  <si>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</si>
  <si>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</si>
  <si>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</si>
  <si>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</si>
  <si>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</si>
  <si>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</si>
  <si>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</si>
  <si>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</si>
  <si>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</si>
  <si>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</si>
  <si>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</si>
  <si>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</si>
  <si>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</si>
  <si>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Kalibrasi Akurasi Laju Aliran</t>
  </si>
  <si>
    <t>Parameter</t>
  </si>
  <si>
    <t>Setting Alat</t>
  </si>
  <si>
    <t xml:space="preserve"> Pembacaan Standar (mL/min)</t>
  </si>
  <si>
    <t>Toleransi</t>
  </si>
  <si>
    <t>I</t>
  </si>
  <si>
    <t>II</t>
  </si>
  <si>
    <t>III</t>
  </si>
  <si>
    <t>IV</t>
  </si>
  <si>
    <t>V</t>
  </si>
  <si>
    <t>Flow (L/min)</t>
  </si>
  <si>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10 %</t>
    </r>
  </si>
  <si>
    <t>IV.</t>
  </si>
  <si>
    <t>Keterangan</t>
  </si>
  <si>
    <t>Ketidakpastian pengukuran dilaporkan pada tingkat kepercayaan 95% dengan faktor cakupan k=2</t>
  </si>
  <si>
    <t>Pembacaan skala …………………………. bola.</t>
  </si>
  <si>
    <t>V.</t>
  </si>
  <si>
    <t>Alat Ukur Yang Digunakan</t>
  </si>
  <si>
    <t>Gas Flow Analyzer, Merek : IMT Medical, Model : PF-300, SN (BA 120302/ BA 101580)</t>
  </si>
  <si>
    <t>Gas Flow Analyzer, Merek : Rigel, Model : Ventest 800, SN (BA 120986/ BA 120987/ BA200651)</t>
  </si>
  <si>
    <t>Gas Flow Analyzer, Merek : Fluke, Model : VT 305, SN (BF100519/BF102163/BF102142)</t>
  </si>
  <si>
    <t>Gas Flow Analyzer, Merek : Fluke, Model : VT Plus HF, SN (2847038)</t>
  </si>
  <si>
    <t>Gas Flow Analyzer, Merek : Fluke, Model : VT900A, SN (5101752-5102038/5101035-5102036)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</si>
  <si>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</si>
  <si>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</si>
  <si>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</si>
  <si>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</si>
  <si>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</si>
  <si>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</si>
  <si>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VI.</t>
  </si>
  <si>
    <t>Kesimpulan</t>
  </si>
  <si>
    <t>( LAIK PAKAI / TIDAK LAIK PAKAI )</t>
  </si>
  <si>
    <t>VII.</t>
  </si>
  <si>
    <t>Petugas Kalibrasi</t>
  </si>
  <si>
    <t>No.</t>
  </si>
  <si>
    <t>Tanggal</t>
  </si>
  <si>
    <t>Revisi</t>
  </si>
  <si>
    <t>Kesimpulan terhide bagian HK (vena)</t>
  </si>
  <si>
    <t>Baris HK sudah tertampil (vena)</t>
  </si>
  <si>
    <t>Kalibrasi Akurasi Laju Aliran (vena)</t>
  </si>
  <si>
    <t>Pengujian Kinerja (vena)</t>
  </si>
  <si>
    <t>Drift = 0.00 (huda)</t>
  </si>
  <si>
    <t>Drift 1 sertifikat menggunakan nilai 1/3 U95 (donny)</t>
  </si>
  <si>
    <t>28.1.2022</t>
  </si>
  <si>
    <t>-</t>
  </si>
  <si>
    <t>Tanggal Penerimaan Alat</t>
  </si>
  <si>
    <t>7.3.2022</t>
  </si>
  <si>
    <t>Rumus forecast dan format number</t>
  </si>
  <si>
    <t>Done</t>
  </si>
  <si>
    <t>5.4.2022</t>
  </si>
  <si>
    <t>Update sertifikat thermohygro 605,7609,611</t>
  </si>
  <si>
    <t>Rev 4 : 5.4.2022</t>
  </si>
  <si>
    <t>Input Data Kalibrasi Flowmeter</t>
  </si>
  <si>
    <t>1 / III - 22 / E - 046.46 DL</t>
  </si>
  <si>
    <t xml:space="preserve"> </t>
  </si>
  <si>
    <t>Avico</t>
  </si>
  <si>
    <t xml:space="preserve"> L/min</t>
  </si>
  <si>
    <t>Laboratorium Kalibrasi LPFK Banjarbaru</t>
  </si>
  <si>
    <t>IGD</t>
  </si>
  <si>
    <t>Metode Kerja</t>
  </si>
  <si>
    <t>MK 025-18</t>
  </si>
  <si>
    <t>Pemeriksaan Kondisi Fisik dan Fungsi Alat</t>
  </si>
  <si>
    <t>Baik</t>
  </si>
  <si>
    <t>Pengujian Kinerja</t>
  </si>
  <si>
    <t xml:space="preserve"> Nilai Pembacaan Standar (ml/min)</t>
  </si>
  <si>
    <t>Ketidakpastian pengukuran dilaporkan pada tingkat kepercayaan 95% dengan faktor cakupan k = 2</t>
  </si>
  <si>
    <t>Pembacaan skala ditengah bola</t>
  </si>
  <si>
    <t/>
  </si>
  <si>
    <t>Gas Flow Analyzer, Merek : Fluke, Model : VT305, SN : BF100519</t>
  </si>
  <si>
    <t>Thermohygrolight, Merek : EXTECH, Model : SD700, SN : A.100615</t>
  </si>
  <si>
    <t>Muhammad Irfan Husnuzhzhan</t>
  </si>
  <si>
    <t>VIII.</t>
  </si>
  <si>
    <t>Tanggal Pembuatan Laporan</t>
  </si>
  <si>
    <t>Rev : 27 Oktober 2020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</si>
  <si>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</si>
  <si>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</si>
  <si>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</si>
  <si>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</si>
  <si>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</si>
  <si>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</si>
  <si>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</si>
  <si>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</si>
  <si>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</si>
  <si>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</si>
  <si>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</si>
  <si>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</si>
  <si>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</si>
  <si>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</si>
  <si>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</si>
  <si>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</si>
  <si>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Sertifikat Standar</t>
  </si>
  <si>
    <t>3. Resolusi</t>
  </si>
  <si>
    <t>rect.</t>
  </si>
  <si>
    <t>4. Drift</t>
  </si>
  <si>
    <t>Jumlah</t>
  </si>
  <si>
    <t>Ketidakpastian baku gabungan, Uc</t>
  </si>
  <si>
    <r>
      <t>Uc</t>
    </r>
    <r>
      <rPr>
        <sz val="11"/>
        <rFont val="Arial"/>
        <family val="2"/>
      </rPr>
      <t xml:space="preserve"> = Ö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)²]</t>
    </r>
  </si>
  <si>
    <t>Derajat kebebasan efektif, veff</t>
  </si>
  <si>
    <r>
      <t>n</t>
    </r>
    <r>
      <rPr>
        <vertAlign val="subscript"/>
        <sz val="11"/>
        <rFont val="Arial"/>
        <family val="2"/>
      </rPr>
      <t>eff</t>
    </r>
    <r>
      <rPr>
        <sz val="11"/>
        <rFont val="Arial"/>
        <family val="2"/>
      </rPr>
      <t xml:space="preserve"> = u</t>
    </r>
    <r>
      <rPr>
        <vertAlign val="subscript"/>
        <sz val="11"/>
        <rFont val="Arial"/>
        <family val="2"/>
      </rPr>
      <t>c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/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 xml:space="preserve"> 4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</si>
  <si>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</si>
  <si>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</si>
  <si>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</si>
  <si>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</si>
  <si>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</si>
  <si>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Hasil Kalibrasi Flowmeter</t>
  </si>
  <si>
    <t>L/min</t>
  </si>
  <si>
    <t>°C</t>
  </si>
  <si>
    <t xml:space="preserve">    </t>
  </si>
  <si>
    <t xml:space="preserve">       </t>
  </si>
  <si>
    <t>%RH</t>
  </si>
  <si>
    <t>Pembacaan Standar</t>
  </si>
  <si>
    <t>Koreksi</t>
  </si>
  <si>
    <t>Ketidakpastian Pengukuran</t>
  </si>
  <si>
    <t>(| C |) (%)</t>
  </si>
  <si>
    <t>Score</t>
  </si>
  <si>
    <t>±</t>
  </si>
  <si>
    <t>Score Akhir</t>
  </si>
  <si>
    <t>Status Akhir</t>
  </si>
  <si>
    <t>Nama</t>
  </si>
  <si>
    <t>Paraf</t>
  </si>
  <si>
    <t>Score total</t>
  </si>
  <si>
    <t>Penyelia :</t>
  </si>
  <si>
    <t>Menyetujui,</t>
  </si>
  <si>
    <t>Choirul Huda, S.Tr. Kes</t>
  </si>
  <si>
    <t>Halaman 2 dari 2 halaman</t>
  </si>
  <si>
    <t>Donny Martha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</si>
  <si>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</si>
  <si>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</si>
  <si>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</si>
  <si>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</si>
  <si>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</si>
  <si>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</si>
  <si>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RSUD Brigjend. H. Hasan Basry Kandangan</t>
  </si>
  <si>
    <t>Negeri</t>
  </si>
  <si>
    <t>Jl. Jenderal. Sudirman No. 29 Kandangan, Kab. Hulu Sungai Selatan, Kalimantan Selatan</t>
  </si>
  <si>
    <t xml:space="preserve">BIDDOKKES Polda </t>
  </si>
  <si>
    <t>Jl. Syarifuddin Yoes 99 Kota Balikpapan, Kalimantan Timur</t>
  </si>
  <si>
    <t>RS. Dr. R. Soeharsono</t>
  </si>
  <si>
    <t>Jl. Sutoyo S. No 408, Kel. Pelambuan, Kec. Banjarmasin Barat, Banjarmasin, Kalimantan Selatan</t>
  </si>
  <si>
    <t>BIDDOKKES POLDA KALSEL</t>
  </si>
  <si>
    <t>Jl. D.I. Panjaitan Banjarmasin, Kalimantan Selatan</t>
  </si>
  <si>
    <t>Puskesmas Guntung Payung</t>
  </si>
  <si>
    <t>Jl. Sapta Marga RT.13 Gang Swadaya Kel. Guntung Payung, Kota Banjarbaru, Kalimantan Selatan</t>
  </si>
  <si>
    <t xml:space="preserve">Puskesmas Sebatung </t>
  </si>
  <si>
    <t>Jl. Singabana RT. 20 Kec. Pulau Laut Utara, Kab. Kotabaru, Kalimantan Selatan</t>
  </si>
  <si>
    <t>Puskesmas Kotabaru</t>
  </si>
  <si>
    <t>Jl. Pangeran Kesumana Negara Kec. Pulau Laut Utara, Kab. Kotabaru, Kalimantan Selatan</t>
  </si>
  <si>
    <t xml:space="preserve">Puskesmas Berangas </t>
  </si>
  <si>
    <t>Jl. Melati RT. 2 Desa Berangas Kec. Pulau Laut Timur, Kab. Kotabaru, Kalimantan Selatan</t>
  </si>
  <si>
    <t xml:space="preserve">Puskesmas Dirgahayu </t>
  </si>
  <si>
    <t>Jl. Yakud No. 39 Desa Dirgahayu Kec. Pulau Laut Utara, Kab. Kotabaru, Kalimantan Selatan</t>
  </si>
  <si>
    <t>Puskesmas Serongga</t>
  </si>
  <si>
    <t>Jl. Jend. A. Yani KM. 296 Desa Tegal Rejo Kec. Kelumpang Hilir, Kab. Kotabaru, Kalimantan Selatan</t>
  </si>
  <si>
    <t>Puskesmas Sei Kupang</t>
  </si>
  <si>
    <t>Jl. Pangeran Adipati No. 176 RT. 06 Desa Sungai Kupang Kec. Kelumpang Hulu, Kab. Kotabaru, Kalimantan Selatan</t>
  </si>
  <si>
    <t>Puskesmas Bungkukan</t>
  </si>
  <si>
    <t>Jl. Provinsi KM 354 Desa Bungkukan Kec. Kelumpang Barat, Kab. Kotabaru, Kalimantan Selatan</t>
  </si>
  <si>
    <t>Puskesmas Hampang</t>
  </si>
  <si>
    <t>Jl. Antuin RT. 01 Desa Hampang Kec. Hampang, Kab. Kotabaru, Kalimantan Selatan</t>
  </si>
  <si>
    <t>Puskesmas Banian</t>
  </si>
  <si>
    <t>Jl. Pamukan Raya KM 29 Desa Buluh Kuning Kec. Sungai Durian, Kab. Kotabaru, Kalimantan Selatan</t>
  </si>
  <si>
    <t>Puskesmas Sungai Durian</t>
  </si>
  <si>
    <t>Jl. Pamukan Raya Manunggal Lama Kec. Sungai Durian, Kab. Kotabaru, Kalimantan Selatan</t>
  </si>
  <si>
    <t xml:space="preserve">Puskesmas Bakau </t>
  </si>
  <si>
    <t>Jl. Ratu Intan No. 26 Desa Bakau Kec. Pamukan Utara, Kab. Kotabaru, Kalimantan Selatan</t>
  </si>
  <si>
    <t>Puskesmas Sengayam</t>
  </si>
  <si>
    <t>Jl. Lintas Provinsi Kalsel-Kaltim KM 428 Kec. Pamukan Barat, Kab. Kotabaru, Kalimantan Selatan</t>
  </si>
  <si>
    <t>Puskesmas Sampanahan</t>
  </si>
  <si>
    <t>Jl. Alam Lindung Raya Desa Sungai Nyamuk Kec.Sampanahan, Kab. Kotabaru, Kalimantan Selatan</t>
  </si>
  <si>
    <t>Puskesmas Pantai</t>
  </si>
  <si>
    <t>Jl. H. Abdullah Desa Pantai Kec. Kelumpang Selatan, Kab. Kotabaru, Kalimantan Selatan</t>
  </si>
  <si>
    <t>Puskesmas Tanjung Batu</t>
  </si>
  <si>
    <t>Jl. Wantilan RT. 04 Desa Tanjung Batu Kec. Kelumpang Tengah, Kab. Kotabaru, Kalimantan Selatan</t>
  </si>
  <si>
    <t>Puskesmas Tanjung</t>
  </si>
  <si>
    <t>Jl. Arutmin RT. 04 Desa Tamiang Bakung Kec. Kelumpang Tengah, Kab. Kotabaru, Kalimantan Selatan</t>
  </si>
  <si>
    <t>Puskesmas Kelumpang F</t>
  </si>
  <si>
    <t>Jl. Desa Gunung Calang Kec. Pamukan Selatan, Kab. Kotabaru, Kalimantan Selatan</t>
  </si>
  <si>
    <t>Puskesmas Tanjung Samalatakan</t>
  </si>
  <si>
    <t>Jl. H. Kandaco RT.01 Desa Tanjung Samalantakan, Kec. Pamukan Selatan, Kab. Kotabaru, Kalimantan Selatan</t>
  </si>
  <si>
    <t>Puskesmas Pamukan II</t>
  </si>
  <si>
    <t>Jl. Bangau Putih No. 1 Desa Mulyorharjo Kec. Pamukan Utara, Kab. Kotabaru, Kalimantan Selatan</t>
  </si>
  <si>
    <t xml:space="preserve">Puskesmas Pudi </t>
  </si>
  <si>
    <t>Jl. Burung Lapas RT. 03 Desa Pudi Kec. Kelumpang Utara, Kab. Kotabaru, Kalimantan Selatan</t>
  </si>
  <si>
    <t>Puskesmas Sungai Bali</t>
  </si>
  <si>
    <t>Jl. Titian Sebuku Kec. Pulau Sebuku, Kab. Kotabaru, Kalimantan Selatan</t>
  </si>
  <si>
    <t>Puskesmas Gunung Batu Besar</t>
  </si>
  <si>
    <t>Jl. Lapangan Olahraga RT.01 Desa Gunung Batu Besar Kec. Sampanahan, Kab. Kotabaru, Kalimantan Selatan</t>
  </si>
  <si>
    <t>Puskesmas Mekarpura</t>
  </si>
  <si>
    <t>Jl. Tanjung Serdang KM 1,5 Desa Salino Kec. Pulau Laut Tengah, Kab. Kotabaru, Kalimantan Selatan</t>
  </si>
  <si>
    <t>Puskesmas Tanjung Seloka</t>
  </si>
  <si>
    <t>Jl. Haji Kanda RT.9 Desa Tanjung Seloka Kec. Pulau Laut Selatan, Kab. Kotabaru, Kalimantan Selatan</t>
  </si>
  <si>
    <t>Puskesmas Tanjung Lalak</t>
  </si>
  <si>
    <t>Jl. Pendidikan RT.01 Desa Tanjung Lalak Kec. Pulau Laut Kepulauan, Kab. Kotabaru, Kalimantan Selatan</t>
  </si>
  <si>
    <t>Puskesmas Lontar</t>
  </si>
  <si>
    <t>Jl. Lapangan 5 Oktober Desa Lontar Kec. Pulau Laut Barat, Kab. Kotabaru, Kalimantan Selatan</t>
  </si>
  <si>
    <t>Puskesmas Marabatuan</t>
  </si>
  <si>
    <t>Jl. Tanjung Nyiur Kec. Pulau Sembilan, Kab. Kotabaru, Kalimantan Selatan</t>
  </si>
  <si>
    <t>Puskesmas Tanjung Selayar</t>
  </si>
  <si>
    <t>Jl. Pemerintahan RT.03 / RW. 02 Desa Tanjung Selayar Kec. Pulau Laut Tanjung, Kab. Kotabaru, Kalimantan Selatan</t>
  </si>
  <si>
    <t>Kantor Kesehatan Pelabuhan Kelas II Banjarmasin</t>
  </si>
  <si>
    <t>Jl. Belitung Darat No. 116 A Banjarmasin, Kalimantan Selatan</t>
  </si>
  <si>
    <t>Puskesmas Padang Batung</t>
  </si>
  <si>
    <t>Jl. Brigjend H. Hasan Basry Ds Padang Batung Kec. Padang Batung, Kab. Hulu Sungai Selatan, Kalimantan Selatan</t>
  </si>
  <si>
    <t>Puskesmas Baruh Jaya</t>
  </si>
  <si>
    <t>Ds Tambangan RT. 12 Kec. Daha Selatan, Kab. Hulu Sungai Selatan, Kalimantan Selatan</t>
  </si>
  <si>
    <t>Puskesmas Kandangan</t>
  </si>
  <si>
    <t>Jl. Jend. Sudirman No. 29 Kel. Kandangan Utara Kec. Kandangan, Kab. Hulu Sungai Selatan, Kalimantan Selatan</t>
  </si>
  <si>
    <t>Puskesmas Pasunakan</t>
  </si>
  <si>
    <t>Ds Pasunakan Kec. Daha Utara, Kab. Hulu Sungai Selatan, Kalimantan Selatan</t>
  </si>
  <si>
    <t>Puskesmas Bamban</t>
  </si>
  <si>
    <t>Jl. Ahmad Yani KM 12 Kec. Sebamban, Kab. Hulu Sungai Selatan, Kalimantan Selatan</t>
  </si>
  <si>
    <t>Puskesmas Balayan</t>
  </si>
  <si>
    <t>Ds Balayan Kec. Daha Barat, Kab. Hulu Sungai Selatan, Kalimantan Selatan</t>
  </si>
  <si>
    <t>Puskesmas Malinau</t>
  </si>
  <si>
    <t>Jl.Trans Kandangan-Batulicin KM 37,5 Dc Malinau Kec. Loksado, Kab. Hulu Sungai Selatan, Kalimantan Selatan</t>
  </si>
  <si>
    <t>Puskesmas Loksado</t>
  </si>
  <si>
    <t>Ds. Loksado Kec. Loksado, Kab. Hulu Sungai Selatan, Kalimantan Selatan</t>
  </si>
  <si>
    <t>BBTKL PP Banjarbaru</t>
  </si>
  <si>
    <t>Jl. H. Mistar Cokrokusumo No 2A Banjarbaru, Kalimantan Selatan</t>
  </si>
  <si>
    <t>Dinas Kesehatan Kab. Balangan</t>
  </si>
  <si>
    <t>Jl. Ahmad Yani Kab. Balangan, Kalimantan Selatan</t>
  </si>
  <si>
    <t>Puskesmas Lokbatu</t>
  </si>
  <si>
    <t>Jl. Simpang Tiga Lok Batu RT.02 Kec. Batu Mandi, Kab. Balangan, Kalimantan Selatan</t>
  </si>
  <si>
    <t>Puskesmas Uren</t>
  </si>
  <si>
    <t>Jl. Padang Baru Desa Uren RT.1 Kec. Halong, Kab. Balangan, Kalimantan Selatan</t>
  </si>
  <si>
    <t>Dinas Kesehatan Prov. Kalsel</t>
  </si>
  <si>
    <t>Jl. Belitung Darat No. 118 Banjarmasin, Kalimantan Selatan</t>
  </si>
  <si>
    <t>Puskesmas Babirik</t>
  </si>
  <si>
    <t>Jl. Tembok Baru No. 39 RT. 111 Desa Murung Panti Hilir, Kab. Babirik, Kab. Hulu Sungai Utara, Kalimantan Selatan</t>
  </si>
  <si>
    <t>Puskesmas Haur Gading</t>
  </si>
  <si>
    <t>Desa Sungai Limas Kec. Haur Gading, Kab. Hulu Sungai Utara, Kalimantan Selatan</t>
  </si>
  <si>
    <t>Puskesmas Sapata</t>
  </si>
  <si>
    <t>Desa Sapata Kec. Paminggir, Kab. Hulu Sungai Utara, Kalimantan Selatan</t>
  </si>
  <si>
    <t>Dinas Kesehatan Kab. HSU</t>
  </si>
  <si>
    <t>Jl. Kurdi Yasmi No.66 Kel. Sungai Malang Kec. Amuntai Tengah, Kab. Hulu Sungai Utara, Kalimantan Selatan</t>
  </si>
  <si>
    <t>Puskesmas Alabio</t>
  </si>
  <si>
    <t>Jl. Istirahat No. 43 Kec. Sungai Pandan, Kab. Hulu Sungai Utara, Kalimantan Selatan</t>
  </si>
  <si>
    <t>Puskesmas Guntung</t>
  </si>
  <si>
    <t>Jl. Guntung Kec. Amuntai Utara, Kab. Hulu Sungai Utara, Kalimantan Selatan</t>
  </si>
  <si>
    <t>Puskesmas Sungai Tabuk</t>
  </si>
  <si>
    <t>Desa Sungai Turak Kec. Amuntai Utara, Kab. Hulu Sungai Utara, Kalimantan Selatan</t>
  </si>
  <si>
    <t>Puskesmas Amuntai Selatan</t>
  </si>
  <si>
    <t>Jl. Gaya Baru Kec. Amuntai Selatan, Kab. Hulu Sungai Utara, Kalimantan Selatan</t>
  </si>
  <si>
    <t>Puskesmas Paminggir</t>
  </si>
  <si>
    <t>Desa Paminggir Kec. Paminggir, Kab. Hulu Sungai Utara, Kalimantan Selatan</t>
  </si>
  <si>
    <t>Puskesmas Sungai Karias</t>
  </si>
  <si>
    <t>Desa Sungai Karias Kec. Amuntai Tengah, Kab. Hulu Sungai Utara, Kalimantan Selatan</t>
  </si>
  <si>
    <t>Puskesmas Liang Anggang</t>
  </si>
  <si>
    <t>Jl. Sukamaju KM 19 Landasan Ulin Barat, Banjarbaru, Kalimantan Selatan</t>
  </si>
  <si>
    <t>UPTD Labkesda Kota Banjarmasin</t>
  </si>
  <si>
    <t>Jl. Pramuka Komp. Tirta Dharma (PDAM) KM. 6 Banjarmasin, Kalimantan Selatan</t>
  </si>
  <si>
    <t>RSUD Lamandau</t>
  </si>
  <si>
    <t xml:space="preserve">Jl. Trans Kalimantan KM 4, Kec. Bulik, Kab. Lamandau, Kalimantan Tengah </t>
  </si>
  <si>
    <t>RS Bhayangkara Banjarmasin</t>
  </si>
  <si>
    <t>Jl. A. Yani KM. 3,5, Kel. Kebun Bunga, Kec. Banjarmasin Timur, Banjarmasin, Kalimantan Selatan</t>
  </si>
  <si>
    <t xml:space="preserve">Puskesmas Tanjung </t>
  </si>
  <si>
    <t>Jl. Penghulu Rasyid No. 93 Tanjung, Kab. Tabalong, Kalimantan Selatan</t>
  </si>
  <si>
    <t>UPT. Puskesmas Sungai Tabuk 1</t>
  </si>
  <si>
    <t>Jl. Gerilya Desa Sungai Tabuk Keramat RT.3, Kab. Banjar, Kalimantan Selatan</t>
  </si>
  <si>
    <t>Puskesmas Mabu 'un</t>
  </si>
  <si>
    <t>Jl. Jend. A. Yani RT.3 RW.01 Kel. Mabu'un Kec. Murung Pudak, Kab.Tabalong, Kalimantan Selatan</t>
  </si>
  <si>
    <t>Puskesmas Mungkur Agung</t>
  </si>
  <si>
    <t xml:space="preserve">Jl. A Yani Kec. Kelua Kab. Tabalong, Kalimantan Selatan </t>
  </si>
  <si>
    <t>Puskesmas Banua Lawas</t>
  </si>
  <si>
    <t>Jl. Lap. 17 Mei Kec. Banua Lawas, Kab. Tabalong, Kalimantan Selatan</t>
  </si>
  <si>
    <t>Puskesmas Muara Uya</t>
  </si>
  <si>
    <t>Jl. Pasar Bangkar - Merinjim, Kec. Muara Uya Kab. Tabalong, Kalimantan Selatan</t>
  </si>
  <si>
    <t>Dinas Kesehatan Kotawaringin Barat</t>
  </si>
  <si>
    <t>Jl. Tjilik Riwut 11 No. 210, Kel. Madurejo, Kec. Arut Selatan, Kab. Kotawaringin Barat, Kalimantan Tengah</t>
  </si>
  <si>
    <t>RSJ Kalawa Atei</t>
  </si>
  <si>
    <t xml:space="preserve">Jl. Trans Kalimantan - Kuala Kurun, Ds. Bukit Rawi, Kec. Kahayan Tengah, Kab. Pulang Pisau, Kalimantan Tengah </t>
  </si>
  <si>
    <t>Puskesmas Semanggang</t>
  </si>
  <si>
    <t>Jl. Ahmad Yani KM 60, Kel. Semanggang, Kec. Pangkalan Banteng, Kab. Kotawaringin Barat, Kalimantan Tengah</t>
  </si>
  <si>
    <t>RSGM Gusti Hasan Aman</t>
  </si>
  <si>
    <t>Jl. Simpang Ulin No.28, Kel. Sungai Baru, Kec. Banjarmasin Tengah, Banjarmasin, Kalimantan Selatan</t>
  </si>
  <si>
    <t>UPTD Lab. Kesehatan</t>
  </si>
  <si>
    <t>Jl. Pramuka Komp. Tirta Dharma, Kel. Sungai Lulut, Kec. Banjarmasin Timur, Banjarmasin, Kalimantan Selatan</t>
  </si>
  <si>
    <t>Puskesmas Muser</t>
  </si>
  <si>
    <t>Jl. Anwar No.43 RT.4 Ds Muser, Kec. Muara Samu, Kab. Paser, Kalimantan Timur</t>
  </si>
  <si>
    <t>Dinas Kesehatan Pangkalan bun</t>
  </si>
  <si>
    <t>Puskesmas Banjarbaru Selatan</t>
  </si>
  <si>
    <t>Jl. Rambai Timur No. 1, Kel. Guntung Paikat, Kec. Banjarbaru Selatan, Banjarbaru, Kalimantan Selatan</t>
  </si>
  <si>
    <t>KKP Kelas II Balikpapan</t>
  </si>
  <si>
    <t>Jl. Pelita RT. 11, Kel. Sepinggan Raya, Kec. Balikpapan Selatan, Balikpapan, Kalimantan Timur</t>
  </si>
  <si>
    <t>Puskesmas Sungai Ulin</t>
  </si>
  <si>
    <t>Jl. Ir. PM. Noor Komp. Pesona Permata Indah RT.12 RW.3, Kel. Sungai Ulin, Kec. Banjarbaru Utara, Banjarbaru, Kalimantan Selatan</t>
  </si>
  <si>
    <t>RSUD Ulin Banjarmasin</t>
  </si>
  <si>
    <t>Jl. A. Yani No. 43, Kel. Sungai Baru, Kec. Banjarmasin Tengah, Banjarmasin, Kalimantan Selatan</t>
  </si>
  <si>
    <t>Puskesmas Angsau</t>
  </si>
  <si>
    <t>Jl. A. Syairani No. 1, Komp Perkantoran Gagas, Kec. Pelaihari, Kab. Tanah Laut, Kalimantan Selatan</t>
  </si>
  <si>
    <t>Puskesmas Pelaihari</t>
  </si>
  <si>
    <t>Jl. Matah I, Kel. Karang Taruna, Kec. Pelaihari, Kab. Tanah Laut, Kalimantan Selatan</t>
  </si>
  <si>
    <t>Puskesmas Tambang Ulang</t>
  </si>
  <si>
    <t>Jl. A. Yani KM. 16 Desa Tambang Ulang, Kec. Tambang Ulang, Kab. Tanah Laut, Kalimantan Selatan</t>
  </si>
  <si>
    <t>Puskesmas Kait -Kait</t>
  </si>
  <si>
    <t>Jl. Mawar Ds. Kait-kait Baru RT.03, Kec. Bati-bati, Kab. Tanah Laut, Kalimantan Selatan</t>
  </si>
  <si>
    <t>Puskesmas Bumi Makmur</t>
  </si>
  <si>
    <t>Jl. Swadaya Ds Handil Babirik, Kec. Bumi Makmur, Kab. Tanah Laut, Kalimantan Selatan</t>
  </si>
  <si>
    <t>Puskesmas Bati -Bati</t>
  </si>
  <si>
    <t>Jl. A. Yani Ds Padang, Kec. Bati-bati, Kab. Tanah Laut, Kalimantan Selatan</t>
  </si>
  <si>
    <t>Puskesmas Padang Luas</t>
  </si>
  <si>
    <t>Jl. Swadaya RT. 03 RW.1 Ds Padang Luas, Kec. Kurau, Kab. Tanah Laut, Kalimantan Selatan</t>
  </si>
  <si>
    <t>Puskesmas Kurau</t>
  </si>
  <si>
    <t>Jl. Kencana RT 1/ RW 1 Ds Kurau, Kec. Kurau, Kab. Tanah Laut, Kalimantan Selatan</t>
  </si>
  <si>
    <t>Puskesmas Sungai Riam</t>
  </si>
  <si>
    <t>Jl. Raya Batakan KM. 12 Ds Sei Riam, Kec. Pelaihari, Kab. Tanah Laut, Kalimantan Selatan</t>
  </si>
  <si>
    <t>Instalasi Farmasi Kabupaten Tanah Laut</t>
  </si>
  <si>
    <t>Jl. H. Boejasin No.9, Kec. Pelaihari, Kab. Tanah Laut, Kalimantan Selatan</t>
  </si>
  <si>
    <t>Balai Laboratorium Kesehatan Kabupaten Tanah Laut</t>
  </si>
  <si>
    <t>UPT. Puskesmas Tirta Jaya</t>
  </si>
  <si>
    <t>Jl. Keramat RT.03 RW.01 Desa Tirta Jaya, Kec. Bajuin, Kab. Tanah Laut, Kalimantan Selatan</t>
  </si>
  <si>
    <t>Puskesmas Tanjung Habulu</t>
  </si>
  <si>
    <t>Trans PIR Blok I/A Tanjung Habulu, Kec. Pelaihari, Kab. Tanah Laut, Kalimantan Selatan</t>
  </si>
  <si>
    <t>Puskesmas Takisung</t>
  </si>
  <si>
    <t>Jl. A. Yani Ds Banua Tengah, Kec. Takisung, Kab. Tanah Laut, Kalimantan Selatan</t>
  </si>
  <si>
    <t>Puskesmas Batakan</t>
  </si>
  <si>
    <t>Jl. Pariwisata RT.20 Ds Batakan, Kec. Panyipatan, Kab. Tanah Laut, Kalimantan Selatan</t>
  </si>
  <si>
    <t>Puskesmas Sungai Cuka</t>
  </si>
  <si>
    <t>Jl. A. Yani KM. 154 Desa Sungai Cuka, Kec. Kintap, Kab. Tanah Laut, Kalimantan Selatan</t>
  </si>
  <si>
    <t>UPT. Puskesmas Kintap</t>
  </si>
  <si>
    <t>Jl. A. Yani No. 35 RT/RW 002/001 Desa Kintapura, Kec. Kintap, Kab. Tanah Laut, Kalimantan Selatan</t>
  </si>
  <si>
    <t>Puskesmas Panyipatan</t>
  </si>
  <si>
    <t>Jl. Sei Paring RT. 10 Kec. Panyipatan, Kab. Tanah Laut, Kalimantan Selatan</t>
  </si>
  <si>
    <t>Puskesmas Jorong</t>
  </si>
  <si>
    <t>Jl. A. Yani RT.2 No. 64 Ds Jorong, Kec. Jorong, Kab. Tanah Laut, Kalimantan Selatan</t>
  </si>
  <si>
    <t>Puskesmas Asam -Asam</t>
  </si>
  <si>
    <t>Jl. A. Yani KM 121 RT. 11 Simp. 4, Kec. Jorong, Kab. Tanah Laut, Kalimantan Selatan</t>
  </si>
  <si>
    <t>Puskesmas Tajau Pecah</t>
  </si>
  <si>
    <t>Jl. H.M. Sarbini RT.XV Ds Batu Ampar, Kec. Batu Ampar, Kab. Tanah Laut, Kalimantan Selatan</t>
  </si>
  <si>
    <t>Puskesmas Hatungun</t>
  </si>
  <si>
    <t>Jl. Raya Timur KM. 10,7 Ds Hatungun, Kec. Hatungun, Kab. Tapin, Kalimantan Selatan</t>
  </si>
  <si>
    <t>UPT. Puskesmas Binuang</t>
  </si>
  <si>
    <t xml:space="preserve">Negeri </t>
  </si>
  <si>
    <t>Jl. Raya Timur No. 1, Kec. Binuang, Kab. Tapin, Kalimantan Selatan</t>
  </si>
  <si>
    <t>Puskesmas Tambarangan</t>
  </si>
  <si>
    <t>Jl. A. Yani KM 103 Rumintin Kec. Tapin Selatan, Kab. Tapin, Kalimantan Selatan</t>
  </si>
  <si>
    <t>Puskesmas Piani</t>
  </si>
  <si>
    <t>Jl. Pembangunan No. 1 Kec. Piani, Kab. Tapin, Kalimantan Selatan</t>
  </si>
  <si>
    <t>Puskesmas Lokpaikat</t>
  </si>
  <si>
    <t>Jl. Brigjend H. Hasan Basry KM. 7, Kec. Lokpaikat, Rantau, Kab. Tapin, Kalimantan Selatan</t>
  </si>
  <si>
    <t>Puskesmas Margasari</t>
  </si>
  <si>
    <t>Jl. Gusti Libi No. 3 RT.01, Kel. Margasari Ilir, Kec. Candi Laras Utara, Kab. Tapin, Kalimantan Selatan</t>
  </si>
  <si>
    <t>Puskesmas Baringin</t>
  </si>
  <si>
    <t>Jl. Pangeran Jayadipura No. 1 Ds Baringin A, Kec. Candi Laras Selatan, Kab. Tapin, Kalimantan Selatan</t>
  </si>
  <si>
    <t>Puskesmas Pandahan</t>
  </si>
  <si>
    <t>Jl. Hakim Samad KM.9 RT.5 Kec. Tapin Tengah, Kab. Tapin, Kalimantan Selatan</t>
  </si>
  <si>
    <t>UPTD Puskesmas Tapin Utara</t>
  </si>
  <si>
    <t>Jl. Kesehatan No. 1 Kel. Rantau Kanan, Kec. Tapin Utara, Kab. Tapin, Kalimantan Selatan</t>
  </si>
  <si>
    <t>UPTD Puskesmas Bakarangan</t>
  </si>
  <si>
    <t>Jl. Syech Salman Al Farisi No. 11 Ds Bakarangan, Kec. Bakarangan, Kab. Tapin, Kalimantan Selatan</t>
  </si>
  <si>
    <t>UPTD Puskesmas Salam Babaris</t>
  </si>
  <si>
    <t xml:space="preserve">Jl. Transmigrasi Ds Salam Babaris, Kec. Salam Babaris, Kab. Tapin, Kalimantan Selatan  </t>
  </si>
  <si>
    <t>Puskesmas Tambaruntung</t>
  </si>
  <si>
    <t>Jl. Pembangunan No. 42 Ds. Pematang Karang Hulu, Kec. Tapin Tengah, Kab. Tapin, Kalimantan Selatan</t>
  </si>
  <si>
    <t>UPTD Puskesmas Banua Padang</t>
  </si>
  <si>
    <t>Jl. A. Yani Kec. Bungur, Kab. Tapin, Kalimantan Selatan</t>
  </si>
  <si>
    <t>DINKES Kabupaten Tapin</t>
  </si>
  <si>
    <t>Jl. Telkom, Kel. Rantau Kiwa, Kec. Tapin Utara, Kab. Tapin, Kalimantan Selatan</t>
  </si>
  <si>
    <t>RSKB Sayang Ibu Balikpapan</t>
  </si>
  <si>
    <t>Jl. Wain No. 33 Kel. Kebun Sayur, Kec. Balikpapan Barat, Balikpapan, Kalimantan Timur</t>
  </si>
  <si>
    <t>RSUD dr. H. Andi Abdurrahman Noor</t>
  </si>
  <si>
    <t>Jl. HM. Amin KM 10 RT 03 Sepunggur, Kec. Pusan Hilir, Kota Batulicin, Kab. Tanah Bumbu, Kalimantan Selatan</t>
  </si>
  <si>
    <t>Puskesmas Tamiang Geronggang</t>
  </si>
  <si>
    <t>Jl. Arutmin Desa Tanjung Balang, Kec. Kelumpang Tengah, Kab. Kotabaru, Kalimantan Selatan</t>
  </si>
  <si>
    <t>UPT Puskesmas Sungai Tabuk 2</t>
  </si>
  <si>
    <t>Jl. Pantai Sari Desa Lok Baintan RT. 03, Kec. Sungai Tabuk, Kab. Banjar, Kalimantan Selatan</t>
  </si>
  <si>
    <t>UPT. Puskesmas Aranio</t>
  </si>
  <si>
    <t>Jl. Ir. P.M. Noor RT.03 Desa Aranio, Kec. Aranio, Kab. Banjar, Kalimantan Selatan</t>
  </si>
  <si>
    <t>UPT. Puskesmas Martapura Barat</t>
  </si>
  <si>
    <t>Jl. Martapura Lama Desa Sungai Rangas, Kab. Banjar, Kalimantan Selatan</t>
  </si>
  <si>
    <t>UPT. Puskesmas Simpang Empat</t>
  </si>
  <si>
    <t>Jl. Ahmad Yani KM 77 Kec. Simpang Empat, Kab. Banjar, Kalimantan Selatan</t>
  </si>
  <si>
    <t>BLUD RSUD Balangan</t>
  </si>
  <si>
    <t>Jl. Lingkar Timur KM 1,7, Kel. Batu Piring, Kec. Paringin Selatan, Kab. Balangan, Kalimantan Selatan</t>
  </si>
  <si>
    <t>RSUD Kotabaru</t>
  </si>
  <si>
    <t>Jl. Hasan Basri No. 57 Desa Semayap, Kab. Kotabaru, Kalimantan Selatan</t>
  </si>
  <si>
    <t>RSD Idaman Banjarbaru</t>
  </si>
  <si>
    <t>Jalan Trikora No. 11, RT. 39 / RW. 1, Guntungmanggis, Landasan Ulin, Kota Banjarbaru, Kalimantan Selatan</t>
  </si>
  <si>
    <t>Puskesmas Sebabi</t>
  </si>
  <si>
    <t>Desa Sebabi, Kec. Telawang, Kab. Kotawaringin Timur, Kalimantan Tengah</t>
  </si>
  <si>
    <t>Puskesmas Ketapang 2</t>
  </si>
  <si>
    <t>Jl. HM. Arsyad, Kec. Mentawa Baru Ketapang, Kab. Kotawaringin Timur, Kalimantan Tengah</t>
  </si>
  <si>
    <t>Puskesmas Pundu</t>
  </si>
  <si>
    <t>Jl. Tjilik Riwut KM 128, Kec. Cempaga Hulu, Kab. Kotawaringin Timur, Kalimantan Tengah</t>
  </si>
  <si>
    <t>Puskesmas Parenggean 1</t>
  </si>
  <si>
    <t>Desa Parenggean, Kec. Parenggean, Kab. Kotawaringin Timur, Kalimantan Tengah</t>
  </si>
  <si>
    <t>Puskesmas Parenggean 2</t>
  </si>
  <si>
    <t>Desa Bukit Harapan, Kec. Parenggean, Kab. Kotawaringin Timur, Kalimantan Tengah</t>
  </si>
  <si>
    <t>Puskesmas Tumbang Kalong</t>
  </si>
  <si>
    <t>Desa Tumbang Kalang, Kec. Antang Kalang, Kab. Kotawaringin Timur, Kalimantan Tengah</t>
  </si>
  <si>
    <t>Puskesmas Kuala Kuayan</t>
  </si>
  <si>
    <t>Jl. Suka Damai RT.06 RW. 03 Kel. Kuala Kuayan, Kec. Mentaya Hulu, Kab. Kotawaringin Timur, Kalimantan Tengah</t>
  </si>
  <si>
    <t>Puskesmas Bagendang</t>
  </si>
  <si>
    <t>Desa Bagedang Hulu, Kec. Mentaya Hilir Utara, Kab. Kotawaringin Timur, Kalimantan Tengah</t>
  </si>
  <si>
    <t>Puskesmas Baamang 1</t>
  </si>
  <si>
    <t>Jl. Baamang Hilir, Kec. Baamang, Kab. Kotawaringin Timur, Kalimantan Tengah</t>
  </si>
  <si>
    <t>Puskesmas Baamang 2</t>
  </si>
  <si>
    <t>Jl. H. Mansyur, Kec. Baamang, Kab. Kotawaringin Timur, Kalimantan Tengah</t>
  </si>
  <si>
    <t>Puskesmas Samuda</t>
  </si>
  <si>
    <t>Jl. Parto Muskin No. 41, Kec. Mentaya Hilir Selatan, Kab. Kotawaringin Timur, Kalimantan Tengah</t>
  </si>
  <si>
    <t>Puskesmas Ketapang 1</t>
  </si>
  <si>
    <t>Jl. Ir. H. Juanda 17, Kec. Mentawa Baru Ketapang, Kab. Kotawaringin Timur, Kalimantan Tengah</t>
  </si>
  <si>
    <t>Dinas Kesehatan Kab. Sukamara</t>
  </si>
  <si>
    <t>Jl. Tjilik Riwut KM 8, Kel. Natai Sedawak, Kec. Sukamara, Kab. Sukamara, Kalimantan Tengah</t>
  </si>
  <si>
    <t>RSUD H. Damanhuri</t>
  </si>
  <si>
    <t>Jl. Murakata No. 4, Barabai Barat, Kab. Hulu Sungai Tengah, Kalimantan Selatan</t>
  </si>
  <si>
    <t>Puskesmas Tanta</t>
  </si>
  <si>
    <t>Jl. Tanta Seberang RT.04 Kec. Tanta, Kab. Tabalong, Kalimantan Selatan</t>
  </si>
  <si>
    <t>Jl. Jend Ahmad Yani KM 8,5 RT. 5 Desa Pamarangan Kiwa, Kec. Tanjung, Kab. Tabalong, Kalimantan Selatan</t>
  </si>
  <si>
    <t>Puskesmas Muara Harus</t>
  </si>
  <si>
    <t>Jl. Pembangunan No. 3 Ds. Tanta Ringin Kec. Muara Harus, Kab. Tabalong, Kalimantan Selatan</t>
  </si>
  <si>
    <t>UPT Puskesmas Hikun</t>
  </si>
  <si>
    <t>Jl. Basuki Rahmat RT 8 No 13 Kel. Hikun, Kec. Tanjung, Kab. Tabalong, Kalimantan Selatan</t>
  </si>
  <si>
    <t>Puskesmas Pugaan</t>
  </si>
  <si>
    <t>Jl. A. Yani Ds Halabiu Kec. Pugaan, Kab. Hulu Sungai Utara, Kalimantan Selatan</t>
  </si>
  <si>
    <t>UPT. Puskesmas Kelua</t>
  </si>
  <si>
    <t>Jl. A. Yani No. 52, Kel. Pulau, Kec. Kelua, Kab. Tabalong, Kalimantan Selatan</t>
  </si>
  <si>
    <t>Puskesmas Murung Pudak</t>
  </si>
  <si>
    <t>Jl. Pangkalan Rahayu Kel. Belimbing, Kec. Murung Pudak, Kab. Tabalong, Kalimantan Selatan</t>
  </si>
  <si>
    <t>UPT. Puskesmas Ribang</t>
  </si>
  <si>
    <t>Jl. Bakti Utama RT. 8 No. 6 Desa Ribang, Kec. Muara Uya, Kab. Tabalong, Kalimantan Selatan</t>
  </si>
  <si>
    <t>UPT. Puskesmas Haruai</t>
  </si>
  <si>
    <t>Jl. Simp. Tiga Tugu Ds Halong, Kec. Halong, Kab. Tabalong, Kalimantan Selatan</t>
  </si>
  <si>
    <t>UPT. Puskesmas Upau</t>
  </si>
  <si>
    <t>Jl. Pangelak Raya No. 1 Kec. Upau, Kab. Tabalong, Kalimantan Selatan</t>
  </si>
  <si>
    <t>Puskesmas Wirang</t>
  </si>
  <si>
    <t>Jl. Ahmad Yani RT.02 Desa Wirang, Kec. Haruani, Kab. Tabalong, Kalimantan Selatan</t>
  </si>
  <si>
    <t>Puskesmas Jaro</t>
  </si>
  <si>
    <t>Jl. Lintas Propinsi RT. 15 Ds Jaro, Kec. Jaro, Kab. Tabalong, Kalimantan Selatan</t>
  </si>
  <si>
    <t>UPT Puskesmas Muara</t>
  </si>
  <si>
    <t>Jl. Maninjau RT. 02 No. 20 Muara Uya, Kab. Tabalong, Kalimantan Selatan</t>
  </si>
  <si>
    <t>Puskesmas Bintang Ara</t>
  </si>
  <si>
    <t>Jl. Simpang 3 Rantau Jari Kec. Bintang Ara, Kab. Tabalong, Kalimantan Selatan</t>
  </si>
  <si>
    <t>RSUD Datu Sanggul</t>
  </si>
  <si>
    <t>Jl. Brigjend H. Hasan Basry KM.1, Kel. Rantau Kiwa, Kec. Tapin Utara, Kab. Tapin, Kalimantan Selatan</t>
  </si>
  <si>
    <t>RSUD Tamiang Layang</t>
  </si>
  <si>
    <t>Jl. Nansarunai No. 62 Kel. Tamiang Layang, Kec. Dusun Timur, Kab. Barito Timur, Kalimantan Selatan</t>
  </si>
  <si>
    <t xml:space="preserve">RS Anshari Saleh </t>
  </si>
  <si>
    <t>Jl. Brigjend H. Hasan Basri No.01, Kel. Alalak Utara, Kec. Banjarmasin Utara, Banjarmasin, Kalimantan Selatan</t>
  </si>
  <si>
    <t>RSJ Sambang Lihum</t>
  </si>
  <si>
    <t>Jl. Gubernur Syarkawi KM. 3,9, Kec. Gambut, Kab. Banjar, Kalimantan Selatan</t>
  </si>
  <si>
    <t>Puskesmas Barikin</t>
  </si>
  <si>
    <t>Jl. Divisi IV ALRI Ds. Andang Kec. Haruyan, Kab. Hulu Sungai Tengah, Kalimantan Selatan</t>
  </si>
  <si>
    <t>Puskesmas Haruyan</t>
  </si>
  <si>
    <t>Jl. H.M. Thaher Desa Haruyan Seberang Kec. Haruyan, Kab. Hulu Sungai Tengah, Kalimantan Selatan</t>
  </si>
  <si>
    <t>Puskesmas Pandawan</t>
  </si>
  <si>
    <t>Jl. Batuah RT.003 RW.002 Desa Pandawan, Kec. Pandawan, Kab. Hulu Sungai Tengah, Kalimantan Selatan</t>
  </si>
  <si>
    <t>Puskesmas Kubur Jawa</t>
  </si>
  <si>
    <t>Jl. Merdeka Kec. BAS RT. 06 No. 24 Ds Kapar, Kec. Batang Alai Selatan, Kab. Hulu Sungai Tengah, Kalimantan Selatan</t>
  </si>
  <si>
    <t>Puskesmas Kasarangan</t>
  </si>
  <si>
    <t>Jl. Raya Kasarangan Kec. Labuan Annas Utara, Kab. Hulu Sungai Tengah, Kalimantan Selatan</t>
  </si>
  <si>
    <t>RS. TK IV Guntung Payung</t>
  </si>
  <si>
    <t>Jl. Ahmad Yani KM 31, Kel. Guntung Manggis, Kec. Landasan Ulin, Banjarbaru, Kalimantan Selatan</t>
  </si>
  <si>
    <t>RSUD Sukamara</t>
  </si>
  <si>
    <t>Jl. Tijik Riwut KM 5,5 No. 35 Kab. Sukamara, Kalimantan Tengah</t>
  </si>
  <si>
    <t>Puskesmas Kotawaringin Lama</t>
  </si>
  <si>
    <t>Jl. Danau RT. 05 Kotawaringin Hulu, Kec. Kotawaringin Lama, Kab. Kotawaringin Barat, Kalimantan Tengah</t>
  </si>
  <si>
    <t>Puskesmas Riam Durian</t>
  </si>
  <si>
    <t>Ds. Riam Durian Kec. Kotawaringin Lama, Kab. Kotawaringin Barat, Kalimantan Tengah</t>
  </si>
  <si>
    <t>Puskesmas Sungai Rangit</t>
  </si>
  <si>
    <t>Jl. A. Yani KM. 20 Ds. Bumi Harjo, Kec. Kumai, Kab. Kotawaringin Barat, Kalimantan Tengah</t>
  </si>
  <si>
    <t>Puskesmas Natai Pelingkau</t>
  </si>
  <si>
    <t xml:space="preserve">Jl. Raya Pangkalan Bun-Sampit Kec. Arut Selatan, Kab. Kotawaringin Barat, Kalimantan Tengah </t>
  </si>
  <si>
    <t>Jl. A. Yani KM. 60 Kec. Pangkalan Banteng, Kab. Kotawaringin Barat, Kalimantan Tengah</t>
  </si>
  <si>
    <t>Puskesmas Karang Mulya</t>
  </si>
  <si>
    <t>Jl. A. Yani KM.70 Karang Mulya, Kec. Pangkalan Banteng, Kab. Kotawaringin Barat, Kalimantan Tengah</t>
  </si>
  <si>
    <t>Puskesmas Kumai</t>
  </si>
  <si>
    <t>Jl. Pemuda Kumai Kobar Kel. Kumai Hilir, Kec. Kumai, Kab. Kotawaringin Barat, Kalimantan Tengah</t>
  </si>
  <si>
    <t>Puskesmas Arut Utara</t>
  </si>
  <si>
    <t>Jl. Eden Jeha RT. 05 Kel. Pangkut, Kec. Arut Utara, Kab. Kotawaringin Barat, Kalimantan Tengah</t>
  </si>
  <si>
    <t xml:space="preserve">Puskesmas Mendawai </t>
  </si>
  <si>
    <t>Jl. Abdul Ancis No. 53 Kec. Arut Selatan, Kab. Kotawaringin Barat, Kalimantan Tengah</t>
  </si>
  <si>
    <t>Puskesmas Arut Selatan</t>
  </si>
  <si>
    <t>Jl. Pangeran Antasari No. 176 Kec. Arut Selatan, Kab. Kotawaringin Barat, Kalimantan Tengah</t>
  </si>
  <si>
    <t>Puskesmas Teluk Bogam</t>
  </si>
  <si>
    <t>Ds. Teluk Bogam Kec. Kumai, Kab. Kotawaringin Barat, Kalimantan Tengah</t>
  </si>
  <si>
    <t>Puskesmas Runtu</t>
  </si>
  <si>
    <t>Jl. Raya Runtu KM 17, Kec. Arut Selatan, Kab. Kotawaringin Barat, Kalimantan Tengah</t>
  </si>
  <si>
    <t>Puskesmas Kumpai Batu Atas</t>
  </si>
  <si>
    <t>Ds. Kumpai Batu Atas, Kec. Arut Selatan, Kab. Kotawaringin Barat, Kalimantan Tengah</t>
  </si>
  <si>
    <t>Puskesmas Pandu Senjaya</t>
  </si>
  <si>
    <t>Jl. Raya Pangkalan Bun - Sampit Ds. Pandu Senjaya, Kec. Pangkalan Lada, Kab. Kotawaringin Barat, Kalimantan Tengah</t>
  </si>
  <si>
    <t>LABKESDA Kotawaringin Barat</t>
  </si>
  <si>
    <t>Jl. Sutan Syahrir No.27, Sidorejo, Kec. Arut Selatan, Kab. Kotawaringin Barat, Kalimantan Tengah</t>
  </si>
  <si>
    <t>Puskesmas Pangkalan Lada</t>
  </si>
  <si>
    <t>Jl. A. Yani KM 50 Ds. Pangkalan Dewa, Kec. Pangkalan Lada, Kab. Kotawaringin Barat, Kalimantan Tengah</t>
  </si>
  <si>
    <t>Puskesmas Madurejo</t>
  </si>
  <si>
    <t>Jl. Malijo No. 39, Kec. Arut Selatan, Kab. Kotawaringin Barat, Kalimantan Tengah</t>
  </si>
  <si>
    <t>Puskesmas Ipuh Bangun Jaya</t>
  </si>
  <si>
    <t>Jl. Bukit Batu No.7 RT.11 Desa Ipuh Bangun Jaya, Kec. Kotawaringin Lama, Kab. Kotawaringin Barat, Kalimantan Tengah</t>
  </si>
  <si>
    <t>Puskesmas Suaran</t>
  </si>
  <si>
    <t>Jl. Raya Suaran (Jl. Raja Diwa Tinyu) RT. III, Kamp. Suaran, Kec. Sambalium, Kab. Berau, Kalimantan Timur</t>
  </si>
  <si>
    <t>Puskesmas Batu Putih</t>
  </si>
  <si>
    <t>Jl. Raja Alam 2 RT. 3, Kec. Batu Putih, Kab. Berau, Kalimantan Timur</t>
  </si>
  <si>
    <t>Puskesmas Tepian Buah</t>
  </si>
  <si>
    <t>Kampung Tepian Buah, Kec. Segah, Kab. Berau, Kalimantan Timur</t>
  </si>
  <si>
    <t>Puskesmas Kelay</t>
  </si>
  <si>
    <t>Desa Kampung Kelay, Kec. Kelay, Kab. Berau, Kalimantan Timur</t>
  </si>
  <si>
    <t>Puskesmas Gunung Tabur</t>
  </si>
  <si>
    <t>Jl. Manunggal, Kec. Gunung Tabur, Kab. Berau, Kalimantan Timur</t>
  </si>
  <si>
    <t>Puskesmas Labanan</t>
  </si>
  <si>
    <t>Kampung Labanan Makarti, Kec. Teluk Bayur, Kab. Berau, Kalimantan Timur</t>
  </si>
  <si>
    <t>Puskesmas Sambaliung</t>
  </si>
  <si>
    <t>Jl. Raya Alam Sambaliung, Kec. Sambaliung, Kab. Berau, Kalimantan Timur</t>
  </si>
  <si>
    <t>Puskesmas Merancang Ulu</t>
  </si>
  <si>
    <t>Jl. Kesehatan Merancang Ulu, Kec. Gunung Tabur, Kab. Berau, Kalimantan Timur</t>
  </si>
  <si>
    <t>Kampung Tanjung Batu, Kec. Pulau Derawan, Kab. Berau, Kalimantan Timur</t>
  </si>
  <si>
    <t>Puskesmas Bugis</t>
  </si>
  <si>
    <t>Jl. H. Isa I, Kel. Tanjung Redeb, Kab. Berau, Kalimantan Timur</t>
  </si>
  <si>
    <t>Puskesmas Derawan</t>
  </si>
  <si>
    <t>RT. 4 Pulau Derawan, Kec. Pulau Derawan, Kab. Berau, Kalimantan Timur</t>
  </si>
  <si>
    <t>Puskesmas Terminal</t>
  </si>
  <si>
    <t>Jl. Tembus Terminal, Kec. Banjarmasin Timur, Kalimantan Selatan</t>
  </si>
  <si>
    <t>Puskesmas Sungai Bilu</t>
  </si>
  <si>
    <t>Jl. Veteran Simpang SMP 7, Kel. Sungai Bilu, Kec. Banjarmasin Timur, Kalimantan Selatan</t>
  </si>
  <si>
    <t>Puskesmas 9 Nopember</t>
  </si>
  <si>
    <t>Jl. Keramat Raya RT 02 No. 02, Pengambangan, Kec. Banjarmasin Timur, Kalimantan Selatan</t>
  </si>
  <si>
    <t>Puskesmas Cempaka Putih</t>
  </si>
  <si>
    <t>Jl. Cempaka Putih, Kuripan, Banjarmasin, Kalimantan Selatan</t>
  </si>
  <si>
    <t>Puskesmas Pemurus Baru</t>
  </si>
  <si>
    <t>Jl. Rona 1 No.29 RT 14 RW 02, Kel. Pemurus Baru, Banjarmasin, Kalimantan Selatan</t>
  </si>
  <si>
    <t>Puskesmas Pemurus Dalam</t>
  </si>
  <si>
    <t xml:space="preserve"> Jl. Dharmawangsa No.1, Pemurus Dalam, Kec. Banjarmasin Selatan, Banjarmasin, Kalimantan Selatan</t>
  </si>
  <si>
    <t>Puskesmas Karang Mekar</t>
  </si>
  <si>
    <t>Jl. Ratu Zaleha, Kec. Banjarmasin Timur, Banjarmasin, Kalimantan Selatan</t>
  </si>
  <si>
    <t>Puskesmas Pekapuran Raya</t>
  </si>
  <si>
    <t>Jl. Pekapuran Raya, Kec. Banjarmasin Timur, Banjarmasin, Kalimantan Selatan</t>
  </si>
  <si>
    <t>Puskesmas Kelayan Timur</t>
  </si>
  <si>
    <t>Jl. Kelayan B, Kec. Banjarmasin Selatan, Banjarmasin, Kalimantan Selatan</t>
  </si>
  <si>
    <t>Puskesmas Beruntung Raya</t>
  </si>
  <si>
    <t>Jl. AMD RT 19, Kel. Tanjung Pagar, Kec. Banjarmasin Selatan, Banjarmasin, Kalimantan Selatan</t>
  </si>
  <si>
    <t>Puskesmas S. Parman</t>
  </si>
  <si>
    <t>Jl. Antasan Kecil, Kec. Banjarmasin Tengah, Banjarmasin, Kalimantan Selatan</t>
  </si>
  <si>
    <t>Puskesmas Kayu tangi</t>
  </si>
  <si>
    <t>Jl. Cemara No. 147, Kec. Banjarmasin Utara, Banjarmasin, Kalimantan Selatan</t>
  </si>
  <si>
    <t>Puskesmas Gedang Hanyar</t>
  </si>
  <si>
    <t>Jl. Pekapuran B Laut RT. 16 No. 11, Pekapuran Laut, Kec. Banjarmasin Tengah, Banjarmasin, Kalimantan Selatan</t>
  </si>
  <si>
    <t>Puskesmas Kelayan Dalam</t>
  </si>
  <si>
    <t>Jl. Kelayan A Gg. 12 RT. 19, Kelayan Dalam, Kec. Banjarmasin Selatan, Banjarmasin, Kalimantan Selatan</t>
  </si>
  <si>
    <t>Puskesmas Basirih Baru</t>
  </si>
  <si>
    <t>Jl. Purnasakti RT. 28, Kec. Banjarmasin Barat, Banjarmasin, Kalimantan Selatan</t>
  </si>
  <si>
    <t>Puskesmas Teluk Dalam</t>
  </si>
  <si>
    <t>Jl. Sutoyo S No. 153, Kec. Banjarmasin Tengah, Banjarmasin, Kalimantan Selatan</t>
  </si>
  <si>
    <t>Puskesmas Pelambuan</t>
  </si>
  <si>
    <t>Jl. Barito Hulu, Pelambuan, Kec. Banjarmasin Barat, Banjarmasin, Kalimantan Selatan</t>
  </si>
  <si>
    <t>Puskesmas Kuin Raya</t>
  </si>
  <si>
    <t>Jl. Kuin Cerucuk No. 32 RT. 7, Kel. Kuin Cerucuk, Kec. Banjarmasin Barat, Banjarmasin, Kalimantan Selatan</t>
  </si>
  <si>
    <t>Puskesmas Alalak Tengah</t>
  </si>
  <si>
    <t>Jl. HKSN Komp. AMD Permai No.1, Kel. Alalak Utara, Kec. Banjarmasin Utara, Banjarmasin, Kalimantan Selatan</t>
  </si>
  <si>
    <t>Puskesmas Alalak Selatan</t>
  </si>
  <si>
    <t>Jl. Komp. Dasamaya Blok. K, Kel. Alalak Selatan, Kec. Banjarmasin Utara, Banjarmasin, Kalimantan Selatan</t>
  </si>
  <si>
    <t>Puskesmas Sungai Jingah</t>
  </si>
  <si>
    <t>Jl. Jahri Saleh RT. 19 No. 111, Kec. Banjarmasin Utara, Banjarmasin, Kalimantan Selatan</t>
  </si>
  <si>
    <t>Puskesmas Sei Mesa</t>
  </si>
  <si>
    <t>Jl. Pahlawan RT. 08 No. 59, Kec. Banjarmasin Tengah, Banjarmasin, Kalimantan Selatan</t>
  </si>
  <si>
    <t>Puskesmas Teluk Tiram</t>
  </si>
  <si>
    <t>Jl. Teluk Tiram Darat RT. 13 No. 208 Kel. Teluk Tiram, Kec. Banjarmasin Barat, Banjarmasin, Kalimantan Selatan</t>
  </si>
  <si>
    <t>Puskesmas Cempaka</t>
  </si>
  <si>
    <t>Jl. Cempaka No.1, Kel, Kertak Baru Ilir, Kec. Banjarmasin Tengah, Banjarmasin, Kalimantan Selatan</t>
  </si>
  <si>
    <t>Puskesmas Banjarmasin Indah</t>
  </si>
  <si>
    <t>Jl.  Berlian RT 42 RW 13 Kel. Telaga Biru, Kec. Banjarmasin Barat, Banjarmasin, Kalimantan Selatan</t>
  </si>
  <si>
    <t>Puskesmas Pekauman</t>
  </si>
  <si>
    <t>Jl. KS Tubun No.1, Kel. Pekauman, Kec. Banjarmasin Selatan, Banjarmasin, Kalimantan Selatan</t>
  </si>
  <si>
    <t>Puskesmas Klandasan Ilir</t>
  </si>
  <si>
    <t>Jl. Jendral Sudirman No. 31, Klandasan Ilir, Kec. Balikpapan Selatan, Balikpapan, Kalimantan Timur</t>
  </si>
  <si>
    <t>Labkesda Kalimantan Timur</t>
  </si>
  <si>
    <t>Jl. Kyai Haji Ahmad Dahlan No. 27, Kel. Sungai Pinang Luar, Kec. Samarinda Kota, Samarinda, Kalimantan Timur</t>
  </si>
  <si>
    <t>Puskesmas Teritip</t>
  </si>
  <si>
    <t>Jl. Pendidikan RT. 18 No.05, Kel. Teritip, Kec. Balikpapan Timur, Balikpapan, Kalimantan Timur</t>
  </si>
  <si>
    <t>Puskesmas Lamaru</t>
  </si>
  <si>
    <t>Jl. Mulawarman RT.17 No. 21, Kel. Lamaru, Kec. Balikpapan Timur, Balikpapan, Kalimantan Timur</t>
  </si>
  <si>
    <t>Puskesmas Manggar Baru</t>
  </si>
  <si>
    <t>Jl. Mulawarman RT. 07 No. 28, Kel. Manggar Baru, Kec. Balikpapan Timur, Balikpapan, Kalimantan Timur</t>
  </si>
  <si>
    <t>Puskesmas Prapatan</t>
  </si>
  <si>
    <t>Jl. Prapatan RT. 29 No. 31, Kel. Prapatan, Kec. Balikpapan Selatan, Balikpapan, Kalimantan Timur</t>
  </si>
  <si>
    <t>Puskesmas Telaga Sari</t>
  </si>
  <si>
    <t>Jl. Gunung Pasir No. 1 Telaga Sari, Kec. Balikpapan Selatan, Balikpapan, Kalimantan Timur</t>
  </si>
  <si>
    <t>Puskesmas Mekarsari</t>
  </si>
  <si>
    <t>Jl. Mekar Sari No. 47 RT. 21, Kel. Gunung Sari Ilir, Kec. Balikpapan Tengah, Balikpapan, Kalimantan Timur</t>
  </si>
  <si>
    <t>Puskesmas Kariangau</t>
  </si>
  <si>
    <t>Jl. Hasanuddin No. 118 RT. 6, Kec. Balikpapan Barat, Balikpapan, Kalimantan Timur</t>
  </si>
  <si>
    <t>UPTD Puskesmas Karang Joang</t>
  </si>
  <si>
    <t>Jl. Soekarno Hatta No. 21 KM 12,5, Kel. Karang Joang, Kec. Balikpapan Utara, Balikpapan, Kalimantan Timur</t>
  </si>
  <si>
    <t>Puskesmas Gunung Sari Ilir</t>
  </si>
  <si>
    <t>Jl. Cempaka Putih RT.16 No.31, Kel. Gunung Sari Ilir, Kec. Balikpapan Tengah, Balikpapan, Kalimantan Timur</t>
  </si>
  <si>
    <t>Puskesmas Gunung Sari Ulu</t>
  </si>
  <si>
    <t>Jl. S. Parman RT. 02 No. 04, Kel. Gunung Sari Ulu, Kec. Balikpapan Tengah, Balikpapan, Kalimantan Timur</t>
  </si>
  <si>
    <t>Puskesmas Karang Jati</t>
  </si>
  <si>
    <t>Jl. Sultan Alauddin RT.01 No. 39, Kel. Karang Jati, Kec. Balikpapan Tengah, Balikpapan, Kalimantan Timur</t>
  </si>
  <si>
    <t>Puskesmas Gn. Bahagia</t>
  </si>
  <si>
    <t>Jl. Ruhui Rahayu RT. 15 No. 47, Kel. Gunung Bahagia, Kec. Balikpapan Selatan, Balikpapan, Kalimantan Timur</t>
  </si>
  <si>
    <t>Puskesmas Sumber Rejo</t>
  </si>
  <si>
    <t>Jl. Binaraga No. 73, RT 31, Kel. Sumber Rejo, Kec. Balikpapan Tengah, Balikpapan, Kalimantan Timur</t>
  </si>
  <si>
    <t>Puskesmas Karang Rejo</t>
  </si>
  <si>
    <t>Jl. P. Antasari No. 01 RT. 62 Kel. Karang Rejo, Kec. Balikpapan Tengah, Balikpapan, Kalimantan Timur</t>
  </si>
  <si>
    <t>Puskesmas Muara Rapak</t>
  </si>
  <si>
    <t>Jl. Klamono RT. 44/16, Kel. Muara Rapak, Kec. Balikpapan Utara, Balikpapan Tengah, Balikpapan, Kalimantan Timur</t>
  </si>
  <si>
    <t>Puskesmas Batu Ampar</t>
  </si>
  <si>
    <t>JL. A.W Syahrani No. 54 RT.10, Kel. Batu Ampar, Balikpapan Utara, Balikpapan, Kalimantan Timur</t>
  </si>
  <si>
    <t>Puskesmas Gunung Samarinda</t>
  </si>
  <si>
    <t>Jl. Indrakila RT. 24 No. 100, Kel. Gunung Samarinda, Kec. Balikpapan Utara, Balikpapan, Kalimantan Timur</t>
  </si>
  <si>
    <t>Jl. Pandan Barat RT. 15 Gang IV, Kel. Margasari, Kec. Balikpapan Barat, Balikpapan, Kalimantan Timur</t>
  </si>
  <si>
    <t>Puskesmas Baru Tengah</t>
  </si>
  <si>
    <t xml:space="preserve">Jl. Letjend Suprapto RT. 10 No. 32, Kel. Baru Tengah, Kec. Balikpapan Barat, Balikpapan, Kalimantan Timur </t>
  </si>
  <si>
    <t>Puskesmas Baru Ulu</t>
  </si>
  <si>
    <t>Jl. Wolter Monginsidi No. 85 RT. 47, Kel. Baru Ulu, Kec. Balikpapan Barat, Balikpapan, Kalimantan Timur</t>
  </si>
  <si>
    <t>Puskesmas Baru Ilir</t>
  </si>
  <si>
    <t>Jl. Alfalah RT.30 No. 02, Kel. Baru Ilir, Kec. Balikpapan Barat, Balikpapan, Kalimantan Timur</t>
  </si>
  <si>
    <t>Puskesmas Sidomulyo</t>
  </si>
  <si>
    <t>Jl. Sidomulyo RT. 02 No. 56 Kel. Margo Mulyo, Kec. Balikpapan Barat, Balikpapan, Kalimantan Timur</t>
  </si>
  <si>
    <t>Puskesmas Margo Mulyo</t>
  </si>
  <si>
    <t>Jl. Gunung IV No. 9 RT. 45, Kel. Margo Mulyo, Kec. Balikpapan Barat, Balikpapan, Kalimantan Timur</t>
  </si>
  <si>
    <t>Politeknik Kesehatan Banjarmasin</t>
  </si>
  <si>
    <t>Jl. Mistar Cokrokusumo No. 1A, Kel. Kemuning, Kec. Banjarbaru Selatan, Banjarbaru, Kalimantan Selatan</t>
  </si>
  <si>
    <t>BPPSDM Kesehatan</t>
  </si>
  <si>
    <t>Jl. Mistar Cokrokusumo No. 4A, Kel. Kemuning, Kec. Banjarbaru Selatan, Banjarbaru, Kalimantan Selatan</t>
  </si>
  <si>
    <t>RSUD H. Badaruddin Kasim</t>
  </si>
  <si>
    <t>Jl. Tanjung Baru Kec. Murung Pundak, Tanjung, Kab. Tabalong, Kalimantan Selatan</t>
  </si>
  <si>
    <t>POLRESTA KALSEL</t>
  </si>
  <si>
    <t>Jl. A. Yani KM.3,5 Samping Poltresta Banjarmasin, Kel. Kebun Bunga, Kec. Banjarmasin Timur, Banjarmasin, Kalimantan Selatan</t>
  </si>
  <si>
    <t>RS Taman Husada Bontang</t>
  </si>
  <si>
    <t>Jl. S. Parman No. 1, Bontang , Kalimantan Timur</t>
  </si>
  <si>
    <t>BNN Tanah Merah</t>
  </si>
  <si>
    <t>Jl. Ruas Samarinda Bontang KM. 6, Kab. Tanah Merah, Samarinda, Kalimantan Timur</t>
  </si>
  <si>
    <t>Puskesmas Karang Intan I</t>
  </si>
  <si>
    <t>Desa Karang Intan, Kec. Karang Intan, Kab. Banjar, Kalimantan Selatan</t>
  </si>
  <si>
    <t>Puskesmas Karang Intan II</t>
  </si>
  <si>
    <t>Desa Sungai Alang, Kec. Karang Intan, Kab. Banjar, Kalimantan Selatan</t>
  </si>
  <si>
    <t>Puskesmas Martapura I</t>
  </si>
  <si>
    <t>Desa Tanjung Rema Darat, Kec. Martapura, Kab. Banjar, Kalimantan Selatan</t>
  </si>
  <si>
    <t>UPT. Puskesmas Martapura 2</t>
  </si>
  <si>
    <t>Jl. Karya Bakti, Kel. Pesayangan, Kec. Martapura, Kab. Banjar, Kalimantan Selatan</t>
  </si>
  <si>
    <t>Puskesmas Aluh - Aluh</t>
  </si>
  <si>
    <t>Desa Aluh-aluh Besar, Kec. Aluh-aluh, Kab. Banjar, Kalimantan Selatan</t>
  </si>
  <si>
    <t>Puskesmas Tatah Makmur</t>
  </si>
  <si>
    <t>Desa Tampang Awang, Kec. Tatah Makmur, Kab. Banjar, Kalimantan Selatan</t>
  </si>
  <si>
    <t>UPT. Puskesmas Mataraman</t>
  </si>
  <si>
    <t>Jl. A. Yani KM 58 Desa Mataraman, Kec. Mataraman, Kab. Banjar, Kalimantan Selatan</t>
  </si>
  <si>
    <t>Puskesmas Astambul</t>
  </si>
  <si>
    <t xml:space="preserve">Desa Sungai Alat RT 01, Kec. Astambul, Kab. Banjar, Kalimantan Selatan </t>
  </si>
  <si>
    <t>Puskesmas Sambung Makmur</t>
  </si>
  <si>
    <t>Desa Madurejo, Kec. Sambung Makmur, Kab. Banjar, Kalimantan Selatan</t>
  </si>
  <si>
    <t>RS Bhayangkara TK.III Balikpapan</t>
  </si>
  <si>
    <t>Jl. Jend. Sudirman No.15, Kel. Klandasan Ilir, Kec. Balikpapan Selatan, Kota Balikpapan, Kalimantan Timur</t>
  </si>
  <si>
    <t>Instalasi Farmasi Kalimantan Timur</t>
  </si>
  <si>
    <t>Jl. Mangga N0. 17 RT.22 Kel. Mekarsari, Balikpapan, Kalimantan Timur</t>
  </si>
  <si>
    <t>Puskesmas Manggar</t>
  </si>
  <si>
    <t>Jl. PJHI Batakan No. 4 RT 21, Kel. Manggar, Kec. Balikpapan Timur, Balikpapan, Kalimantan Timur</t>
  </si>
  <si>
    <t>Puskesmas Sepinggan Baru</t>
  </si>
  <si>
    <t>Jl. Marsma Iswahyudi No. 456, Kec. Balikpapan Selatan, Balikpapan, Kalimantan Timur</t>
  </si>
  <si>
    <t>Klinik Tirta Medical Center Berau</t>
  </si>
  <si>
    <t>Swasta</t>
  </si>
  <si>
    <t>Jl. Pulau Semama No. 789 RT.08, Kec. Tanjung Redep, Kab. Berau, Kalimantan Timur</t>
  </si>
  <si>
    <t>Klinik Tirta Medical Center Banjarmasin</t>
  </si>
  <si>
    <t>Jl. A.Yani KM.5,7 No.7, Kel. Pemurus Dalam, Kec. Banjarmasin Timur, Banjarmasin, Kalimantan Selatan</t>
  </si>
  <si>
    <t>Klinik Tirta Medical Center Batu Kajang</t>
  </si>
  <si>
    <t>Jl. Negara RT.06 Ds. Songka, Kec.Batu Kajang, Kab. Paser Selatan, Kalimantan Timur</t>
  </si>
  <si>
    <t>Klinik Tirta Medical Center Balikpapan</t>
  </si>
  <si>
    <t>Jl. Ruhui Rahayu RT.37 No.121, Kel. Gunung Bahagia, Kec.Balikpapan Selatan, Balikpapan, Kalimantan Timur</t>
  </si>
  <si>
    <t>PT. Harmoni Panca Utama</t>
  </si>
  <si>
    <t>Kantor Perwakilan Samarinda Jl. Ir. Sutami Blok LL No. 10 Komplek Pergudangan Kota Samarinda, Kalimantan Timur</t>
  </si>
  <si>
    <t>PT. Smart, tbk Refineri Unit Tarjun</t>
  </si>
  <si>
    <t>Desa Tarjun, Kec. Klumpang Hilir, Kab. Kotabaru, Kalimantan Selatan</t>
  </si>
  <si>
    <t>POLDA KALTENG</t>
  </si>
  <si>
    <t>Jl. Tjilik Riwut KM. 51, Jekan Raya, Palangkaraya, Kalimantan Tengah</t>
  </si>
  <si>
    <t>Lab. Kimia Farma Banjarbaru</t>
  </si>
  <si>
    <t>Jl. A. Yani KM. 34 No. 10, Kel. Loktabat Utara, Kec. Banjarbaru Utara, Banjarbaru, Kalimantan Selatan</t>
  </si>
  <si>
    <t>Klinik Mandiri Healthy Care</t>
  </si>
  <si>
    <t>Jl. Raya Stagen Ds. Sei Taib RT. 05, Kec. Pulau Laut Utara, Kab. Kotabaru, Kalimantan Selatan</t>
  </si>
  <si>
    <t>Yakes Telkom Balikpapan</t>
  </si>
  <si>
    <t xml:space="preserve">Jl. MT. Haryono No.169, Kel. Batu Ampar, Kec. Balikpapan Utara, Balikpapan, Kalimantan Timur  </t>
  </si>
  <si>
    <t>Klinik Tirta Medical Center Batu Licin</t>
  </si>
  <si>
    <t>Jl. Belitung Darat Gg. Famili, Kec. Angsana, Kab. Kotabaru, Kalimantan Selatan</t>
  </si>
  <si>
    <t>Klinik Tirta Medical Center Angsana</t>
  </si>
  <si>
    <t>Jl. Provinsi KM. 194 RT.01/RW 03 Kel. Desa Karang Indah Kec. Angasana Kab. Tanah Bumbu, Kalimantan Selatan</t>
  </si>
  <si>
    <t>Klinik Tirta Medical Centre Tabalong</t>
  </si>
  <si>
    <t>Jl. Ir. P.H. M. Noor RT.01 Ruko 5,6,7 Kel. Mabuun Kec. Murung Pudak Kab. Tabalong, Kalimantan Selatan</t>
  </si>
  <si>
    <t>Klinik Athirah Batu Kajang</t>
  </si>
  <si>
    <t>Jl. Negara RT. 24 Batu Kajang, Kec. Batu Sopang, Kab. Paser, Kalimantan Timur</t>
  </si>
  <si>
    <t>Klinik BOHC Muara Badak</t>
  </si>
  <si>
    <t>Jl. Muara Badak Samarinda KM 1, RT 21 Palacari Ds. Badak Baru Kec. Mera Badu, Samarinda, Kalimantan Timur</t>
  </si>
  <si>
    <t>RSU Mawar Banjarbaru</t>
  </si>
  <si>
    <t>Jl. Panglima Batur Barat No. 52, Kel. Loktabat Utara, Kec. Banjarbaru Utara, Banjarbaru, Kalimantan Selatan</t>
  </si>
  <si>
    <t>Klinik PT. Angkasa Pura 1 (Persero) Bandar Udara Syamsuddin Noor</t>
  </si>
  <si>
    <t>Jl. Angkasa, Kel. Landasan Ulin Utara, Kec. Landasan Ulin, Banjarbaru, Kalimantan Selatan</t>
  </si>
  <si>
    <t>Grand Medica Indonesia</t>
  </si>
  <si>
    <t>Jl. Marsma R. Iswahyudi Blok A RT.8 No. 19, Kel. Sungai Nangka, Balikpapan, Kalimantan Timur</t>
  </si>
  <si>
    <t>RS Mulia Amuntai</t>
  </si>
  <si>
    <t>Jl. Nurman Umar RT. 07 Kel. Kebun Sari, Kab. Hulu Sungai Utara, Kalimantan Selatan</t>
  </si>
  <si>
    <t>Laboratorium RS Sari Mulia</t>
  </si>
  <si>
    <t>Jl. Pangeran Antasari No. 139 , Kel. Sungai Baru, Kec. Banjarmasin Tengah, Banjarmasin, Kalimantan Selatan</t>
  </si>
  <si>
    <t>PT.Petrosea</t>
  </si>
  <si>
    <t>Jl. Somber Baru RT. 40 Kel. Margo Mulyo Kec. Balikpapan Barat, Balikpapan, Kalimantan Timur</t>
  </si>
  <si>
    <t>Dr. Manahan KP</t>
  </si>
  <si>
    <t>Jl. Ahmad Yani KM 4,5, Kel. Kebun Bunga, Kec. Banjarmasin Timur, Banjarmasin, Kalimantan Selatan</t>
  </si>
  <si>
    <t>Poliklinik Ibnu Sina Balikpapan</t>
  </si>
  <si>
    <t>Jl. Ahmad Yani No. 252, Kel. Muara Rapak, Kec, Balikpapan Tengah, Balikpapan, Kalimantan Timur</t>
  </si>
  <si>
    <t>Klinik Kanzin</t>
  </si>
  <si>
    <t>Jl. Ir. H. PM. Noor RT.008 Kel. Mabuun Kec. Murung Pudak, Kab. Tabalong, Kalimantan Selatan</t>
  </si>
  <si>
    <t>Klinik Tirta Medical Centre Batu Sopang</t>
  </si>
  <si>
    <t>Jl. Negara RT. 06 Desa Sungka, Kec. Batu Sopang, Kab. Paser Selatan, Kalimantan Timur</t>
  </si>
  <si>
    <t>PT. Nariki Minex Sejati</t>
  </si>
  <si>
    <t>Tambang Kideco Jaya Agung, Kel. Batu Kajang, Kec. Batu Sopang, Kab. Paser, Kalimantan Timur</t>
  </si>
  <si>
    <t>PT. Baroid</t>
  </si>
  <si>
    <t>Jl. Mulawarman No. 19 RT. 53, Kel. Manggar, Kec. Balikpapan Timur, Balikpapan, Kalimantan Timur</t>
  </si>
  <si>
    <t>PT. Tunas Inti Abadi</t>
  </si>
  <si>
    <t>Jl. Propinsi KM. 204, Kel. Sebamban Baru, Kec. Sungai Loban, Kab. Tanah Bumbu, Kalimantan Selatan</t>
  </si>
  <si>
    <t>Indonesia Multi Purpose Terminal</t>
  </si>
  <si>
    <t>Jl. Kapt. Piere Tendean No. 180, Banjarmasin, Kalimantan Selatan</t>
  </si>
  <si>
    <t>PT. Bukit Makmur Mandiri Utama</t>
  </si>
  <si>
    <t>Jl. Pluit Selatan Raya No. 01, Penjaringan, Jakarta Utara, DKI Jakarta</t>
  </si>
  <si>
    <t>Lab. Klinik Pramita Balikpapan</t>
  </si>
  <si>
    <t>Jl. MT. Haryono No. 5-7 RT. 27, Kel. Sungai Nangka, Kec. Balikpapan Selatan, Balikpapan, Kalimantan Timur</t>
  </si>
  <si>
    <t>Klinik AMC Balikpapan</t>
  </si>
  <si>
    <t>Jl. Indrakila No. 17 RT.24 Kel. Gunung Samarinda, Kec. Balikpapan Utara, Balikpapan, Kalimantan Timur</t>
  </si>
  <si>
    <t>PT. Grand Medica Berau</t>
  </si>
  <si>
    <t>Jl. P. Diponegoro RT. 004 Kel. Gunung Panjang Kec. Tanjung Redeb, Berau</t>
  </si>
  <si>
    <t>PT. Borneo Indobara</t>
  </si>
  <si>
    <t>Jl. Raya Provinsi KM 180 Kec. Angsana Kab. Tanah Bumbu, Kalimantan Selatan</t>
  </si>
  <si>
    <t>Kusuma Medical Center</t>
  </si>
  <si>
    <t>Jl. Negara KM. 143 RT. 024, Kel. Batu Kajang, Kec. Batu Sopang, Kab. Paser, Kalimantan Timur</t>
  </si>
  <si>
    <t>Lab. Klinik Medrin</t>
  </si>
  <si>
    <t>Jl. Ahmad Yani 5,8 No. 98, Kel. Pemurus Luar, Kec. Banjarmasin Timur, Banjarmasin, Kalimantan Selatan</t>
  </si>
  <si>
    <t>Klinik Permata Bunda II</t>
  </si>
  <si>
    <t>Jl. Ahmad Yani Desa Mekar Jaya Blok E RT.2 RW, Kec. Angasana, Kab. Tanah Bumbu, Kalimantan Selatan</t>
  </si>
  <si>
    <t>Klinik Medika Batulicin</t>
  </si>
  <si>
    <t>Jl. Bhayangkara No.84 Batulicin, Kab. Tanah Bumbu, Kalimantan Selatan</t>
  </si>
  <si>
    <t>PT. Petrosea Binuang</t>
  </si>
  <si>
    <t>Jl.Jend. Ahmad Yani KM.84 Desa Sungkai Baru, Kec. Simpang Empat, Kab. Banjar, Kalimantan Selatan</t>
  </si>
  <si>
    <t>PT. Surya Medika Satui</t>
  </si>
  <si>
    <t>Jl. Propinsi RT.17 No. II Desa Sungai Danau, Kec. Satui, Kab. Tanah Bumbu, Kalimantan Selatan</t>
  </si>
  <si>
    <t>Klinik PT. Borneo Medical Services</t>
  </si>
  <si>
    <t>Jl. Ir.P.H M. Noor Tanjung Putri RT.07 Pembataan Kec. Murung Pudak, Kab. Tabalong, Kalimantan Selatan</t>
  </si>
  <si>
    <t>Klinik PT. Mulya Husada Jaya</t>
  </si>
  <si>
    <t>Jl. A. Yani KM.6 Komplek Bunyamin Permai 2 Raya 1 No. 3A, Kel. Pemurus Dalam, Kec. Banjarmasin Timur, Banjarmasin, Kalimantan Selatan</t>
  </si>
  <si>
    <t>Klinik Permata Bunda</t>
  </si>
  <si>
    <t>Jl. A. Yani No. 28 A, Kel. Kandangan, Kec. Kandangan, Kab. Hulu Sungai Selatan, Kalimantan Selatan</t>
  </si>
  <si>
    <t>RS Pertamina Balikpapan</t>
  </si>
  <si>
    <t>Jl. Jend. Sudirman No. 1, Kel. Prapatan, Kec. Balikpapan Kota, Balikpapan, Kalimantan Timur</t>
  </si>
  <si>
    <t>Klinik Prodia Banjarmasin</t>
  </si>
  <si>
    <t>Jl. Jend. A. Yani KM. 3,5 No. 131-133, Kel. Kebun Bunga, Kec. Banjarmasin Timur, Banjarmasin, Kalimantan Selatan</t>
  </si>
  <si>
    <t>PT. Prodia Widyahusada</t>
  </si>
  <si>
    <t>Jl. A. Yani Komp. Cendrawasih Trade Center</t>
  </si>
  <si>
    <t>Jl. Jend. Sudirman Komp. Bandar Klandasan Blok DII Balikpapan</t>
  </si>
  <si>
    <t>Klinik Prodia Palangkaraya</t>
  </si>
  <si>
    <t>Jl. Diponegoro No. 20A-20B, Kel. Langkai, Kec. Pahandut, Palangkaraya, Kalimantan Tengah</t>
  </si>
  <si>
    <t>Klinik Prodia Pontianak</t>
  </si>
  <si>
    <t>Jl. Jenderal Ahmad Yani No. 6C, Kel. Benua Melayu Darat, Kec. Pontianak Selatan, Pontianak, Kalimantan Barat</t>
  </si>
  <si>
    <t>RS Pelita Insani</t>
  </si>
  <si>
    <t>Jl. Sekumpul No. 66, Kel. Sungai Sipai, Kec. Martapura, Kab.Banjar, Kalimantan Selatan</t>
  </si>
  <si>
    <t>RS Islam Bontang</t>
  </si>
  <si>
    <t>Brigjen Katamso No. 40, Kel. Belimbing, Kec. Bontang Baru, Kota Bontang, Kalimantan Timur</t>
  </si>
  <si>
    <t>RS Amalia Bontang</t>
  </si>
  <si>
    <t>Letjend R Suprapto 030, No. 0222, Kec. Bontang Baru, Kota Bontang, Kalimantan Timur</t>
  </si>
  <si>
    <t>Borneo Medical Service</t>
  </si>
  <si>
    <t>Ruko Central Eropa AA4 No. 5 Komp. Balikpapan Baru, Balikpapan, Kalimantan Timur</t>
  </si>
  <si>
    <t>RSP Tanjung</t>
  </si>
  <si>
    <t>Jl. Gas Komperta No. 1, Kel. Murung Pudak, Kec. Tanjung, Kab. Tabalong, Kalimantan Selatan</t>
  </si>
  <si>
    <t>FAP Tabaneo PT. IMPT Gedung</t>
  </si>
  <si>
    <t>Adaro Sinar Alam Komplek Jl. Kapten Piere Tendean No. 180 RT. 17, Banjarmasin, Kalimantan Selatan</t>
  </si>
  <si>
    <t>SERTIFIKAT KALIBRASI</t>
  </si>
  <si>
    <t xml:space="preserve">                                                                 </t>
  </si>
  <si>
    <t>FV.025-18</t>
  </si>
  <si>
    <t xml:space="preserve">Nama Alat            : </t>
  </si>
  <si>
    <t>Flowmeter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</si>
  <si>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</si>
  <si>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</si>
  <si>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</si>
  <si>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</si>
  <si>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</si>
  <si>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</si>
  <si>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</si>
  <si>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</si>
  <si>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</si>
  <si>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</si>
  <si>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</si>
  <si>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</si>
  <si>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</si>
  <si>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</si>
  <si>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</si>
  <si>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</si>
  <si>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</si>
  <si>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</si>
  <si>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</si>
  <si>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</si>
  <si>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</si>
  <si>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</si>
  <si>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</si>
  <si>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</si>
  <si>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</si>
  <si>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</si>
  <si>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</si>
  <si>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</si>
  <si>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</si>
  <si>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</si>
  <si>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</si>
  <si>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</si>
  <si>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</si>
  <si>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</si>
  <si>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</si>
  <si>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</si>
  <si>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</si>
  <si>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</si>
  <si>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</si>
  <si>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</si>
  <si>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</si>
  <si>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</si>
  <si>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</si>
  <si>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</si>
  <si>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</si>
  <si>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</si>
  <si>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</si>
  <si>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</si>
  <si>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</si>
  <si>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</si>
  <si>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</si>
  <si>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</si>
  <si>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</si>
  <si>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</si>
  <si>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</si>
  <si>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</si>
  <si>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</si>
  <si>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</si>
  <si>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</si>
  <si>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</si>
  <si>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</si>
  <si>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</si>
  <si>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</si>
  <si>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</si>
  <si>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</si>
  <si>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</si>
  <si>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</si>
  <si>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</si>
  <si>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</si>
  <si>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</si>
  <si>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</si>
  <si>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</si>
  <si>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</si>
  <si>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</si>
  <si>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</si>
  <si>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</si>
  <si>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</si>
  <si>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</si>
  <si>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</si>
  <si>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</si>
  <si>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</si>
  <si>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</si>
  <si>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</si>
  <si>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</si>
  <si>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</si>
  <si>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</si>
  <si>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</si>
  <si>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</si>
  <si>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</si>
  <si>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SERTIFIKAT FLOW ANALYZER</t>
  </si>
  <si>
    <t>1. KOREKSI VT305 BF100519</t>
  </si>
  <si>
    <t>U95 STD</t>
  </si>
  <si>
    <t>5. KOREKSI VT305 BF102163</t>
  </si>
  <si>
    <t>9. KOREKSI RIGEL BA200651</t>
  </si>
  <si>
    <t>U95    STD</t>
  </si>
  <si>
    <t>Setting Flow</t>
  </si>
  <si>
    <t>( l/min )</t>
  </si>
  <si>
    <t>2. KOREKSI VT Plus HF 2847038</t>
  </si>
  <si>
    <t>6. KOREKSI VT305 BF102142</t>
  </si>
  <si>
    <t>10. KOREKSI VT900A 5101035-5102036</t>
  </si>
  <si>
    <t>3. KOREKSI PF-300 BA101580</t>
  </si>
  <si>
    <t>7. KOREKSI RIGEL BA120986</t>
  </si>
  <si>
    <t>11. KOREKSI VT900A 510175-5102038</t>
  </si>
  <si>
    <t>4. KOREKSI PF-300 BA120302</t>
  </si>
  <si>
    <t>8. KOREKSI RIGEL BA120987</t>
  </si>
  <si>
    <t>Sertifikat</t>
  </si>
  <si>
    <t>new</t>
  </si>
  <si>
    <t>mid</t>
  </si>
  <si>
    <t>old</t>
  </si>
  <si>
    <t>Konversi mL/min to L/min</t>
  </si>
  <si>
    <t>Setting</t>
  </si>
  <si>
    <t>FORECAST</t>
  </si>
  <si>
    <t>Koreksi Flow</t>
  </si>
  <si>
    <t>Drift</t>
  </si>
  <si>
    <t>Jika drift nol</t>
  </si>
  <si>
    <t>Kesalahan</t>
  </si>
  <si>
    <t>Kesalahan Relatif (%)</t>
  </si>
  <si>
    <t>(| U |) (%)</t>
  </si>
  <si>
    <t>(| C |+| U |) (%)</t>
  </si>
  <si>
    <t>U95 Standar</t>
  </si>
  <si>
    <t>Daya baca UUT</t>
  </si>
  <si>
    <t>Azhar Alamsyah</t>
  </si>
  <si>
    <t>Choirul Huda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</si>
  <si>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</si>
  <si>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</si>
  <si>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</si>
  <si>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</si>
  <si>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</si>
  <si>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</si>
  <si>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</si>
  <si>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</si>
  <si>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</si>
  <si>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</si>
  <si>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</si>
  <si>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</si>
  <si>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</si>
  <si>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</si>
  <si>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</si>
  <si>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</si>
  <si>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</si>
  <si>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</si>
  <si>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</si>
  <si>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</si>
  <si>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</si>
  <si>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</si>
  <si>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Pembacaan skala diatas bola</t>
  </si>
  <si>
    <t>Pembacaan skala dibawah bola</t>
  </si>
  <si>
    <t>Dibuat :</t>
  </si>
  <si>
    <t>Hasil kalibrasi flow tertelusur ke Satuan Internasional ( SI ) melalui PT. CALTEK PTE LTD</t>
  </si>
  <si>
    <t>Gas Flow Analyzer, Merek : Fluke, Model : VT Plus HF, SN : 2847038</t>
  </si>
  <si>
    <t>Gas Flow Analyzer, Merek : IMT Medical, Model : PF-300, SN : BA101580</t>
  </si>
  <si>
    <t>Hasil kalibrasi flow tertelusur ke Satuan Internasional ( SI ) melalui IMT Medical</t>
  </si>
  <si>
    <t>Gas Flow Analyzer, Merek : IMT Medical, Model : PF-300, SN : BA120302</t>
  </si>
  <si>
    <t>Gas Flow Analyzer, Merek : Fluke, Model : VT305, SN : BF102163</t>
  </si>
  <si>
    <t>Hasil kalibrasi flow tertelusur ke Satuan Internasional ( SI ) melalui Fluke Biomedical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</si>
  <si>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</si>
  <si>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</si>
  <si>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</si>
  <si>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Gas Flow Analyzer, Merek : Rigel, Model : Ventest 800, SN : BA200651</t>
  </si>
  <si>
    <t>Gas Flow Analyzer, Merek : Fluke, Model : VT900A, SN : 5101035-5102036</t>
  </si>
  <si>
    <t>Gas Flow Analyzer, Merek : Fluke, Model : VT900A, SN : 5101752-5102038</t>
  </si>
  <si>
    <t>Gas Flow Analyzer, Merek : Rigel, Model :-, SN : -</t>
  </si>
  <si>
    <t>Nomor Sertifikat : 24 /</t>
  </si>
  <si>
    <t>Nomor Surat Keterangan : 24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</si>
  <si>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</si>
  <si>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</si>
  <si>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Nilai</t>
  </si>
  <si>
    <t>Status</t>
  </si>
  <si>
    <t>KESIMPULAN PENGUKURAN KINERJA</t>
  </si>
  <si>
    <t xml:space="preserve">Score Total </t>
  </si>
  <si>
    <t>Nama Ruang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</si>
</sst>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0.0"/>
    <numFmt numFmtId="166" formatCode="0.00000"/>
    <numFmt numFmtId="167" formatCode="0.0000"/>
    <numFmt numFmtId="168" formatCode="\±\ 0\ %"/>
    <numFmt numFmtId="169" formatCode="0\ &quot;L/min&quot;"/>
    <numFmt numFmtId="170" formatCode="0\ &quot;%&quot;"/>
    <numFmt numFmtId="171" formatCode="[$-421]dd\ mmmm\ yyyy;@"/>
    <numFmt numFmtId="172" formatCode="\±\ 0.00"/>
    <numFmt numFmtId="173" formatCode="0.0%"/>
    <numFmt numFmtId="174" formatCode="0.0000000000"/>
    <numFmt numFmtId="175" formatCode="0.000000"/>
  </numFmts>
  <fonts count="6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9"/>
      <color theme="0"/>
      <name val="Times New Roman"/>
      <family val="1"/>
    </font>
    <font>
      <sz val="9"/>
      <color theme="0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sz val="10"/>
      <name val="Calibri"/>
      <family val="2"/>
    </font>
    <font>
      <b/>
      <sz val="14"/>
      <name val="Times New Roman"/>
      <family val="1"/>
    </font>
    <font>
      <b/>
      <sz val="10"/>
      <name val="Calibri"/>
      <family val="2"/>
    </font>
    <font>
      <sz val="12"/>
      <name val="Calibri"/>
      <family val="2"/>
      <scheme val="minor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Arial"/>
      <family val="2"/>
    </font>
    <font>
      <vertAlign val="subscript"/>
      <sz val="11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1"/>
      <color rgb="FFFF000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11"/>
      <color theme="1"/>
      <name val="Arial"/>
      <family val="2"/>
    </font>
    <font>
      <sz val="10"/>
      <color theme="0" tint="-0.34998626667073579"/>
      <name val="Arial"/>
      <family val="2"/>
    </font>
    <font>
      <b/>
      <i/>
      <sz val="10"/>
      <name val="Calibri"/>
      <family val="2"/>
    </font>
    <font>
      <b/>
      <sz val="9"/>
      <name val="Times New Roman"/>
      <family val="1"/>
    </font>
    <font>
      <sz val="11"/>
      <name val="Calibri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872">
    <xf numFmtId="0" fontId="0" fillId="0" borderId="0" xfId="0"/>
    <xf numFmtId="2" fontId="15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center" vertical="center" wrapText="1"/>
    </xf>
    <xf numFmtId="0" fontId="8" fillId="2" borderId="18" xfId="2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0" fontId="4" fillId="2" borderId="0" xfId="2" applyFont="1" applyFill="1"/>
    <xf numFmtId="2" fontId="4" fillId="2" borderId="0" xfId="2" applyNumberFormat="1" applyFont="1" applyFill="1"/>
    <xf numFmtId="0" fontId="7" fillId="2" borderId="0" xfId="2" applyFont="1" applyFill="1"/>
    <xf numFmtId="2" fontId="7" fillId="2" borderId="0" xfId="2" applyNumberFormat="1" applyFont="1" applyFill="1"/>
    <xf numFmtId="0" fontId="3" fillId="0" borderId="0" xfId="0" applyFont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2" applyFont="1" applyFill="1"/>
    <xf numFmtId="0" fontId="3" fillId="2" borderId="37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2" fontId="3" fillId="3" borderId="16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51" xfId="0" applyFont="1" applyBorder="1"/>
    <xf numFmtId="0" fontId="3" fillId="0" borderId="55" xfId="0" applyFont="1" applyBorder="1"/>
    <xf numFmtId="0" fontId="3" fillId="0" borderId="52" xfId="0" applyFont="1" applyBorder="1"/>
    <xf numFmtId="0" fontId="3" fillId="0" borderId="51" xfId="0" quotePrefix="1" applyFont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15" xfId="0" applyFont="1" applyBorder="1"/>
    <xf numFmtId="0" fontId="18" fillId="0" borderId="17" xfId="0" applyFont="1" applyBorder="1"/>
    <xf numFmtId="0" fontId="18" fillId="0" borderId="58" xfId="0" applyFont="1" applyBorder="1"/>
    <xf numFmtId="0" fontId="18" fillId="2" borderId="0" xfId="0" quotePrefix="1" applyFont="1" applyFill="1" applyAlignment="1">
      <alignment vertical="center"/>
    </xf>
    <xf numFmtId="2" fontId="3" fillId="2" borderId="16" xfId="0" applyNumberFormat="1" applyFont="1" applyFill="1" applyBorder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/>
    <xf numFmtId="165" fontId="23" fillId="2" borderId="0" xfId="0" applyNumberFormat="1" applyFont="1" applyFill="1"/>
    <xf numFmtId="2" fontId="23" fillId="2" borderId="0" xfId="0" applyNumberFormat="1" applyFont="1" applyFill="1"/>
    <xf numFmtId="0" fontId="23" fillId="2" borderId="27" xfId="0" applyFont="1" applyFill="1" applyBorder="1"/>
    <xf numFmtId="0" fontId="23" fillId="2" borderId="25" xfId="0" applyFont="1" applyFill="1" applyBorder="1"/>
    <xf numFmtId="0" fontId="24" fillId="2" borderId="0" xfId="0" applyFont="1" applyFill="1"/>
    <xf numFmtId="165" fontId="24" fillId="2" borderId="0" xfId="0" applyNumberFormat="1" applyFont="1" applyFill="1"/>
    <xf numFmtId="2" fontId="24" fillId="2" borderId="0" xfId="0" applyNumberFormat="1" applyFont="1" applyFill="1"/>
    <xf numFmtId="0" fontId="24" fillId="2" borderId="16" xfId="0" applyFont="1" applyFill="1" applyBorder="1" applyAlignment="1">
      <alignment horizontal="center" vertical="center"/>
    </xf>
    <xf numFmtId="0" fontId="23" fillId="2" borderId="16" xfId="0" applyFont="1" applyFill="1" applyBorder="1"/>
    <xf numFmtId="0" fontId="25" fillId="2" borderId="16" xfId="0" applyFont="1" applyFill="1" applyBorder="1"/>
    <xf numFmtId="0" fontId="25" fillId="2" borderId="0" xfId="0" applyFont="1" applyFill="1"/>
    <xf numFmtId="0" fontId="24" fillId="2" borderId="2" xfId="0" applyFont="1" applyFill="1" applyBorder="1"/>
    <xf numFmtId="0" fontId="23" fillId="2" borderId="2" xfId="0" applyFont="1" applyFill="1" applyBorder="1"/>
    <xf numFmtId="0" fontId="24" fillId="2" borderId="1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2" fontId="23" fillId="2" borderId="9" xfId="0" applyNumberFormat="1" applyFont="1" applyFill="1" applyBorder="1" applyAlignment="1">
      <alignment horizontal="center" vertical="center" wrapText="1"/>
    </xf>
    <xf numFmtId="2" fontId="23" fillId="2" borderId="0" xfId="1" applyNumberFormat="1" applyFont="1" applyFill="1" applyAlignment="1">
      <alignment horizontal="center" vertical="center" wrapText="1"/>
    </xf>
    <xf numFmtId="0" fontId="26" fillId="2" borderId="0" xfId="0" quotePrefix="1" applyFont="1" applyFill="1" applyAlignment="1">
      <alignment horizontal="right"/>
    </xf>
    <xf numFmtId="2" fontId="23" fillId="2" borderId="0" xfId="0" applyNumberFormat="1" applyFont="1" applyFill="1" applyAlignment="1">
      <alignment horizontal="left"/>
    </xf>
    <xf numFmtId="0" fontId="23" fillId="2" borderId="10" xfId="0" applyFont="1" applyFill="1" applyBorder="1" applyAlignment="1">
      <alignment horizontal="center" vertical="center" wrapText="1"/>
    </xf>
    <xf numFmtId="2" fontId="23" fillId="2" borderId="26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2" fontId="23" fillId="2" borderId="23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2" fontId="23" fillId="2" borderId="11" xfId="0" applyNumberFormat="1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2" fontId="23" fillId="2" borderId="14" xfId="0" applyNumberFormat="1" applyFont="1" applyFill="1" applyBorder="1" applyAlignment="1">
      <alignment horizontal="center" vertical="center" wrapText="1"/>
    </xf>
    <xf numFmtId="165" fontId="23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3" fillId="2" borderId="28" xfId="0" applyFont="1" applyFill="1" applyBorder="1" applyAlignment="1">
      <alignment horizontal="left"/>
    </xf>
    <xf numFmtId="0" fontId="27" fillId="2" borderId="28" xfId="0" applyFont="1" applyFill="1" applyBorder="1" applyAlignment="1">
      <alignment horizontal="center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2" fontId="23" fillId="2" borderId="0" xfId="0" applyNumberFormat="1" applyFont="1" applyFill="1" applyAlignment="1">
      <alignment horizontal="center"/>
    </xf>
    <xf numFmtId="0" fontId="24" fillId="2" borderId="16" xfId="0" applyFont="1" applyFill="1" applyBorder="1" applyAlignment="1">
      <alignment horizontal="left"/>
    </xf>
    <xf numFmtId="0" fontId="24" fillId="0" borderId="16" xfId="0" applyFont="1" applyBorder="1" applyAlignment="1">
      <alignment horizontal="left" vertical="center"/>
    </xf>
    <xf numFmtId="0" fontId="23" fillId="2" borderId="27" xfId="0" applyFont="1" applyFill="1" applyBorder="1" applyAlignment="1">
      <alignment horizontal="left"/>
    </xf>
    <xf numFmtId="0" fontId="31" fillId="2" borderId="0" xfId="0" applyFont="1" applyFill="1" applyProtection="1">
      <protection hidden="1"/>
    </xf>
    <xf numFmtId="0" fontId="31" fillId="0" borderId="0" xfId="0" applyFont="1" applyAlignment="1" applyProtection="1">
      <alignment horizontal="left"/>
      <protection hidden="1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3" fillId="7" borderId="0" xfId="0" applyFont="1" applyFill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165" fontId="23" fillId="0" borderId="0" xfId="0" applyNumberFormat="1" applyFont="1" applyAlignment="1" applyProtection="1">
      <alignment vertical="center"/>
      <protection locked="0"/>
    </xf>
    <xf numFmtId="2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23" fillId="7" borderId="0" xfId="0" applyFont="1" applyFill="1" applyAlignment="1" applyProtection="1">
      <alignment vertical="center"/>
      <protection locked="0"/>
    </xf>
    <xf numFmtId="165" fontId="23" fillId="7" borderId="0" xfId="0" applyNumberFormat="1" applyFont="1" applyFill="1" applyAlignment="1" applyProtection="1">
      <alignment vertical="center"/>
      <protection locked="0"/>
    </xf>
    <xf numFmtId="2" fontId="23" fillId="7" borderId="0" xfId="0" applyNumberFormat="1" applyFont="1" applyFill="1" applyAlignment="1" applyProtection="1">
      <alignment vertical="center"/>
      <protection locked="0"/>
    </xf>
    <xf numFmtId="169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165" fontId="24" fillId="0" borderId="0" xfId="0" applyNumberFormat="1" applyFont="1" applyAlignment="1" applyProtection="1">
      <alignment vertical="center"/>
      <protection locked="0"/>
    </xf>
    <xf numFmtId="2" fontId="24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4" fillId="0" borderId="2" xfId="0" applyFont="1" applyBorder="1" applyAlignment="1" applyProtection="1">
      <alignment vertical="center"/>
      <protection locked="0"/>
    </xf>
    <xf numFmtId="0" fontId="23" fillId="0" borderId="2" xfId="0" applyFont="1" applyBorder="1" applyAlignment="1" applyProtection="1">
      <alignment vertical="center"/>
      <protection locked="0"/>
    </xf>
    <xf numFmtId="0" fontId="23" fillId="0" borderId="3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Alignment="1" applyProtection="1">
      <alignment horizontal="center" vertical="center"/>
      <protection locked="0"/>
    </xf>
    <xf numFmtId="0" fontId="23" fillId="2" borderId="0" xfId="0" applyFont="1" applyFill="1" applyAlignment="1">
      <alignment horizontal="left" vertical="center"/>
    </xf>
    <xf numFmtId="2" fontId="23" fillId="0" borderId="0" xfId="0" applyNumberFormat="1" applyFont="1" applyAlignment="1">
      <alignment vertical="center"/>
    </xf>
    <xf numFmtId="0" fontId="23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2" fontId="23" fillId="2" borderId="0" xfId="0" applyNumberFormat="1" applyFont="1" applyFill="1" applyAlignment="1" applyProtection="1">
      <alignment vertical="center"/>
      <protection locked="0"/>
    </xf>
    <xf numFmtId="0" fontId="27" fillId="7" borderId="0" xfId="0" applyFont="1" applyFill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2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vertical="center"/>
      <protection locked="0"/>
    </xf>
    <xf numFmtId="2" fontId="32" fillId="0" borderId="0" xfId="0" applyNumberFormat="1" applyFont="1" applyAlignment="1" applyProtection="1">
      <alignment vertical="center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/>
    <xf numFmtId="0" fontId="1" fillId="2" borderId="17" xfId="2" applyFill="1" applyBorder="1"/>
    <xf numFmtId="0" fontId="33" fillId="2" borderId="16" xfId="2" applyFont="1" applyFill="1" applyBorder="1" applyAlignment="1">
      <alignment horizontal="center"/>
    </xf>
    <xf numFmtId="0" fontId="33" fillId="2" borderId="17" xfId="2" applyFont="1" applyFill="1" applyBorder="1" applyAlignment="1">
      <alignment horizontal="center"/>
    </xf>
    <xf numFmtId="2" fontId="33" fillId="2" borderId="17" xfId="2" applyNumberFormat="1" applyFont="1" applyFill="1" applyBorder="1" applyAlignment="1">
      <alignment horizontal="center"/>
    </xf>
    <xf numFmtId="0" fontId="1" fillId="2" borderId="16" xfId="2" applyFill="1" applyBorder="1" applyAlignment="1">
      <alignment horizontal="center"/>
    </xf>
    <xf numFmtId="0" fontId="1" fillId="2" borderId="23" xfId="2" applyFill="1" applyBorder="1" applyAlignment="1">
      <alignment horizontal="center"/>
    </xf>
    <xf numFmtId="167" fontId="1" fillId="2" borderId="23" xfId="2" applyNumberFormat="1" applyFill="1" applyBorder="1" applyAlignment="1">
      <alignment horizontal="center"/>
    </xf>
    <xf numFmtId="0" fontId="1" fillId="2" borderId="17" xfId="2" applyFill="1" applyBorder="1" applyAlignment="1">
      <alignment horizontal="center"/>
    </xf>
    <xf numFmtId="2" fontId="1" fillId="2" borderId="24" xfId="2" applyNumberFormat="1" applyFill="1" applyBorder="1" applyAlignment="1">
      <alignment horizontal="center"/>
    </xf>
    <xf numFmtId="167" fontId="1" fillId="2" borderId="17" xfId="2" applyNumberFormat="1" applyFill="1" applyBorder="1" applyAlignment="1">
      <alignment horizontal="center"/>
    </xf>
    <xf numFmtId="167" fontId="1" fillId="2" borderId="16" xfId="2" applyNumberFormat="1" applyFill="1" applyBorder="1" applyAlignment="1">
      <alignment horizontal="center"/>
    </xf>
    <xf numFmtId="164" fontId="1" fillId="2" borderId="16" xfId="2" applyNumberFormat="1" applyFill="1" applyBorder="1" applyAlignment="1">
      <alignment horizontal="center"/>
    </xf>
    <xf numFmtId="2" fontId="1" fillId="2" borderId="16" xfId="2" applyNumberFormat="1" applyFill="1" applyBorder="1" applyAlignment="1">
      <alignment horizontal="center"/>
    </xf>
    <xf numFmtId="2" fontId="1" fillId="2" borderId="2" xfId="2" applyNumberFormat="1" applyFill="1" applyBorder="1" applyAlignment="1">
      <alignment horizontal="center"/>
    </xf>
    <xf numFmtId="11" fontId="1" fillId="2" borderId="16" xfId="2" applyNumberFormat="1" applyFill="1" applyBorder="1" applyAlignment="1">
      <alignment horizontal="center"/>
    </xf>
    <xf numFmtId="0" fontId="24" fillId="2" borderId="17" xfId="2" applyFont="1" applyFill="1" applyBorder="1"/>
    <xf numFmtId="2" fontId="24" fillId="2" borderId="17" xfId="2" applyNumberFormat="1" applyFont="1" applyFill="1" applyBorder="1"/>
    <xf numFmtId="0" fontId="34" fillId="2" borderId="17" xfId="2" applyFont="1" applyFill="1" applyBorder="1"/>
    <xf numFmtId="0" fontId="23" fillId="2" borderId="17" xfId="2" applyFont="1" applyFill="1" applyBorder="1"/>
    <xf numFmtId="0" fontId="24" fillId="2" borderId="2" xfId="2" applyFont="1" applyFill="1" applyBorder="1"/>
    <xf numFmtId="2" fontId="24" fillId="2" borderId="2" xfId="2" applyNumberFormat="1" applyFont="1" applyFill="1" applyBorder="1"/>
    <xf numFmtId="0" fontId="23" fillId="2" borderId="2" xfId="2" applyFont="1" applyFill="1" applyBorder="1"/>
    <xf numFmtId="0" fontId="22" fillId="2" borderId="0" xfId="0" applyFont="1" applyFill="1" applyProtection="1">
      <protection locked="0"/>
    </xf>
    <xf numFmtId="0" fontId="23" fillId="2" borderId="0" xfId="0" applyFont="1" applyFill="1" applyProtection="1">
      <protection locked="0"/>
    </xf>
    <xf numFmtId="0" fontId="24" fillId="2" borderId="0" xfId="0" applyFont="1" applyFill="1" applyProtection="1">
      <protection locked="0"/>
    </xf>
    <xf numFmtId="2" fontId="23" fillId="2" borderId="0" xfId="0" applyNumberFormat="1" applyFont="1" applyFill="1" applyAlignment="1" applyProtection="1">
      <alignment horizontal="center" vertical="center"/>
      <protection locked="0"/>
    </xf>
    <xf numFmtId="165" fontId="23" fillId="2" borderId="0" xfId="0" applyNumberFormat="1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/>
      <protection locked="0"/>
    </xf>
    <xf numFmtId="166" fontId="23" fillId="2" borderId="0" xfId="0" applyNumberFormat="1" applyFont="1" applyFill="1" applyAlignment="1" applyProtection="1">
      <alignment horizontal="center"/>
      <protection locked="0"/>
    </xf>
    <xf numFmtId="2" fontId="23" fillId="2" borderId="0" xfId="0" applyNumberFormat="1" applyFont="1" applyFill="1" applyAlignment="1" applyProtection="1">
      <alignment horizontal="left" vertical="center"/>
      <protection locked="0"/>
    </xf>
    <xf numFmtId="165" fontId="23" fillId="2" borderId="0" xfId="0" applyNumberFormat="1" applyFont="1" applyFill="1" applyAlignment="1" applyProtection="1">
      <alignment horizontal="center"/>
      <protection locked="0"/>
    </xf>
    <xf numFmtId="165" fontId="23" fillId="2" borderId="0" xfId="0" applyNumberFormat="1" applyFont="1" applyFill="1" applyProtection="1">
      <protection locked="0"/>
    </xf>
    <xf numFmtId="2" fontId="23" fillId="2" borderId="0" xfId="0" applyNumberFormat="1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 applyProtection="1">
      <alignment vertical="center"/>
      <protection locked="0"/>
    </xf>
    <xf numFmtId="167" fontId="24" fillId="2" borderId="0" xfId="0" applyNumberFormat="1" applyFont="1" applyFill="1" applyAlignment="1" applyProtection="1">
      <alignment vertical="center"/>
      <protection locked="0"/>
    </xf>
    <xf numFmtId="167" fontId="23" fillId="2" borderId="0" xfId="0" applyNumberFormat="1" applyFont="1" applyFill="1" applyProtection="1">
      <protection locked="0"/>
    </xf>
    <xf numFmtId="0" fontId="24" fillId="2" borderId="0" xfId="0" applyFont="1" applyFill="1" applyAlignment="1" applyProtection="1">
      <alignment horizontal="left" vertical="center"/>
      <protection locked="0"/>
    </xf>
    <xf numFmtId="167" fontId="24" fillId="2" borderId="0" xfId="0" applyNumberFormat="1" applyFont="1" applyFill="1" applyAlignment="1" applyProtection="1">
      <alignment horizontal="left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164" fontId="23" fillId="0" borderId="0" xfId="0" applyNumberFormat="1" applyFont="1" applyAlignment="1" applyProtection="1">
      <alignment vertical="center"/>
      <protection locked="0"/>
    </xf>
    <xf numFmtId="0" fontId="23" fillId="7" borderId="0" xfId="0" quotePrefix="1" applyFont="1" applyFill="1" applyAlignment="1" applyProtection="1">
      <alignment vertical="center"/>
      <protection locked="0"/>
    </xf>
    <xf numFmtId="0" fontId="1" fillId="0" borderId="16" xfId="4" applyBorder="1" applyAlignment="1">
      <alignment horizontal="left" vertical="center"/>
    </xf>
    <xf numFmtId="0" fontId="1" fillId="0" borderId="16" xfId="4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 wrapText="1"/>
    </xf>
    <xf numFmtId="0" fontId="1" fillId="0" borderId="23" xfId="4" applyBorder="1" applyAlignment="1">
      <alignment horizontal="left" vertical="center"/>
    </xf>
    <xf numFmtId="0" fontId="1" fillId="6" borderId="16" xfId="4" applyFill="1" applyBorder="1" applyAlignment="1">
      <alignment horizontal="left" vertical="center"/>
    </xf>
    <xf numFmtId="0" fontId="31" fillId="0" borderId="16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0" fontId="24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 applyProtection="1">
      <alignment horizontal="left" vertical="top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21" fillId="0" borderId="0" xfId="0" applyFont="1"/>
    <xf numFmtId="2" fontId="3" fillId="4" borderId="16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29" fillId="7" borderId="0" xfId="0" applyFont="1" applyFill="1" applyAlignment="1" applyProtection="1">
      <alignment vertical="center"/>
      <protection locked="0"/>
    </xf>
    <xf numFmtId="0" fontId="23" fillId="2" borderId="0" xfId="2" applyFont="1" applyFill="1" applyAlignment="1" applyProtection="1">
      <alignment vertical="center"/>
      <protection locked="0"/>
    </xf>
    <xf numFmtId="0" fontId="23" fillId="0" borderId="0" xfId="2" applyFont="1" applyAlignment="1" applyProtection="1">
      <alignment vertical="center"/>
      <protection locked="0"/>
    </xf>
    <xf numFmtId="0" fontId="23" fillId="0" borderId="0" xfId="2" applyFont="1" applyAlignment="1" applyProtection="1">
      <alignment vertical="top"/>
      <protection locked="0"/>
    </xf>
    <xf numFmtId="0" fontId="23" fillId="2" borderId="0" xfId="2" applyFont="1" applyFill="1" applyAlignment="1" applyProtection="1">
      <alignment horizontal="right" vertical="center"/>
      <protection locked="0"/>
    </xf>
    <xf numFmtId="0" fontId="24" fillId="2" borderId="0" xfId="2" applyFont="1" applyFill="1" applyAlignment="1" applyProtection="1">
      <alignment vertical="center"/>
      <protection locked="0"/>
    </xf>
    <xf numFmtId="167" fontId="1" fillId="2" borderId="1" xfId="2" applyNumberFormat="1" applyFill="1" applyBorder="1" applyAlignment="1">
      <alignment horizontal="center"/>
    </xf>
    <xf numFmtId="167" fontId="1" fillId="2" borderId="15" xfId="2" applyNumberForma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2" applyFont="1" applyFill="1"/>
    <xf numFmtId="0" fontId="3" fillId="2" borderId="0" xfId="2" applyFont="1" applyFill="1" applyAlignment="1">
      <alignment horizontal="center"/>
    </xf>
    <xf numFmtId="0" fontId="23" fillId="2" borderId="0" xfId="0" applyFont="1" applyFill="1" applyAlignment="1" applyProtection="1">
      <alignment horizontal="left" vertical="top" wrapText="1"/>
      <protection locked="0"/>
    </xf>
    <xf numFmtId="2" fontId="23" fillId="2" borderId="0" xfId="1" applyNumberFormat="1" applyFont="1" applyFill="1" applyBorder="1" applyAlignment="1">
      <alignment vertical="center" wrapText="1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173" fontId="23" fillId="2" borderId="0" xfId="1" applyNumberFormat="1" applyFont="1" applyFill="1" applyBorder="1" applyAlignment="1">
      <alignment horizontal="left" vertical="center"/>
    </xf>
    <xf numFmtId="0" fontId="13" fillId="2" borderId="16" xfId="0" applyFont="1" applyFill="1" applyBorder="1" applyAlignment="1" applyProtection="1">
      <alignment horizontal="center" vertical="center" wrapText="1"/>
      <protection locked="0"/>
    </xf>
    <xf numFmtId="1" fontId="2" fillId="2" borderId="16" xfId="0" applyNumberFormat="1" applyFont="1" applyFill="1" applyBorder="1" applyAlignment="1">
      <alignment horizontal="center"/>
    </xf>
    <xf numFmtId="1" fontId="1" fillId="2" borderId="16" xfId="2" applyNumberFormat="1" applyFill="1" applyBorder="1" applyAlignment="1">
      <alignment horizontal="center"/>
    </xf>
    <xf numFmtId="2" fontId="24" fillId="2" borderId="1" xfId="2" applyNumberFormat="1" applyFont="1" applyFill="1" applyBorder="1" applyAlignment="1">
      <alignment horizont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6" borderId="36" xfId="0" applyFont="1" applyFill="1" applyBorder="1"/>
    <xf numFmtId="0" fontId="24" fillId="2" borderId="0" xfId="3" applyFont="1" applyFill="1" applyAlignment="1" applyProtection="1">
      <alignment vertical="center"/>
      <protection locked="0"/>
    </xf>
    <xf numFmtId="0" fontId="23" fillId="2" borderId="0" xfId="3" applyFont="1" applyFill="1" applyAlignment="1" applyProtection="1">
      <alignment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/>
    <xf numFmtId="0" fontId="3" fillId="0" borderId="58" xfId="0" applyFont="1" applyBorder="1"/>
    <xf numFmtId="0" fontId="23" fillId="2" borderId="63" xfId="0" applyFont="1" applyFill="1" applyBorder="1" applyAlignment="1">
      <alignment horizontal="center" vertical="center" wrapText="1"/>
    </xf>
    <xf numFmtId="2" fontId="23" fillId="2" borderId="64" xfId="0" applyNumberFormat="1" applyFont="1" applyFill="1" applyBorder="1" applyAlignment="1">
      <alignment horizontal="center" vertical="center" wrapText="1"/>
    </xf>
    <xf numFmtId="1" fontId="23" fillId="2" borderId="0" xfId="0" applyNumberFormat="1" applyFont="1" applyFill="1"/>
    <xf numFmtId="0" fontId="1" fillId="2" borderId="51" xfId="0" applyFont="1" applyFill="1" applyBorder="1"/>
    <xf numFmtId="0" fontId="1" fillId="2" borderId="55" xfId="0" applyFont="1" applyFill="1" applyBorder="1"/>
    <xf numFmtId="0" fontId="8" fillId="2" borderId="29" xfId="2" applyFont="1" applyFill="1" applyBorder="1"/>
    <xf numFmtId="0" fontId="1" fillId="2" borderId="0" xfId="2" applyFill="1"/>
    <xf numFmtId="0" fontId="1" fillId="2" borderId="55" xfId="2" applyFill="1" applyBorder="1"/>
    <xf numFmtId="0" fontId="33" fillId="2" borderId="29" xfId="2" applyFont="1" applyFill="1" applyBorder="1" applyAlignment="1">
      <alignment horizontal="center"/>
    </xf>
    <xf numFmtId="0" fontId="33" fillId="2" borderId="58" xfId="2" applyFont="1" applyFill="1" applyBorder="1" applyAlignment="1">
      <alignment horizontal="center"/>
    </xf>
    <xf numFmtId="0" fontId="1" fillId="2" borderId="30" xfId="2" applyFill="1" applyBorder="1" applyAlignment="1">
      <alignment horizontal="left"/>
    </xf>
    <xf numFmtId="0" fontId="1" fillId="2" borderId="0" xfId="2" applyFill="1" applyAlignment="1">
      <alignment horizontal="center"/>
    </xf>
    <xf numFmtId="2" fontId="1" fillId="2" borderId="0" xfId="2" applyNumberFormat="1" applyFill="1" applyAlignment="1">
      <alignment horizontal="center"/>
    </xf>
    <xf numFmtId="167" fontId="1" fillId="2" borderId="0" xfId="2" applyNumberFormat="1" applyFill="1" applyAlignment="1">
      <alignment horizontal="center"/>
    </xf>
    <xf numFmtId="167" fontId="1" fillId="2" borderId="55" xfId="2" applyNumberFormat="1" applyFill="1" applyBorder="1" applyAlignment="1">
      <alignment horizontal="center"/>
    </xf>
    <xf numFmtId="0" fontId="1" fillId="2" borderId="30" xfId="2" applyFill="1" applyBorder="1"/>
    <xf numFmtId="167" fontId="1" fillId="2" borderId="58" xfId="2" applyNumberFormat="1" applyFill="1" applyBorder="1" applyAlignment="1">
      <alignment horizontal="center"/>
    </xf>
    <xf numFmtId="167" fontId="1" fillId="2" borderId="31" xfId="2" applyNumberFormat="1" applyFill="1" applyBorder="1" applyAlignment="1">
      <alignment horizontal="center"/>
    </xf>
    <xf numFmtId="11" fontId="1" fillId="2" borderId="31" xfId="2" applyNumberFormat="1" applyFill="1" applyBorder="1" applyAlignment="1">
      <alignment horizontal="center"/>
    </xf>
    <xf numFmtId="0" fontId="33" fillId="2" borderId="51" xfId="2" applyFont="1" applyFill="1" applyBorder="1"/>
    <xf numFmtId="0" fontId="8" fillId="2" borderId="0" xfId="2" applyFont="1" applyFill="1"/>
    <xf numFmtId="2" fontId="8" fillId="2" borderId="0" xfId="2" applyNumberFormat="1" applyFont="1" applyFill="1"/>
    <xf numFmtId="167" fontId="1" fillId="2" borderId="32" xfId="2" applyNumberFormat="1" applyFill="1" applyBorder="1" applyAlignment="1">
      <alignment horizontal="center"/>
    </xf>
    <xf numFmtId="0" fontId="33" fillId="2" borderId="29" xfId="2" applyFont="1" applyFill="1" applyBorder="1"/>
    <xf numFmtId="167" fontId="23" fillId="2" borderId="58" xfId="2" applyNumberFormat="1" applyFont="1" applyFill="1" applyBorder="1"/>
    <xf numFmtId="0" fontId="24" fillId="2" borderId="0" xfId="2" applyFont="1" applyFill="1"/>
    <xf numFmtId="2" fontId="24" fillId="2" borderId="0" xfId="2" applyNumberFormat="1" applyFont="1" applyFill="1"/>
    <xf numFmtId="0" fontId="23" fillId="2" borderId="0" xfId="2" applyFont="1" applyFill="1"/>
    <xf numFmtId="167" fontId="23" fillId="2" borderId="55" xfId="2" applyNumberFormat="1" applyFont="1" applyFill="1" applyBorder="1"/>
    <xf numFmtId="0" fontId="23" fillId="2" borderId="58" xfId="2" applyFont="1" applyFill="1" applyBorder="1"/>
    <xf numFmtId="0" fontId="33" fillId="2" borderId="62" xfId="2" applyFont="1" applyFill="1" applyBorder="1"/>
    <xf numFmtId="164" fontId="24" fillId="2" borderId="55" xfId="2" applyNumberFormat="1" applyFont="1" applyFill="1" applyBorder="1" applyAlignment="1">
      <alignment horizontal="center"/>
    </xf>
    <xf numFmtId="0" fontId="1" fillId="2" borderId="54" xfId="0" applyFont="1" applyFill="1" applyBorder="1"/>
    <xf numFmtId="0" fontId="1" fillId="2" borderId="56" xfId="0" applyFont="1" applyFill="1" applyBorder="1"/>
    <xf numFmtId="0" fontId="7" fillId="3" borderId="16" xfId="2" applyFont="1" applyFill="1" applyBorder="1" applyAlignment="1">
      <alignment horizontal="center" vertical="center"/>
    </xf>
    <xf numFmtId="2" fontId="7" fillId="3" borderId="16" xfId="2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0" fillId="0" borderId="0" xfId="0" applyFont="1"/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/>
    <xf numFmtId="0" fontId="18" fillId="0" borderId="31" xfId="0" applyFont="1" applyBorder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166" fontId="30" fillId="2" borderId="0" xfId="0" applyNumberFormat="1" applyFont="1" applyFill="1" applyAlignment="1" applyProtection="1">
      <alignment horizontal="center" vertical="center" wrapText="1"/>
      <protection locked="0"/>
    </xf>
    <xf numFmtId="165" fontId="30" fillId="2" borderId="0" xfId="0" applyNumberFormat="1" applyFont="1" applyFill="1" applyAlignment="1" applyProtection="1">
      <alignment horizontal="center" vertical="center"/>
      <protection locked="0"/>
    </xf>
    <xf numFmtId="0" fontId="41" fillId="9" borderId="16" xfId="0" applyFont="1" applyFill="1" applyBorder="1" applyAlignment="1" applyProtection="1">
      <alignment horizontal="center" vertical="center" wrapText="1"/>
      <protection locked="0"/>
    </xf>
    <xf numFmtId="166" fontId="41" fillId="9" borderId="16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/>
      <protection locked="0"/>
    </xf>
    <xf numFmtId="1" fontId="31" fillId="2" borderId="16" xfId="0" applyNumberFormat="1" applyFont="1" applyFill="1" applyBorder="1" applyAlignment="1" applyProtection="1">
      <alignment horizontal="center" vertical="center"/>
      <protection locked="0"/>
    </xf>
    <xf numFmtId="0" fontId="41" fillId="6" borderId="16" xfId="0" applyFont="1" applyFill="1" applyBorder="1" applyAlignment="1">
      <alignment horizontal="center" vertical="center"/>
    </xf>
    <xf numFmtId="165" fontId="4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165" fontId="43" fillId="0" borderId="39" xfId="0" applyNumberFormat="1" applyFont="1" applyBorder="1" applyAlignment="1" applyProtection="1">
      <alignment horizontal="center" vertical="center"/>
      <protection locked="0"/>
    </xf>
    <xf numFmtId="165" fontId="41" fillId="6" borderId="40" xfId="0" applyNumberFormat="1" applyFont="1" applyFill="1" applyBorder="1" applyAlignment="1">
      <alignment horizontal="center" vertical="center"/>
    </xf>
    <xf numFmtId="165" fontId="42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35" fillId="0" borderId="39" xfId="0" applyNumberFormat="1" applyFont="1" applyBorder="1" applyAlignment="1" applyProtection="1">
      <alignment horizontal="center" vertical="center"/>
      <protection locked="0"/>
    </xf>
    <xf numFmtId="165" fontId="33" fillId="2" borderId="41" xfId="0" applyNumberFormat="1" applyFont="1" applyFill="1" applyBorder="1" applyAlignment="1" applyProtection="1">
      <alignment horizontal="center" vertical="center" wrapText="1"/>
      <protection locked="0"/>
    </xf>
    <xf numFmtId="165" fontId="31" fillId="2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46" xfId="0" applyFont="1" applyBorder="1" applyAlignment="1" applyProtection="1">
      <alignment horizontal="center" vertical="center" wrapText="1"/>
      <protection locked="0"/>
    </xf>
    <xf numFmtId="0" fontId="10" fillId="2" borderId="48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vertical="center"/>
    </xf>
    <xf numFmtId="165" fontId="23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2" fontId="23" fillId="0" borderId="9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2" fontId="23" fillId="0" borderId="11" xfId="0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2" fontId="23" fillId="0" borderId="14" xfId="0" applyNumberFormat="1" applyFont="1" applyBorder="1" applyAlignment="1">
      <alignment horizontal="center" vertical="center" wrapText="1"/>
    </xf>
    <xf numFmtId="0" fontId="23" fillId="0" borderId="0" xfId="0" applyFont="1" applyAlignment="1" applyProtection="1">
      <alignment vertical="top" wrapText="1"/>
      <protection locked="0"/>
    </xf>
    <xf numFmtId="0" fontId="23" fillId="2" borderId="0" xfId="0" applyFont="1" applyFill="1" applyAlignment="1" applyProtection="1">
      <alignment vertical="top" wrapText="1"/>
      <protection locked="0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165" fontId="1" fillId="2" borderId="16" xfId="0" applyNumberFormat="1" applyFont="1" applyFill="1" applyBorder="1"/>
    <xf numFmtId="0" fontId="23" fillId="2" borderId="0" xfId="0" applyFont="1" applyFill="1" applyAlignment="1">
      <alignment horizontal="right"/>
    </xf>
    <xf numFmtId="1" fontId="24" fillId="2" borderId="0" xfId="0" applyNumberFormat="1" applyFont="1" applyFill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165" fontId="23" fillId="2" borderId="0" xfId="0" applyNumberFormat="1" applyFont="1" applyFill="1" applyAlignment="1">
      <alignment horizontal="left" vertical="center"/>
    </xf>
    <xf numFmtId="2" fontId="2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23" fillId="2" borderId="0" xfId="0" applyFont="1" applyFill="1" applyAlignment="1">
      <alignment vertical="top"/>
    </xf>
    <xf numFmtId="0" fontId="23" fillId="2" borderId="0" xfId="0" applyFont="1" applyFill="1" applyAlignment="1">
      <alignment horizontal="right" vertical="top"/>
    </xf>
    <xf numFmtId="0" fontId="8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1" fontId="1" fillId="6" borderId="16" xfId="0" applyNumberFormat="1" applyFont="1" applyFill="1" applyBorder="1" applyAlignment="1">
      <alignment horizontal="center"/>
    </xf>
    <xf numFmtId="165" fontId="23" fillId="2" borderId="2" xfId="0" applyNumberFormat="1" applyFont="1" applyFill="1" applyBorder="1"/>
    <xf numFmtId="2" fontId="23" fillId="2" borderId="2" xfId="0" applyNumberFormat="1" applyFont="1" applyFill="1" applyBorder="1"/>
    <xf numFmtId="0" fontId="1" fillId="2" borderId="1" xfId="0" applyFont="1" applyFill="1" applyBorder="1"/>
    <xf numFmtId="0" fontId="8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 wrapText="1"/>
    </xf>
    <xf numFmtId="2" fontId="1" fillId="6" borderId="9" xfId="1" quotePrefix="1" applyNumberFormat="1" applyFont="1" applyFill="1" applyBorder="1" applyAlignment="1" applyProtection="1">
      <alignment horizontal="center" vertical="center" wrapText="1"/>
    </xf>
    <xf numFmtId="2" fontId="1" fillId="6" borderId="9" xfId="0" applyNumberFormat="1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 wrapText="1"/>
    </xf>
    <xf numFmtId="2" fontId="1" fillId="6" borderId="11" xfId="1" quotePrefix="1" applyNumberFormat="1" applyFont="1" applyFill="1" applyBorder="1" applyAlignment="1" applyProtection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 wrapText="1"/>
    </xf>
    <xf numFmtId="2" fontId="1" fillId="6" borderId="14" xfId="1" quotePrefix="1" applyNumberFormat="1" applyFont="1" applyFill="1" applyBorder="1" applyAlignment="1" applyProtection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/>
    </xf>
    <xf numFmtId="0" fontId="44" fillId="7" borderId="0" xfId="0" applyFont="1" applyFill="1" applyAlignment="1" applyProtection="1">
      <alignment horizontal="left" vertical="center"/>
      <protection locked="0"/>
    </xf>
    <xf numFmtId="0" fontId="44" fillId="7" borderId="0" xfId="0" quotePrefix="1" applyFont="1" applyFill="1" applyAlignment="1" applyProtection="1">
      <alignment horizontal="left" vertical="center"/>
      <protection locked="0"/>
    </xf>
    <xf numFmtId="165" fontId="44" fillId="7" borderId="16" xfId="0" applyNumberFormat="1" applyFont="1" applyFill="1" applyBorder="1" applyAlignment="1" applyProtection="1">
      <alignment horizontal="center" vertical="center"/>
      <protection locked="0"/>
    </xf>
    <xf numFmtId="1" fontId="44" fillId="7" borderId="9" xfId="0" quotePrefix="1" applyNumberFormat="1" applyFont="1" applyFill="1" applyBorder="1" applyAlignment="1" applyProtection="1">
      <alignment horizontal="center" vertical="center" wrapText="1"/>
      <protection locked="0"/>
    </xf>
    <xf numFmtId="1" fontId="44" fillId="7" borderId="11" xfId="0" applyNumberFormat="1" applyFont="1" applyFill="1" applyBorder="1" applyAlignment="1" applyProtection="1">
      <alignment horizontal="center" vertical="center" wrapText="1"/>
      <protection locked="0"/>
    </xf>
    <xf numFmtId="1" fontId="44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0" applyFo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/>
    </xf>
    <xf numFmtId="2" fontId="3" fillId="4" borderId="40" xfId="0" applyNumberFormat="1" applyFont="1" applyFill="1" applyBorder="1" applyAlignment="1">
      <alignment horizontal="center"/>
    </xf>
    <xf numFmtId="0" fontId="3" fillId="0" borderId="56" xfId="0" applyFont="1" applyBorder="1"/>
    <xf numFmtId="2" fontId="3" fillId="4" borderId="41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2" fontId="3" fillId="2" borderId="32" xfId="0" applyNumberFormat="1" applyFont="1" applyFill="1" applyBorder="1" applyAlignment="1">
      <alignment horizontal="center"/>
    </xf>
    <xf numFmtId="2" fontId="3" fillId="4" borderId="47" xfId="0" applyNumberFormat="1" applyFont="1" applyFill="1" applyBorder="1" applyAlignment="1">
      <alignment horizontal="center"/>
    </xf>
    <xf numFmtId="2" fontId="3" fillId="4" borderId="48" xfId="0" applyNumberFormat="1" applyFont="1" applyFill="1" applyBorder="1" applyAlignment="1">
      <alignment horizontal="center"/>
    </xf>
    <xf numFmtId="2" fontId="3" fillId="4" borderId="41" xfId="0" applyNumberFormat="1" applyFont="1" applyFill="1" applyBorder="1" applyAlignment="1">
      <alignment horizontal="center" vertical="center"/>
    </xf>
    <xf numFmtId="2" fontId="3" fillId="4" borderId="48" xfId="0" applyNumberFormat="1" applyFont="1" applyFill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0" borderId="4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1" fillId="0" borderId="16" xfId="0" applyNumberFormat="1" applyFont="1" applyBorder="1" applyAlignment="1">
      <alignment horizontal="center" vertical="center"/>
    </xf>
    <xf numFmtId="171" fontId="0" fillId="0" borderId="16" xfId="0" applyNumberFormat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164" fontId="0" fillId="2" borderId="0" xfId="0" applyNumberFormat="1" applyFill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0" fontId="47" fillId="0" borderId="0" xfId="0" applyFont="1" applyProtection="1">
      <protection locked="0"/>
    </xf>
    <xf numFmtId="0" fontId="29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2" fontId="23" fillId="2" borderId="0" xfId="1" applyNumberFormat="1" applyFont="1" applyFill="1" applyAlignment="1" applyProtection="1">
      <alignment horizontal="center" vertical="center" wrapText="1"/>
    </xf>
    <xf numFmtId="0" fontId="23" fillId="2" borderId="0" xfId="0" quotePrefix="1" applyFont="1" applyFill="1" applyAlignment="1">
      <alignment horizontal="center" vertical="center" wrapText="1"/>
    </xf>
    <xf numFmtId="0" fontId="26" fillId="2" borderId="0" xfId="0" quotePrefix="1" applyFont="1" applyFill="1" applyAlignment="1">
      <alignment horizontal="right" vertical="center"/>
    </xf>
    <xf numFmtId="0" fontId="24" fillId="2" borderId="61" xfId="0" applyFont="1" applyFill="1" applyBorder="1" applyAlignment="1">
      <alignment vertical="center"/>
    </xf>
    <xf numFmtId="167" fontId="24" fillId="2" borderId="61" xfId="0" applyNumberFormat="1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1" fillId="0" borderId="15" xfId="0" quotePrefix="1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1" fillId="3" borderId="16" xfId="2" applyFont="1" applyFill="1" applyBorder="1" applyAlignment="1">
      <alignment horizontal="left" vertical="center"/>
    </xf>
    <xf numFmtId="0" fontId="0" fillId="0" borderId="16" xfId="0" quotePrefix="1" applyBorder="1" applyAlignment="1">
      <alignment horizontal="center" vertical="center"/>
    </xf>
    <xf numFmtId="0" fontId="48" fillId="0" borderId="0" xfId="0" applyFont="1"/>
    <xf numFmtId="0" fontId="17" fillId="2" borderId="16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166" fontId="3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164" fontId="46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1" fillId="3" borderId="18" xfId="2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0" fillId="2" borderId="0" xfId="0" applyFont="1" applyFill="1"/>
    <xf numFmtId="0" fontId="11" fillId="2" borderId="16" xfId="2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3" fillId="2" borderId="16" xfId="2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/>
    </xf>
    <xf numFmtId="0" fontId="33" fillId="8" borderId="16" xfId="0" quotePrefix="1" applyFont="1" applyFill="1" applyBorder="1" applyAlignment="1">
      <alignment horizontal="center" vertical="center"/>
    </xf>
    <xf numFmtId="1" fontId="23" fillId="2" borderId="16" xfId="0" applyNumberFormat="1" applyFont="1" applyFill="1" applyBorder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2" fontId="23" fillId="2" borderId="0" xfId="0" applyNumberFormat="1" applyFont="1" applyFill="1" applyAlignment="1">
      <alignment vertical="center"/>
    </xf>
    <xf numFmtId="0" fontId="23" fillId="0" borderId="0" xfId="0" applyFont="1"/>
    <xf numFmtId="0" fontId="44" fillId="0" borderId="0" xfId="0" applyFont="1"/>
    <xf numFmtId="0" fontId="23" fillId="0" borderId="56" xfId="0" applyFont="1" applyBorder="1"/>
    <xf numFmtId="0" fontId="40" fillId="2" borderId="56" xfId="0" applyFont="1" applyFill="1" applyBorder="1"/>
    <xf numFmtId="1" fontId="0" fillId="2" borderId="56" xfId="0" applyNumberFormat="1" applyFill="1" applyBorder="1" applyAlignment="1">
      <alignment horizontal="center" vertical="center"/>
    </xf>
    <xf numFmtId="164" fontId="0" fillId="2" borderId="56" xfId="0" applyNumberFormat="1" applyFill="1" applyBorder="1" applyAlignment="1">
      <alignment horizontal="center" vertical="center"/>
    </xf>
    <xf numFmtId="164" fontId="1" fillId="2" borderId="56" xfId="0" quotePrefix="1" applyNumberFormat="1" applyFont="1" applyFill="1" applyBorder="1" applyAlignment="1">
      <alignment horizontal="center" vertical="center"/>
    </xf>
    <xf numFmtId="164" fontId="1" fillId="2" borderId="56" xfId="0" applyNumberFormat="1" applyFont="1" applyFill="1" applyBorder="1" applyAlignment="1">
      <alignment horizontal="center"/>
    </xf>
    <xf numFmtId="2" fontId="1" fillId="2" borderId="56" xfId="0" applyNumberFormat="1" applyFont="1" applyFill="1" applyBorder="1" applyAlignment="1">
      <alignment horizontal="center" vertical="center"/>
    </xf>
    <xf numFmtId="0" fontId="3" fillId="2" borderId="56" xfId="0" applyFont="1" applyFill="1" applyBorder="1"/>
    <xf numFmtId="0" fontId="3" fillId="10" borderId="16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 wrapText="1"/>
    </xf>
    <xf numFmtId="1" fontId="3" fillId="10" borderId="16" xfId="0" applyNumberFormat="1" applyFont="1" applyFill="1" applyBorder="1" applyAlignment="1">
      <alignment horizontal="center" vertical="center"/>
    </xf>
    <xf numFmtId="1" fontId="3" fillId="10" borderId="16" xfId="0" applyNumberFormat="1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 vertical="center"/>
    </xf>
    <xf numFmtId="0" fontId="11" fillId="10" borderId="16" xfId="2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8" fillId="0" borderId="0" xfId="0" applyFont="1"/>
    <xf numFmtId="0" fontId="3" fillId="0" borderId="53" xfId="0" applyFont="1" applyBorder="1"/>
    <xf numFmtId="0" fontId="6" fillId="0" borderId="51" xfId="0" applyFont="1" applyBorder="1"/>
    <xf numFmtId="0" fontId="3" fillId="0" borderId="54" xfId="0" applyFont="1" applyBorder="1"/>
    <xf numFmtId="0" fontId="3" fillId="0" borderId="69" xfId="0" applyFont="1" applyBorder="1"/>
    <xf numFmtId="1" fontId="44" fillId="7" borderId="0" xfId="0" applyNumberFormat="1" applyFont="1" applyFill="1" applyAlignment="1" applyProtection="1">
      <alignment horizontal="left" vertical="center"/>
      <protection locked="0"/>
    </xf>
    <xf numFmtId="0" fontId="49" fillId="11" borderId="50" xfId="0" applyFont="1" applyFill="1" applyBorder="1" applyAlignment="1">
      <alignment horizontal="left"/>
    </xf>
    <xf numFmtId="0" fontId="49" fillId="11" borderId="60" xfId="0" applyFont="1" applyFill="1" applyBorder="1" applyAlignment="1">
      <alignment horizontal="left"/>
    </xf>
    <xf numFmtId="0" fontId="49" fillId="11" borderId="59" xfId="0" applyFont="1" applyFill="1" applyBorder="1" applyAlignment="1">
      <alignment horizontal="left"/>
    </xf>
    <xf numFmtId="2" fontId="23" fillId="2" borderId="0" xfId="0" applyNumberFormat="1" applyFont="1" applyFill="1" applyAlignment="1">
      <alignment horizontal="left" textRotation="255" wrapText="1"/>
    </xf>
    <xf numFmtId="165" fontId="23" fillId="0" borderId="0" xfId="0" applyNumberFormat="1" applyFont="1" applyAlignment="1">
      <alignment vertical="center"/>
    </xf>
    <xf numFmtId="2" fontId="23" fillId="2" borderId="0" xfId="1" applyNumberFormat="1" applyFont="1" applyFill="1" applyBorder="1" applyAlignment="1">
      <alignment horizontal="center" vertical="center" wrapText="1"/>
    </xf>
    <xf numFmtId="2" fontId="23" fillId="2" borderId="4" xfId="0" applyNumberFormat="1" applyFont="1" applyFill="1" applyBorder="1" applyAlignment="1">
      <alignment horizontal="left" vertical="center"/>
    </xf>
    <xf numFmtId="2" fontId="23" fillId="2" borderId="6" xfId="0" applyNumberFormat="1" applyFont="1" applyFill="1" applyBorder="1" applyAlignment="1">
      <alignment horizontal="left" vertical="center"/>
    </xf>
    <xf numFmtId="2" fontId="23" fillId="2" borderId="8" xfId="0" applyNumberFormat="1" applyFont="1" applyFill="1" applyBorder="1" applyAlignment="1">
      <alignment horizontal="left" vertical="center"/>
    </xf>
    <xf numFmtId="2" fontId="51" fillId="2" borderId="3" xfId="0" applyNumberFormat="1" applyFont="1" applyFill="1" applyBorder="1" applyAlignment="1" applyProtection="1">
      <alignment horizontal="right" vertical="center"/>
      <protection locked="0"/>
    </xf>
    <xf numFmtId="2" fontId="51" fillId="2" borderId="5" xfId="0" applyNumberFormat="1" applyFont="1" applyFill="1" applyBorder="1" applyAlignment="1" applyProtection="1">
      <alignment horizontal="right" vertical="center"/>
      <protection locked="0"/>
    </xf>
    <xf numFmtId="2" fontId="51" fillId="2" borderId="7" xfId="0" applyNumberFormat="1" applyFont="1" applyFill="1" applyBorder="1" applyAlignment="1" applyProtection="1">
      <alignment horizontal="right" vertical="center"/>
      <protection locked="0"/>
    </xf>
    <xf numFmtId="2" fontId="23" fillId="0" borderId="4" xfId="0" applyNumberFormat="1" applyFont="1" applyBorder="1" applyAlignment="1">
      <alignment horizontal="left" vertical="center" wrapText="1"/>
    </xf>
    <xf numFmtId="2" fontId="23" fillId="0" borderId="6" xfId="0" applyNumberFormat="1" applyFont="1" applyBorder="1" applyAlignment="1">
      <alignment horizontal="left" vertical="center" wrapText="1"/>
    </xf>
    <xf numFmtId="2" fontId="23" fillId="0" borderId="8" xfId="0" applyNumberFormat="1" applyFont="1" applyBorder="1" applyAlignment="1">
      <alignment horizontal="left" vertical="center" wrapText="1"/>
    </xf>
    <xf numFmtId="0" fontId="51" fillId="0" borderId="3" xfId="0" applyFont="1" applyBorder="1" applyAlignment="1" applyProtection="1">
      <alignment horizontal="right" vertical="center"/>
      <protection locked="0"/>
    </xf>
    <xf numFmtId="0" fontId="51" fillId="0" borderId="5" xfId="0" applyFont="1" applyBorder="1" applyAlignment="1" applyProtection="1">
      <alignment horizontal="right" vertical="center"/>
      <protection locked="0"/>
    </xf>
    <xf numFmtId="0" fontId="51" fillId="0" borderId="7" xfId="0" applyFont="1" applyBorder="1" applyAlignment="1" applyProtection="1">
      <alignment horizontal="right" vertical="center"/>
      <protection locked="0"/>
    </xf>
    <xf numFmtId="2" fontId="0" fillId="0" borderId="0" xfId="0" applyNumberFormat="1"/>
    <xf numFmtId="2" fontId="8" fillId="4" borderId="30" xfId="0" applyNumberFormat="1" applyFont="1" applyFill="1" applyBorder="1" applyAlignment="1">
      <alignment horizontal="center" vertical="center"/>
    </xf>
    <xf numFmtId="2" fontId="8" fillId="8" borderId="31" xfId="0" applyNumberFormat="1" applyFont="1" applyFill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horizontal="center" vertical="center"/>
    </xf>
    <xf numFmtId="2" fontId="1" fillId="8" borderId="16" xfId="0" applyNumberFormat="1" applyFont="1" applyFill="1" applyBorder="1" applyAlignment="1">
      <alignment vertical="center"/>
    </xf>
    <xf numFmtId="2" fontId="1" fillId="8" borderId="16" xfId="0" quotePrefix="1" applyNumberFormat="1" applyFont="1" applyFill="1" applyBorder="1" applyAlignment="1">
      <alignment horizontal="center" vertical="center"/>
    </xf>
    <xf numFmtId="2" fontId="0" fillId="8" borderId="16" xfId="0" applyNumberFormat="1" applyFill="1" applyBorder="1"/>
    <xf numFmtId="2" fontId="8" fillId="4" borderId="39" xfId="0" applyNumberFormat="1" applyFont="1" applyFill="1" applyBorder="1" applyAlignment="1">
      <alignment horizontal="center" vertical="center"/>
    </xf>
    <xf numFmtId="2" fontId="8" fillId="8" borderId="41" xfId="0" applyNumberFormat="1" applyFon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/>
    </xf>
    <xf numFmtId="2" fontId="1" fillId="8" borderId="16" xfId="0" quotePrefix="1" applyNumberFormat="1" applyFont="1" applyFill="1" applyBorder="1" applyAlignment="1">
      <alignment horizontal="center"/>
    </xf>
    <xf numFmtId="2" fontId="0" fillId="0" borderId="51" xfId="0" applyNumberFormat="1" applyBorder="1"/>
    <xf numFmtId="2" fontId="0" fillId="0" borderId="33" xfId="0" applyNumberFormat="1" applyBorder="1"/>
    <xf numFmtId="2" fontId="3" fillId="0" borderId="0" xfId="0" applyNumberFormat="1" applyFont="1"/>
    <xf numFmtId="2" fontId="1" fillId="8" borderId="16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1" fillId="8" borderId="16" xfId="0" applyNumberFormat="1" applyFont="1" applyFill="1" applyBorder="1" applyAlignment="1">
      <alignment horizontal="center"/>
    </xf>
    <xf numFmtId="2" fontId="0" fillId="0" borderId="37" xfId="0" applyNumberFormat="1" applyBorder="1"/>
    <xf numFmtId="2" fontId="1" fillId="0" borderId="0" xfId="0" quotePrefix="1" applyNumberFormat="1" applyFont="1" applyAlignment="1">
      <alignment horizontal="center"/>
    </xf>
    <xf numFmtId="2" fontId="3" fillId="5" borderId="54" xfId="0" applyNumberFormat="1" applyFont="1" applyFill="1" applyBorder="1"/>
    <xf numFmtId="2" fontId="12" fillId="2" borderId="16" xfId="2" applyNumberFormat="1" applyFont="1" applyFill="1" applyBorder="1" applyAlignment="1">
      <alignment vertical="center"/>
    </xf>
    <xf numFmtId="2" fontId="0" fillId="0" borderId="16" xfId="0" applyNumberFormat="1" applyBorder="1"/>
    <xf numFmtId="2" fontId="12" fillId="2" borderId="37" xfId="2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/>
    </xf>
    <xf numFmtId="2" fontId="4" fillId="6" borderId="31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2" fontId="4" fillId="6" borderId="39" xfId="0" applyNumberFormat="1" applyFont="1" applyFill="1" applyBorder="1" applyAlignment="1">
      <alignment horizontal="center" vertical="center"/>
    </xf>
    <xf numFmtId="2" fontId="8" fillId="6" borderId="4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56" xfId="0" applyNumberFormat="1" applyFont="1" applyBorder="1"/>
    <xf numFmtId="2" fontId="3" fillId="2" borderId="23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2" fontId="3" fillId="0" borderId="37" xfId="0" applyNumberFormat="1" applyFont="1" applyBorder="1"/>
    <xf numFmtId="2" fontId="30" fillId="6" borderId="31" xfId="0" applyNumberFormat="1" applyFont="1" applyFill="1" applyBorder="1" applyAlignment="1">
      <alignment horizontal="center" vertical="center"/>
    </xf>
    <xf numFmtId="2" fontId="3" fillId="2" borderId="57" xfId="0" applyNumberFormat="1" applyFont="1" applyFill="1" applyBorder="1" applyAlignment="1">
      <alignment horizontal="center" vertical="center"/>
    </xf>
    <xf numFmtId="2" fontId="3" fillId="2" borderId="61" xfId="0" applyNumberFormat="1" applyFont="1" applyFill="1" applyBorder="1" applyAlignment="1">
      <alignment horizontal="center" vertical="center"/>
    </xf>
    <xf numFmtId="2" fontId="3" fillId="2" borderId="51" xfId="0" applyNumberFormat="1" applyFont="1" applyFill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12" fillId="2" borderId="37" xfId="2" applyNumberFormat="1" applyFont="1" applyFill="1" applyBorder="1" applyAlignment="1">
      <alignment horizontal="left" vertical="center" wrapText="1"/>
    </xf>
    <xf numFmtId="2" fontId="11" fillId="2" borderId="16" xfId="2" applyNumberFormat="1" applyFont="1" applyFill="1" applyBorder="1" applyAlignment="1">
      <alignment horizontal="center" vertical="center"/>
    </xf>
    <xf numFmtId="2" fontId="7" fillId="2" borderId="16" xfId="2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/>
    </xf>
    <xf numFmtId="2" fontId="3" fillId="8" borderId="16" xfId="0" applyNumberFormat="1" applyFont="1" applyFill="1" applyBorder="1" applyAlignment="1">
      <alignment horizontal="center"/>
    </xf>
    <xf numFmtId="2" fontId="3" fillId="2" borderId="31" xfId="2" applyNumberFormat="1" applyFont="1" applyFill="1" applyBorder="1" applyAlignment="1">
      <alignment horizontal="center"/>
    </xf>
    <xf numFmtId="2" fontId="1" fillId="0" borderId="39" xfId="0" applyNumberFormat="1" applyFont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" fillId="2" borderId="41" xfId="2" applyNumberFormat="1" applyFont="1" applyFill="1" applyBorder="1" applyAlignment="1">
      <alignment horizontal="center"/>
    </xf>
    <xf numFmtId="2" fontId="3" fillId="2" borderId="51" xfId="2" applyNumberFormat="1" applyFont="1" applyFill="1" applyBorder="1" applyAlignment="1">
      <alignment horizontal="center"/>
    </xf>
    <xf numFmtId="2" fontId="0" fillId="8" borderId="47" xfId="0" applyNumberFormat="1" applyFill="1" applyBorder="1"/>
    <xf numFmtId="2" fontId="0" fillId="8" borderId="48" xfId="0" applyNumberFormat="1" applyFill="1" applyBorder="1"/>
    <xf numFmtId="2" fontId="0" fillId="8" borderId="31" xfId="0" applyNumberFormat="1" applyFill="1" applyBorder="1"/>
    <xf numFmtId="2" fontId="3" fillId="2" borderId="51" xfId="0" applyNumberFormat="1" applyFont="1" applyFill="1" applyBorder="1"/>
    <xf numFmtId="2" fontId="0" fillId="8" borderId="40" xfId="0" applyNumberFormat="1" applyFill="1" applyBorder="1"/>
    <xf numFmtId="2" fontId="0" fillId="8" borderId="41" xfId="0" applyNumberFormat="1" applyFill="1" applyBorder="1"/>
    <xf numFmtId="2" fontId="6" fillId="2" borderId="30" xfId="2" applyNumberFormat="1" applyFont="1" applyFill="1" applyBorder="1" applyAlignment="1">
      <alignment horizontal="center" vertical="center"/>
    </xf>
    <xf numFmtId="2" fontId="6" fillId="2" borderId="16" xfId="2" applyNumberFormat="1" applyFont="1" applyFill="1" applyBorder="1" applyAlignment="1">
      <alignment horizontal="center" vertical="center"/>
    </xf>
    <xf numFmtId="2" fontId="21" fillId="0" borderId="31" xfId="0" applyNumberFormat="1" applyFont="1" applyBorder="1" applyAlignment="1">
      <alignment vertical="center"/>
    </xf>
    <xf numFmtId="2" fontId="29" fillId="0" borderId="31" xfId="0" applyNumberFormat="1" applyFont="1" applyBorder="1" applyAlignment="1">
      <alignment horizontal="left" vertical="center"/>
    </xf>
    <xf numFmtId="2" fontId="3" fillId="2" borderId="39" xfId="0" applyNumberFormat="1" applyFont="1" applyFill="1" applyBorder="1"/>
    <xf numFmtId="0" fontId="1" fillId="0" borderId="16" xfId="0" applyFont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17" fillId="2" borderId="16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  <xf numFmtId="2" fontId="11" fillId="4" borderId="16" xfId="2" applyNumberFormat="1" applyFont="1" applyFill="1" applyBorder="1" applyAlignment="1">
      <alignment horizontal="center" vertical="center"/>
    </xf>
    <xf numFmtId="1" fontId="10" fillId="8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/>
    <xf numFmtId="1" fontId="0" fillId="2" borderId="51" xfId="0" applyNumberFormat="1" applyFill="1" applyBorder="1" applyAlignment="1">
      <alignment horizontal="center" vertical="center"/>
    </xf>
    <xf numFmtId="1" fontId="10" fillId="8" borderId="16" xfId="0" quotePrefix="1" applyNumberFormat="1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0" xfId="0" applyNumberFormat="1"/>
    <xf numFmtId="1" fontId="12" fillId="2" borderId="16" xfId="2" applyNumberFormat="1" applyFont="1" applyFill="1" applyBorder="1" applyAlignment="1">
      <alignment horizontal="center" vertical="center"/>
    </xf>
    <xf numFmtId="1" fontId="12" fillId="2" borderId="46" xfId="2" applyNumberFormat="1" applyFont="1" applyFill="1" applyBorder="1" applyAlignment="1">
      <alignment horizontal="center" vertical="center"/>
    </xf>
    <xf numFmtId="1" fontId="17" fillId="2" borderId="16" xfId="0" applyNumberFormat="1" applyFont="1" applyFill="1" applyBorder="1" applyAlignment="1">
      <alignment horizontal="center" vertical="center"/>
    </xf>
    <xf numFmtId="2" fontId="0" fillId="0" borderId="55" xfId="0" applyNumberFormat="1" applyBorder="1"/>
    <xf numFmtId="2" fontId="1" fillId="0" borderId="16" xfId="0" applyNumberFormat="1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1" fontId="3" fillId="4" borderId="16" xfId="0" applyNumberFormat="1" applyFont="1" applyFill="1" applyBorder="1" applyAlignment="1">
      <alignment horizontal="center" vertical="center"/>
    </xf>
    <xf numFmtId="174" fontId="6" fillId="2" borderId="30" xfId="2" applyNumberFormat="1" applyFont="1" applyFill="1" applyBorder="1" applyAlignment="1">
      <alignment horizontal="center" vertical="center"/>
    </xf>
    <xf numFmtId="0" fontId="1" fillId="0" borderId="0" xfId="5"/>
    <xf numFmtId="0" fontId="7" fillId="0" borderId="18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7" fillId="0" borderId="18" xfId="5" applyFont="1" applyBorder="1" applyAlignment="1">
      <alignment horizontal="left" vertical="top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1" fillId="0" borderId="0" xfId="5" applyAlignment="1">
      <alignment vertical="top" wrapText="1"/>
    </xf>
    <xf numFmtId="0" fontId="7" fillId="0" borderId="15" xfId="5" applyFont="1" applyBorder="1" applyAlignment="1">
      <alignment vertical="top"/>
    </xf>
    <xf numFmtId="0" fontId="7" fillId="0" borderId="18" xfId="5" applyFont="1" applyBorder="1" applyAlignment="1" applyProtection="1">
      <alignment vertical="top" wrapText="1"/>
      <protection locked="0"/>
    </xf>
    <xf numFmtId="0" fontId="7" fillId="0" borderId="18" xfId="5" applyFont="1" applyBorder="1" applyAlignment="1" applyProtection="1">
      <alignment vertical="top"/>
      <protection locked="0"/>
    </xf>
    <xf numFmtId="0" fontId="54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55" fillId="0" borderId="0" xfId="5" applyFont="1" applyAlignment="1">
      <alignment vertical="center"/>
    </xf>
    <xf numFmtId="0" fontId="1" fillId="0" borderId="53" xfId="5" applyBorder="1"/>
    <xf numFmtId="0" fontId="56" fillId="0" borderId="52" xfId="5" applyFont="1" applyBorder="1"/>
    <xf numFmtId="0" fontId="1" fillId="0" borderId="51" xfId="5" applyBorder="1"/>
    <xf numFmtId="0" fontId="1" fillId="0" borderId="55" xfId="5" applyBorder="1"/>
    <xf numFmtId="0" fontId="1" fillId="0" borderId="51" xfId="5" applyBorder="1" applyAlignment="1">
      <alignment wrapText="1"/>
    </xf>
    <xf numFmtId="0" fontId="1" fillId="0" borderId="55" xfId="5" applyBorder="1" applyAlignment="1">
      <alignment wrapText="1"/>
    </xf>
    <xf numFmtId="0" fontId="56" fillId="0" borderId="55" xfId="5" applyFont="1" applyBorder="1"/>
    <xf numFmtId="0" fontId="57" fillId="0" borderId="55" xfId="5" applyFont="1" applyBorder="1" applyAlignment="1">
      <alignment horizontal="left" wrapText="1"/>
    </xf>
    <xf numFmtId="0" fontId="1" fillId="0" borderId="0" xfId="5" applyAlignment="1">
      <alignment wrapText="1"/>
    </xf>
    <xf numFmtId="0" fontId="57" fillId="0" borderId="51" xfId="5" applyFont="1" applyBorder="1" applyAlignment="1">
      <alignment wrapText="1"/>
    </xf>
    <xf numFmtId="171" fontId="57" fillId="0" borderId="55" xfId="5" applyNumberFormat="1" applyFont="1" applyBorder="1" applyAlignment="1">
      <alignment horizontal="left"/>
    </xf>
    <xf numFmtId="171" fontId="1" fillId="0" borderId="55" xfId="5" applyNumberFormat="1" applyBorder="1"/>
    <xf numFmtId="0" fontId="58" fillId="0" borderId="55" xfId="5" applyFont="1" applyBorder="1" applyAlignment="1">
      <alignment horizontal="left" wrapText="1"/>
    </xf>
    <xf numFmtId="0" fontId="57" fillId="0" borderId="55" xfId="5" applyFont="1" applyBorder="1" applyAlignment="1">
      <alignment wrapText="1"/>
    </xf>
    <xf numFmtId="0" fontId="57" fillId="0" borderId="51" xfId="5" applyFont="1" applyBorder="1"/>
    <xf numFmtId="0" fontId="57" fillId="0" borderId="54" xfId="5" applyFont="1" applyBorder="1"/>
    <xf numFmtId="0" fontId="57" fillId="0" borderId="69" xfId="5" applyFont="1" applyBorder="1" applyAlignment="1">
      <alignment wrapText="1"/>
    </xf>
    <xf numFmtId="175" fontId="3" fillId="2" borderId="16" xfId="0" applyNumberFormat="1" applyFont="1" applyFill="1" applyBorder="1" applyAlignment="1">
      <alignment horizontal="center" vertical="center"/>
    </xf>
    <xf numFmtId="175" fontId="46" fillId="11" borderId="16" xfId="0" applyNumberFormat="1" applyFont="1" applyFill="1" applyBorder="1" applyAlignment="1">
      <alignment horizontal="center"/>
    </xf>
    <xf numFmtId="175" fontId="46" fillId="11" borderId="16" xfId="0" applyNumberFormat="1" applyFont="1" applyFill="1" applyBorder="1" applyAlignment="1">
      <alignment horizontal="center" vertical="center"/>
    </xf>
    <xf numFmtId="1" fontId="5" fillId="11" borderId="16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8" fillId="0" borderId="16" xfId="0" applyFont="1" applyBorder="1" applyAlignment="1">
      <alignment horizontal="center" vertical="center"/>
    </xf>
    <xf numFmtId="0" fontId="18" fillId="2" borderId="16" xfId="0" quotePrefix="1" applyFont="1" applyFill="1" applyBorder="1" applyAlignment="1">
      <alignment vertical="center"/>
    </xf>
    <xf numFmtId="0" fontId="18" fillId="0" borderId="16" xfId="0" applyFont="1" applyBorder="1"/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18" fillId="0" borderId="13" xfId="0" applyFont="1" applyBorder="1" applyAlignment="1">
      <alignment horizontal="center" vertical="center"/>
    </xf>
    <xf numFmtId="0" fontId="18" fillId="2" borderId="13" xfId="0" quotePrefix="1" applyFont="1" applyFill="1" applyBorder="1" applyAlignment="1">
      <alignment vertical="center"/>
    </xf>
    <xf numFmtId="0" fontId="18" fillId="0" borderId="13" xfId="0" applyFont="1" applyBorder="1"/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/>
    <xf numFmtId="0" fontId="18" fillId="0" borderId="32" xfId="0" applyFont="1" applyBorder="1"/>
    <xf numFmtId="0" fontId="20" fillId="0" borderId="50" xfId="0" applyFont="1" applyBorder="1"/>
    <xf numFmtId="0" fontId="20" fillId="0" borderId="60" xfId="0" applyFont="1" applyBorder="1"/>
    <xf numFmtId="0" fontId="20" fillId="0" borderId="69" xfId="0" applyFont="1" applyBorder="1"/>
    <xf numFmtId="175" fontId="3" fillId="10" borderId="16" xfId="0" applyNumberFormat="1" applyFont="1" applyFill="1" applyBorder="1" applyAlignment="1">
      <alignment horizontal="center"/>
    </xf>
    <xf numFmtId="175" fontId="3" fillId="10" borderId="16" xfId="0" applyNumberFormat="1" applyFont="1" applyFill="1" applyBorder="1" applyAlignment="1">
      <alignment horizontal="center" vertical="center"/>
    </xf>
    <xf numFmtId="0" fontId="12" fillId="2" borderId="2" xfId="0" applyFont="1" applyFill="1" applyBorder="1"/>
    <xf numFmtId="2" fontId="1" fillId="6" borderId="26" xfId="0" applyNumberFormat="1" applyFont="1" applyFill="1" applyBorder="1" applyAlignment="1">
      <alignment horizontal="center" vertical="center"/>
    </xf>
    <xf numFmtId="165" fontId="23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center" vertical="center"/>
    </xf>
    <xf numFmtId="165" fontId="23" fillId="0" borderId="0" xfId="3" applyNumberFormat="1" applyFont="1" applyAlignment="1" applyProtection="1">
      <alignment horizontal="left" vertical="center"/>
      <protection locked="0"/>
    </xf>
    <xf numFmtId="165" fontId="23" fillId="0" borderId="0" xfId="0" applyNumberFormat="1" applyFont="1" applyAlignment="1">
      <alignment horizontal="center" vertical="center"/>
    </xf>
    <xf numFmtId="0" fontId="39" fillId="0" borderId="0" xfId="0" applyFont="1" applyAlignment="1" applyProtection="1">
      <alignment horizontal="right"/>
      <protection locked="0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vertical="center"/>
    </xf>
    <xf numFmtId="1" fontId="3" fillId="4" borderId="1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left" vertical="center"/>
    </xf>
    <xf numFmtId="175" fontId="23" fillId="8" borderId="16" xfId="0" applyNumberFormat="1" applyFont="1" applyFill="1" applyBorder="1" applyAlignment="1">
      <alignment horizontal="center" vertical="center"/>
    </xf>
    <xf numFmtId="175" fontId="23" fillId="2" borderId="16" xfId="0" applyNumberFormat="1" applyFont="1" applyFill="1" applyBorder="1" applyAlignment="1">
      <alignment horizontal="center"/>
    </xf>
    <xf numFmtId="175" fontId="23" fillId="8" borderId="16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5" fontId="3" fillId="0" borderId="16" xfId="0" applyNumberFormat="1" applyFont="1" applyBorder="1" applyAlignment="1">
      <alignment horizontal="center" vertical="center"/>
    </xf>
    <xf numFmtId="175" fontId="3" fillId="2" borderId="16" xfId="0" applyNumberFormat="1" applyFon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0" fontId="7" fillId="0" borderId="15" xfId="5" applyFont="1" applyBorder="1" applyAlignment="1">
      <alignment horizontal="left" vertical="top" wrapText="1"/>
    </xf>
    <xf numFmtId="0" fontId="61" fillId="7" borderId="0" xfId="0" applyFont="1" applyFill="1" applyAlignment="1" applyProtection="1">
      <alignment vertical="center"/>
      <protection locked="0"/>
    </xf>
    <xf numFmtId="0" fontId="23" fillId="7" borderId="0" xfId="0" applyFont="1" applyFill="1" applyAlignment="1" applyProtection="1">
      <alignment horizontal="right" vertical="center"/>
      <protection locked="0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3" fillId="2" borderId="19" xfId="0" quotePrefix="1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2" fontId="24" fillId="2" borderId="0" xfId="0" applyNumberFormat="1" applyFont="1" applyFill="1" applyAlignment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  <protection locked="0"/>
    </xf>
    <xf numFmtId="0" fontId="29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22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6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35" fillId="2" borderId="53" xfId="0" applyFont="1" applyFill="1" applyBorder="1" applyAlignment="1">
      <alignment horizontal="center" vertical="center"/>
    </xf>
    <xf numFmtId="0" fontId="35" fillId="2" borderId="37" xfId="0" applyFont="1" applyFill="1" applyBorder="1" applyAlignment="1">
      <alignment horizontal="center" vertical="center"/>
    </xf>
    <xf numFmtId="0" fontId="35" fillId="2" borderId="52" xfId="0" applyFont="1" applyFill="1" applyBorder="1" applyAlignment="1">
      <alignment horizontal="center" vertical="center"/>
    </xf>
    <xf numFmtId="0" fontId="35" fillId="2" borderId="65" xfId="0" applyFont="1" applyFill="1" applyBorder="1" applyAlignment="1">
      <alignment horizontal="center" vertical="center"/>
    </xf>
    <xf numFmtId="0" fontId="35" fillId="2" borderId="45" xfId="0" applyFont="1" applyFill="1" applyBorder="1" applyAlignment="1">
      <alignment horizontal="center" vertical="center"/>
    </xf>
    <xf numFmtId="0" fontId="35" fillId="2" borderId="66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0" xfId="0" applyNumberFormat="1" applyFont="1" applyFill="1" applyBorder="1" applyAlignment="1">
      <alignment horizontal="center" vertical="center" wrapText="1"/>
    </xf>
    <xf numFmtId="2" fontId="8" fillId="2" borderId="24" xfId="0" applyNumberFormat="1" applyFont="1" applyFill="1" applyBorder="1" applyAlignment="1">
      <alignment horizontal="center" vertical="center" wrapText="1"/>
    </xf>
    <xf numFmtId="2" fontId="8" fillId="2" borderId="12" xfId="0" applyNumberFormat="1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 applyProtection="1">
      <alignment horizontal="left" vertical="top" wrapText="1"/>
      <protection locked="0"/>
    </xf>
    <xf numFmtId="0" fontId="24" fillId="2" borderId="9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170" fontId="37" fillId="2" borderId="20" xfId="0" applyNumberFormat="1" applyFont="1" applyFill="1" applyBorder="1" applyAlignment="1">
      <alignment horizontal="center" vertical="center"/>
    </xf>
    <xf numFmtId="170" fontId="37" fillId="2" borderId="21" xfId="0" applyNumberFormat="1" applyFont="1" applyFill="1" applyBorder="1" applyAlignment="1">
      <alignment horizontal="center" vertical="center"/>
    </xf>
    <xf numFmtId="170" fontId="37" fillId="2" borderId="12" xfId="0" applyNumberFormat="1" applyFont="1" applyFill="1" applyBorder="1" applyAlignment="1">
      <alignment horizontal="center" vertical="center"/>
    </xf>
    <xf numFmtId="170" fontId="37" fillId="2" borderId="2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165" fontId="8" fillId="2" borderId="20" xfId="0" applyNumberFormat="1" applyFont="1" applyFill="1" applyBorder="1" applyAlignment="1">
      <alignment horizontal="center" vertical="center" wrapText="1"/>
    </xf>
    <xf numFmtId="165" fontId="8" fillId="2" borderId="24" xfId="0" applyNumberFormat="1" applyFont="1" applyFill="1" applyBorder="1" applyAlignment="1">
      <alignment horizontal="center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7" fontId="1" fillId="2" borderId="17" xfId="0" applyNumberFormat="1" applyFont="1" applyFill="1" applyBorder="1" applyAlignment="1">
      <alignment horizontal="left" vertical="center"/>
    </xf>
    <xf numFmtId="167" fontId="1" fillId="2" borderId="18" xfId="0" applyNumberFormat="1" applyFont="1" applyFill="1" applyBorder="1" applyAlignment="1">
      <alignment horizontal="left" vertical="center"/>
    </xf>
    <xf numFmtId="171" fontId="23" fillId="2" borderId="0" xfId="0" applyNumberFormat="1" applyFont="1" applyFill="1" applyAlignment="1">
      <alignment horizontal="left" vertical="center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2" fontId="23" fillId="2" borderId="1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168" fontId="23" fillId="2" borderId="9" xfId="0" quotePrefix="1" applyNumberFormat="1" applyFont="1" applyFill="1" applyBorder="1" applyAlignment="1">
      <alignment horizontal="center" vertical="center" wrapText="1"/>
    </xf>
    <xf numFmtId="168" fontId="23" fillId="2" borderId="3" xfId="0" quotePrefix="1" applyNumberFormat="1" applyFont="1" applyFill="1" applyBorder="1" applyAlignment="1">
      <alignment horizontal="center" vertical="center" wrapText="1"/>
    </xf>
    <xf numFmtId="168" fontId="23" fillId="2" borderId="11" xfId="0" quotePrefix="1" applyNumberFormat="1" applyFont="1" applyFill="1" applyBorder="1" applyAlignment="1">
      <alignment horizontal="center" vertical="center" wrapText="1"/>
    </xf>
    <xf numFmtId="168" fontId="23" fillId="2" borderId="5" xfId="0" quotePrefix="1" applyNumberFormat="1" applyFont="1" applyFill="1" applyBorder="1" applyAlignment="1">
      <alignment horizontal="center" vertical="center" wrapText="1"/>
    </xf>
    <xf numFmtId="168" fontId="23" fillId="2" borderId="14" xfId="0" quotePrefix="1" applyNumberFormat="1" applyFont="1" applyFill="1" applyBorder="1" applyAlignment="1">
      <alignment horizontal="center" vertical="center" wrapText="1"/>
    </xf>
    <xf numFmtId="168" fontId="23" fillId="2" borderId="7" xfId="0" quotePrefix="1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/>
    </xf>
    <xf numFmtId="172" fontId="23" fillId="2" borderId="0" xfId="0" applyNumberFormat="1" applyFont="1" applyFill="1" applyAlignment="1">
      <alignment horizontal="center" vertical="center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61" xfId="0" applyFont="1" applyBorder="1" applyAlignment="1" applyProtection="1">
      <alignment horizontal="center" vertical="center" wrapText="1"/>
      <protection locked="0"/>
    </xf>
    <xf numFmtId="0" fontId="24" fillId="0" borderId="12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168" fontId="23" fillId="2" borderId="19" xfId="0" applyNumberFormat="1" applyFont="1" applyFill="1" applyBorder="1" applyAlignment="1">
      <alignment horizontal="center" vertical="center" wrapText="1"/>
    </xf>
    <xf numFmtId="168" fontId="23" fillId="2" borderId="23" xfId="0" applyNumberFormat="1" applyFont="1" applyFill="1" applyBorder="1" applyAlignment="1">
      <alignment horizontal="center" vertical="center" wrapText="1"/>
    </xf>
    <xf numFmtId="168" fontId="23" fillId="2" borderId="13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2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 wrapText="1"/>
    </xf>
    <xf numFmtId="0" fontId="44" fillId="7" borderId="0" xfId="0" quotePrefix="1" applyFont="1" applyFill="1" applyAlignment="1" applyProtection="1">
      <alignment horizontal="left" vertical="center"/>
      <protection locked="0"/>
    </xf>
    <xf numFmtId="171" fontId="44" fillId="7" borderId="0" xfId="0" quotePrefix="1" applyNumberFormat="1" applyFont="1" applyFill="1" applyAlignment="1" applyProtection="1">
      <alignment horizontal="left" vertical="center"/>
      <protection locked="0"/>
    </xf>
    <xf numFmtId="0" fontId="44" fillId="7" borderId="0" xfId="0" applyFont="1" applyFill="1" applyAlignment="1" applyProtection="1">
      <alignment horizontal="left" vertical="center"/>
      <protection locked="0"/>
    </xf>
    <xf numFmtId="0" fontId="44" fillId="7" borderId="0" xfId="0" applyFont="1" applyFill="1" applyAlignment="1" applyProtection="1">
      <alignment vertical="center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 wrapText="1"/>
    </xf>
    <xf numFmtId="171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 applyProtection="1">
      <alignment horizontal="left" vertical="top" wrapText="1"/>
      <protection locked="0"/>
    </xf>
    <xf numFmtId="0" fontId="24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4" xfId="0" applyNumberFormat="1" applyFont="1" applyBorder="1" applyAlignment="1">
      <alignment horizontal="center"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2" fontId="23" fillId="0" borderId="6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 vertical="center" wrapText="1"/>
    </xf>
    <xf numFmtId="2" fontId="23" fillId="0" borderId="8" xfId="0" applyNumberFormat="1" applyFont="1" applyBorder="1" applyAlignment="1">
      <alignment horizontal="center" vertical="center" wrapText="1"/>
    </xf>
    <xf numFmtId="0" fontId="7" fillId="0" borderId="0" xfId="5" applyFont="1" applyAlignment="1">
      <alignment horizontal="left" vertical="center" wrapText="1"/>
    </xf>
    <xf numFmtId="0" fontId="6" fillId="0" borderId="0" xfId="5" applyFont="1" applyAlignment="1">
      <alignment horizontal="left" vertical="center" wrapText="1"/>
    </xf>
    <xf numFmtId="0" fontId="7" fillId="0" borderId="0" xfId="5" applyFont="1" applyAlignment="1">
      <alignment horizontal="left" vertical="top" wrapText="1"/>
    </xf>
    <xf numFmtId="0" fontId="7" fillId="6" borderId="0" xfId="5" applyFont="1" applyFill="1" applyAlignment="1">
      <alignment horizontal="justify" vertical="center" wrapText="1"/>
    </xf>
    <xf numFmtId="171" fontId="7" fillId="0" borderId="0" xfId="5" applyNumberFormat="1" applyFont="1" applyAlignment="1">
      <alignment horizontal="left" vertical="top" wrapText="1"/>
    </xf>
    <xf numFmtId="171" fontId="7" fillId="0" borderId="0" xfId="5" applyNumberFormat="1" applyFont="1" applyAlignment="1">
      <alignment horizontal="left" vertical="center" wrapText="1"/>
    </xf>
    <xf numFmtId="0" fontId="7" fillId="0" borderId="15" xfId="5" applyFont="1" applyBorder="1" applyAlignment="1">
      <alignment horizontal="left" vertical="top" wrapText="1"/>
    </xf>
    <xf numFmtId="0" fontId="7" fillId="0" borderId="17" xfId="5" applyFont="1" applyBorder="1" applyAlignment="1">
      <alignment horizontal="left" vertical="top" wrapText="1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0" fontId="52" fillId="0" borderId="0" xfId="5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53" fillId="0" borderId="0" xfId="5" applyFont="1" applyAlignment="1">
      <alignment horizontal="right" vertical="center"/>
    </xf>
    <xf numFmtId="1" fontId="0" fillId="0" borderId="16" xfId="0" applyNumberFormat="1" applyBorder="1" applyAlignment="1">
      <alignment horizontal="center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11" fillId="4" borderId="16" xfId="2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12" fillId="4" borderId="16" xfId="2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 wrapText="1"/>
    </xf>
    <xf numFmtId="2" fontId="3" fillId="5" borderId="0" xfId="0" applyNumberFormat="1" applyFont="1" applyFill="1" applyAlignment="1">
      <alignment horizontal="center"/>
    </xf>
    <xf numFmtId="1" fontId="0" fillId="0" borderId="53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2" fontId="16" fillId="4" borderId="16" xfId="2" applyNumberFormat="1" applyFont="1" applyFill="1" applyBorder="1" applyAlignment="1">
      <alignment horizontal="center" vertical="center"/>
    </xf>
    <xf numFmtId="2" fontId="13" fillId="4" borderId="46" xfId="0" applyNumberFormat="1" applyFont="1" applyFill="1" applyBorder="1" applyAlignment="1">
      <alignment horizontal="center" vertical="center"/>
    </xf>
    <xf numFmtId="2" fontId="13" fillId="4" borderId="48" xfId="0" applyNumberFormat="1" applyFont="1" applyFill="1" applyBorder="1" applyAlignment="1">
      <alignment horizontal="center" vertical="center"/>
    </xf>
    <xf numFmtId="2" fontId="19" fillId="5" borderId="51" xfId="0" applyNumberFormat="1" applyFont="1" applyFill="1" applyBorder="1" applyAlignment="1">
      <alignment horizontal="center" vertical="center"/>
    </xf>
    <xf numFmtId="2" fontId="19" fillId="5" borderId="0" xfId="0" applyNumberFormat="1" applyFont="1" applyFill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2" fontId="10" fillId="4" borderId="17" xfId="0" applyNumberFormat="1" applyFont="1" applyFill="1" applyBorder="1" applyAlignment="1">
      <alignment horizontal="center" vertical="center"/>
    </xf>
    <xf numFmtId="2" fontId="10" fillId="4" borderId="18" xfId="0" applyNumberFormat="1" applyFont="1" applyFill="1" applyBorder="1" applyAlignment="1">
      <alignment horizontal="center" vertical="center"/>
    </xf>
    <xf numFmtId="1" fontId="12" fillId="4" borderId="16" xfId="2" applyNumberFormat="1" applyFont="1" applyFill="1" applyBorder="1" applyAlignment="1">
      <alignment horizontal="center" vertical="center"/>
    </xf>
    <xf numFmtId="2" fontId="12" fillId="6" borderId="46" xfId="0" applyNumberFormat="1" applyFont="1" applyFill="1" applyBorder="1" applyAlignment="1">
      <alignment horizontal="center" vertical="center"/>
    </xf>
    <xf numFmtId="2" fontId="12" fillId="6" borderId="48" xfId="0" applyNumberFormat="1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  <xf numFmtId="2" fontId="17" fillId="4" borderId="20" xfId="0" applyNumberFormat="1" applyFont="1" applyFill="1" applyBorder="1" applyAlignment="1">
      <alignment horizontal="center" vertical="center"/>
    </xf>
    <xf numFmtId="2" fontId="17" fillId="4" borderId="24" xfId="0" applyNumberFormat="1" applyFont="1" applyFill="1" applyBorder="1" applyAlignment="1">
      <alignment horizontal="center" vertical="center"/>
    </xf>
    <xf numFmtId="2" fontId="17" fillId="4" borderId="21" xfId="0" applyNumberFormat="1" applyFont="1" applyFill="1" applyBorder="1" applyAlignment="1">
      <alignment horizontal="center" vertical="center"/>
    </xf>
    <xf numFmtId="2" fontId="17" fillId="4" borderId="31" xfId="0" applyNumberFormat="1" applyFont="1" applyFill="1" applyBorder="1" applyAlignment="1">
      <alignment horizontal="center" vertical="center"/>
    </xf>
    <xf numFmtId="2" fontId="4" fillId="6" borderId="30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horizontal="center" vertical="center"/>
    </xf>
    <xf numFmtId="2" fontId="3" fillId="4" borderId="49" xfId="0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/>
    </xf>
    <xf numFmtId="2" fontId="4" fillId="4" borderId="47" xfId="0" applyNumberFormat="1" applyFont="1" applyFill="1" applyBorder="1" applyAlignment="1">
      <alignment horizontal="center" vertical="center" wrapText="1"/>
    </xf>
    <xf numFmtId="2" fontId="12" fillId="4" borderId="47" xfId="2" applyNumberFormat="1" applyFont="1" applyFill="1" applyBorder="1" applyAlignment="1">
      <alignment horizontal="center" vertical="center"/>
    </xf>
    <xf numFmtId="2" fontId="12" fillId="4" borderId="48" xfId="2" applyNumberFormat="1" applyFont="1" applyFill="1" applyBorder="1" applyAlignment="1">
      <alignment horizontal="center" vertical="center"/>
    </xf>
    <xf numFmtId="2" fontId="3" fillId="4" borderId="4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12" fillId="2" borderId="47" xfId="2" applyNumberFormat="1" applyFont="1" applyFill="1" applyBorder="1" applyAlignment="1">
      <alignment horizontal="left" vertical="center" wrapText="1"/>
    </xf>
    <xf numFmtId="2" fontId="12" fillId="2" borderId="48" xfId="2" applyNumberFormat="1" applyFont="1" applyFill="1" applyBorder="1" applyAlignment="1">
      <alignment horizontal="left" vertical="center" wrapText="1"/>
    </xf>
    <xf numFmtId="2" fontId="17" fillId="2" borderId="16" xfId="0" applyNumberFormat="1" applyFont="1" applyFill="1" applyBorder="1" applyAlignment="1">
      <alignment horizontal="center" vertical="center"/>
    </xf>
    <xf numFmtId="2" fontId="12" fillId="2" borderId="16" xfId="0" applyNumberFormat="1" applyFont="1" applyFill="1" applyBorder="1" applyAlignment="1">
      <alignment horizontal="center" vertical="center" wrapText="1"/>
    </xf>
    <xf numFmtId="2" fontId="4" fillId="2" borderId="31" xfId="2" applyNumberFormat="1" applyFont="1" applyFill="1" applyBorder="1" applyAlignment="1">
      <alignment horizontal="center" vertical="center" wrapText="1"/>
    </xf>
    <xf numFmtId="2" fontId="12" fillId="2" borderId="30" xfId="0" applyNumberFormat="1" applyFont="1" applyFill="1" applyBorder="1" applyAlignment="1">
      <alignment horizontal="center" vertical="center" wrapText="1"/>
    </xf>
    <xf numFmtId="1" fontId="4" fillId="4" borderId="13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2" fontId="3" fillId="2" borderId="46" xfId="0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>
      <alignment horizontal="center" vertical="center"/>
    </xf>
    <xf numFmtId="2" fontId="4" fillId="2" borderId="46" xfId="2" applyNumberFormat="1" applyFont="1" applyFill="1" applyBorder="1" applyAlignment="1">
      <alignment horizontal="center" vertical="center"/>
    </xf>
    <xf numFmtId="2" fontId="4" fillId="2" borderId="47" xfId="2" applyNumberFormat="1" applyFont="1" applyFill="1" applyBorder="1" applyAlignment="1">
      <alignment horizontal="center" vertical="center"/>
    </xf>
    <xf numFmtId="2" fontId="4" fillId="2" borderId="48" xfId="2" applyNumberFormat="1" applyFont="1" applyFill="1" applyBorder="1" applyAlignment="1">
      <alignment horizontal="center" vertical="center"/>
    </xf>
    <xf numFmtId="2" fontId="3" fillId="4" borderId="34" xfId="0" applyNumberFormat="1" applyFont="1" applyFill="1" applyBorder="1" applyAlignment="1">
      <alignment horizontal="center" vertical="center"/>
    </xf>
    <xf numFmtId="2" fontId="12" fillId="2" borderId="16" xfId="2" applyNumberFormat="1" applyFont="1" applyFill="1" applyBorder="1" applyAlignment="1">
      <alignment horizontal="center" vertical="center" wrapText="1"/>
    </xf>
    <xf numFmtId="2" fontId="4" fillId="8" borderId="16" xfId="0" applyNumberFormat="1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 wrapText="1"/>
    </xf>
    <xf numFmtId="0" fontId="33" fillId="2" borderId="23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8" borderId="15" xfId="2" applyFont="1" applyFill="1" applyBorder="1" applyAlignment="1">
      <alignment horizontal="center" vertical="center"/>
    </xf>
    <xf numFmtId="0" fontId="33" fillId="8" borderId="17" xfId="2" applyFont="1" applyFill="1" applyBorder="1" applyAlignment="1">
      <alignment horizontal="center" vertical="center"/>
    </xf>
    <xf numFmtId="0" fontId="33" fillId="8" borderId="18" xfId="2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0" fontId="33" fillId="8" borderId="16" xfId="2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/>
    </xf>
    <xf numFmtId="0" fontId="17" fillId="11" borderId="67" xfId="0" applyFont="1" applyFill="1" applyBorder="1" applyAlignment="1">
      <alignment horizontal="center" vertical="center"/>
    </xf>
    <xf numFmtId="0" fontId="17" fillId="11" borderId="49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1" xfId="0" applyFont="1" applyFill="1" applyBorder="1" applyAlignment="1">
      <alignment horizontal="center" vertical="center"/>
    </xf>
    <xf numFmtId="0" fontId="17" fillId="11" borderId="68" xfId="0" applyFont="1" applyFill="1" applyBorder="1" applyAlignment="1">
      <alignment horizontal="center" vertical="center"/>
    </xf>
    <xf numFmtId="0" fontId="17" fillId="11" borderId="34" xfId="0" applyFont="1" applyFill="1" applyBorder="1" applyAlignment="1">
      <alignment horizontal="center" vertical="center"/>
    </xf>
    <xf numFmtId="0" fontId="17" fillId="11" borderId="47" xfId="0" applyFont="1" applyFill="1" applyBorder="1" applyAlignment="1">
      <alignment horizontal="center" vertical="center"/>
    </xf>
    <xf numFmtId="0" fontId="17" fillId="11" borderId="48" xfId="0" applyFont="1" applyFill="1" applyBorder="1" applyAlignment="1">
      <alignment horizontal="center" vertical="center"/>
    </xf>
    <xf numFmtId="0" fontId="49" fillId="11" borderId="42" xfId="0" applyFont="1" applyFill="1" applyBorder="1" applyAlignment="1">
      <alignment horizontal="center" vertical="center"/>
    </xf>
    <xf numFmtId="0" fontId="49" fillId="11" borderId="43" xfId="0" applyFont="1" applyFill="1" applyBorder="1" applyAlignment="1">
      <alignment horizontal="center" vertical="center"/>
    </xf>
    <xf numFmtId="0" fontId="49" fillId="11" borderId="44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 applyProtection="1">
      <alignment horizontal="center" vertical="center" wrapText="1"/>
      <protection locked="0"/>
    </xf>
    <xf numFmtId="0" fontId="4" fillId="10" borderId="1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13" fillId="11" borderId="16" xfId="0" applyFont="1" applyFill="1" applyBorder="1" applyAlignment="1" applyProtection="1">
      <alignment horizontal="center" vertical="center" wrapText="1"/>
      <protection locked="0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28" fillId="2" borderId="53" xfId="0" applyFont="1" applyFill="1" applyBorder="1" applyAlignment="1">
      <alignment horizontal="center" vertical="top"/>
    </xf>
    <xf numFmtId="0" fontId="28" fillId="2" borderId="37" xfId="0" applyFont="1" applyFill="1" applyBorder="1" applyAlignment="1">
      <alignment horizontal="center" vertical="top"/>
    </xf>
    <xf numFmtId="0" fontId="24" fillId="8" borderId="16" xfId="2" applyFont="1" applyFill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4" fillId="11" borderId="16" xfId="0" applyFont="1" applyFill="1" applyBorder="1" applyAlignment="1">
      <alignment horizontal="center" vertical="center" wrapText="1"/>
    </xf>
    <xf numFmtId="0" fontId="50" fillId="11" borderId="16" xfId="0" applyFont="1" applyFill="1" applyBorder="1" applyAlignment="1">
      <alignment horizontal="center" vertical="center"/>
    </xf>
    <xf numFmtId="0" fontId="12" fillId="2" borderId="16" xfId="2" applyFont="1" applyFill="1" applyBorder="1" applyAlignment="1">
      <alignment horizontal="left" vertical="center" wrapText="1"/>
    </xf>
    <xf numFmtId="0" fontId="41" fillId="9" borderId="16" xfId="0" applyFont="1" applyFill="1" applyBorder="1" applyAlignment="1" applyProtection="1">
      <alignment horizontal="center" vertical="center"/>
      <protection locked="0"/>
    </xf>
    <xf numFmtId="0" fontId="24" fillId="0" borderId="42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35" fillId="0" borderId="30" xfId="0" applyFont="1" applyBorder="1" applyAlignment="1" applyProtection="1">
      <alignment horizontal="center" vertical="center" wrapText="1"/>
      <protection locked="0"/>
    </xf>
    <xf numFmtId="0" fontId="35" fillId="0" borderId="16" xfId="0" applyFont="1" applyBorder="1" applyAlignment="1" applyProtection="1">
      <alignment horizontal="center" vertical="center" wrapText="1"/>
      <protection locked="0"/>
    </xf>
    <xf numFmtId="168" fontId="23" fillId="0" borderId="19" xfId="0" quotePrefix="1" applyNumberFormat="1" applyFont="1" applyBorder="1" applyAlignment="1">
      <alignment horizontal="center" vertical="center" wrapText="1"/>
    </xf>
    <xf numFmtId="168" fontId="23" fillId="0" borderId="23" xfId="0" quotePrefix="1" applyNumberFormat="1" applyFont="1" applyBorder="1" applyAlignment="1">
      <alignment horizontal="center" vertical="center" wrapText="1"/>
    </xf>
    <xf numFmtId="168" fontId="23" fillId="0" borderId="13" xfId="0" quotePrefix="1" applyNumberFormat="1" applyFont="1" applyBorder="1" applyAlignment="1">
      <alignment horizontal="center" vertical="center" wrapText="1"/>
    </xf>
    <xf numFmtId="2" fontId="23" fillId="2" borderId="15" xfId="0" applyNumberFormat="1" applyFont="1" applyFill="1" applyBorder="1" applyAlignment="1">
      <alignment horizontal="center" vertical="center" wrapText="1"/>
    </xf>
    <xf numFmtId="2" fontId="23" fillId="2" borderId="18" xfId="0" applyNumberFormat="1" applyFont="1" applyFill="1" applyBorder="1" applyAlignment="1">
      <alignment horizontal="center" vertical="center" wrapText="1"/>
    </xf>
    <xf numFmtId="2" fontId="23" fillId="2" borderId="3" xfId="0" applyNumberFormat="1" applyFont="1" applyFill="1" applyBorder="1" applyAlignment="1">
      <alignment horizontal="center" vertical="center" wrapText="1"/>
    </xf>
    <xf numFmtId="2" fontId="23" fillId="2" borderId="4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2 3" xfId="5" xr:uid="{00000000-0005-0000-0000-000002000000}"/>
    <cellStyle name="Normal_Daftar kelistrikan (ecg)" xfId="3" xr:uid="{00000000-0005-0000-0000-000003000000}"/>
    <cellStyle name="Normal_REKAPITULASI ALAT DATANG pak rahmad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0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0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0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0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21</xdr:row>
          <xdr:rowOff>0</xdr:rowOff>
        </xdr:from>
        <xdr:to>
          <xdr:col>10</xdr:col>
          <xdr:colOff>411480</xdr:colOff>
          <xdr:row>21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0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3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00000000-0008-0000-0300-00000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00000000-0008-0000-0300-00000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00000000-0008-0000-0300-00000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3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00000000-0008-0000-03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199" name="Picture 7">
          <a:extLst>
            <a:ext uri="{FF2B5EF4-FFF2-40B4-BE49-F238E27FC236}">
              <a16:creationId xmlns:a16="http://schemas.microsoft.com/office/drawing/2014/main" id="{00000000-0008-0000-03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0" name="Picture 8">
          <a:extLst>
            <a:ext uri="{FF2B5EF4-FFF2-40B4-BE49-F238E27FC236}">
              <a16:creationId xmlns:a16="http://schemas.microsoft.com/office/drawing/2014/main" id="{00000000-0008-0000-0300-00000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20</xdr:row>
      <xdr:rowOff>190500</xdr:rowOff>
    </xdr:from>
    <xdr:to>
      <xdr:col>10</xdr:col>
      <xdr:colOff>400050</xdr:colOff>
      <xdr:row>20</xdr:row>
      <xdr:rowOff>190500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id="{00000000-0008-0000-03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3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3" name="Picture 11">
          <a:extLst>
            <a:ext uri="{FF2B5EF4-FFF2-40B4-BE49-F238E27FC236}">
              <a16:creationId xmlns:a16="http://schemas.microsoft.com/office/drawing/2014/main" id="{00000000-0008-0000-0300-00000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3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3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6" name="Picture 14">
          <a:extLst>
            <a:ext uri="{FF2B5EF4-FFF2-40B4-BE49-F238E27FC236}">
              <a16:creationId xmlns:a16="http://schemas.microsoft.com/office/drawing/2014/main" id="{00000000-0008-0000-0300-00000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3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3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09" name="Picture 17">
          <a:extLst>
            <a:ext uri="{FF2B5EF4-FFF2-40B4-BE49-F238E27FC236}">
              <a16:creationId xmlns:a16="http://schemas.microsoft.com/office/drawing/2014/main" id="{00000000-0008-0000-0300-00001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3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1" name="Picture 19">
          <a:extLst>
            <a:ext uri="{FF2B5EF4-FFF2-40B4-BE49-F238E27FC236}">
              <a16:creationId xmlns:a16="http://schemas.microsoft.com/office/drawing/2014/main" id="{00000000-0008-0000-03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2" name="Picture 20">
          <a:extLst>
            <a:ext uri="{FF2B5EF4-FFF2-40B4-BE49-F238E27FC236}">
              <a16:creationId xmlns:a16="http://schemas.microsoft.com/office/drawing/2014/main" id="{00000000-0008-0000-0300-00001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3" name="Picture 21">
          <a:extLst>
            <a:ext uri="{FF2B5EF4-FFF2-40B4-BE49-F238E27FC236}">
              <a16:creationId xmlns:a16="http://schemas.microsoft.com/office/drawing/2014/main" id="{00000000-0008-0000-0300-00001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00000000-0008-0000-0300-00001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00000000-0008-0000-0300-00001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6" name="Picture 24">
          <a:extLst>
            <a:ext uri="{FF2B5EF4-FFF2-40B4-BE49-F238E27FC236}">
              <a16:creationId xmlns:a16="http://schemas.microsoft.com/office/drawing/2014/main" id="{00000000-0008-0000-0300-00001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7" name="Picture 25">
          <a:extLst>
            <a:ext uri="{FF2B5EF4-FFF2-40B4-BE49-F238E27FC236}">
              <a16:creationId xmlns:a16="http://schemas.microsoft.com/office/drawing/2014/main" id="{00000000-0008-0000-03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8" name="Picture 26">
          <a:extLst>
            <a:ext uri="{FF2B5EF4-FFF2-40B4-BE49-F238E27FC236}">
              <a16:creationId xmlns:a16="http://schemas.microsoft.com/office/drawing/2014/main" id="{00000000-0008-0000-0300-00001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19" name="Picture 27">
          <a:extLst>
            <a:ext uri="{FF2B5EF4-FFF2-40B4-BE49-F238E27FC236}">
              <a16:creationId xmlns:a16="http://schemas.microsoft.com/office/drawing/2014/main" id="{00000000-0008-0000-0300-00001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0" name="Picture 28">
          <a:extLst>
            <a:ext uri="{FF2B5EF4-FFF2-40B4-BE49-F238E27FC236}">
              <a16:creationId xmlns:a16="http://schemas.microsoft.com/office/drawing/2014/main" id="{00000000-0008-0000-0300-00001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1" name="Picture 29">
          <a:extLst>
            <a:ext uri="{FF2B5EF4-FFF2-40B4-BE49-F238E27FC236}">
              <a16:creationId xmlns:a16="http://schemas.microsoft.com/office/drawing/2014/main" id="{00000000-0008-0000-0300-00001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2" name="Picture 30">
          <a:extLst>
            <a:ext uri="{FF2B5EF4-FFF2-40B4-BE49-F238E27FC236}">
              <a16:creationId xmlns:a16="http://schemas.microsoft.com/office/drawing/2014/main" id="{00000000-0008-0000-0300-00001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3" name="Picture 31">
          <a:extLst>
            <a:ext uri="{FF2B5EF4-FFF2-40B4-BE49-F238E27FC236}">
              <a16:creationId xmlns:a16="http://schemas.microsoft.com/office/drawing/2014/main" id="{00000000-0008-0000-0300-00001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4" name="Picture 32">
          <a:extLst>
            <a:ext uri="{FF2B5EF4-FFF2-40B4-BE49-F238E27FC236}">
              <a16:creationId xmlns:a16="http://schemas.microsoft.com/office/drawing/2014/main" id="{00000000-0008-0000-0300-00002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5" name="Picture 33">
          <a:extLst>
            <a:ext uri="{FF2B5EF4-FFF2-40B4-BE49-F238E27FC236}">
              <a16:creationId xmlns:a16="http://schemas.microsoft.com/office/drawing/2014/main" id="{00000000-0008-0000-0300-00002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6" name="Picture 34">
          <a:extLst>
            <a:ext uri="{FF2B5EF4-FFF2-40B4-BE49-F238E27FC236}">
              <a16:creationId xmlns:a16="http://schemas.microsoft.com/office/drawing/2014/main" id="{00000000-0008-0000-0300-00002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7" name="Picture 35">
          <a:extLst>
            <a:ext uri="{FF2B5EF4-FFF2-40B4-BE49-F238E27FC236}">
              <a16:creationId xmlns:a16="http://schemas.microsoft.com/office/drawing/2014/main" id="{00000000-0008-0000-0300-00002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8" name="Picture 36">
          <a:extLst>
            <a:ext uri="{FF2B5EF4-FFF2-40B4-BE49-F238E27FC236}">
              <a16:creationId xmlns:a16="http://schemas.microsoft.com/office/drawing/2014/main" id="{00000000-0008-0000-0300-00002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29" name="Picture 37">
          <a:extLst>
            <a:ext uri="{FF2B5EF4-FFF2-40B4-BE49-F238E27FC236}">
              <a16:creationId xmlns:a16="http://schemas.microsoft.com/office/drawing/2014/main" id="{00000000-0008-0000-0300-00002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0" name="Picture 38">
          <a:extLst>
            <a:ext uri="{FF2B5EF4-FFF2-40B4-BE49-F238E27FC236}">
              <a16:creationId xmlns:a16="http://schemas.microsoft.com/office/drawing/2014/main" id="{00000000-0008-0000-0300-00002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1" name="Picture 39">
          <a:extLst>
            <a:ext uri="{FF2B5EF4-FFF2-40B4-BE49-F238E27FC236}">
              <a16:creationId xmlns:a16="http://schemas.microsoft.com/office/drawing/2014/main" id="{00000000-0008-0000-0300-00002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2" name="Picture 40">
          <a:extLst>
            <a:ext uri="{FF2B5EF4-FFF2-40B4-BE49-F238E27FC236}">
              <a16:creationId xmlns:a16="http://schemas.microsoft.com/office/drawing/2014/main" id="{00000000-0008-0000-0300-00002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3" name="Picture 41">
          <a:extLst>
            <a:ext uri="{FF2B5EF4-FFF2-40B4-BE49-F238E27FC236}">
              <a16:creationId xmlns:a16="http://schemas.microsoft.com/office/drawing/2014/main" id="{00000000-0008-0000-0300-00002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4" name="Picture 42">
          <a:extLst>
            <a:ext uri="{FF2B5EF4-FFF2-40B4-BE49-F238E27FC236}">
              <a16:creationId xmlns:a16="http://schemas.microsoft.com/office/drawing/2014/main" id="{00000000-0008-0000-0300-00002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5" name="Picture 43">
          <a:extLst>
            <a:ext uri="{FF2B5EF4-FFF2-40B4-BE49-F238E27FC236}">
              <a16:creationId xmlns:a16="http://schemas.microsoft.com/office/drawing/2014/main" id="{00000000-0008-0000-0300-00002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6" name="Picture 44">
          <a:extLst>
            <a:ext uri="{FF2B5EF4-FFF2-40B4-BE49-F238E27FC236}">
              <a16:creationId xmlns:a16="http://schemas.microsoft.com/office/drawing/2014/main" id="{00000000-0008-0000-0300-00002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59</xdr:row>
      <xdr:rowOff>104775</xdr:rowOff>
    </xdr:from>
    <xdr:to>
      <xdr:col>10</xdr:col>
      <xdr:colOff>400050</xdr:colOff>
      <xdr:row>59</xdr:row>
      <xdr:rowOff>104775</xdr:rowOff>
    </xdr:to>
    <xdr:pic>
      <xdr:nvPicPr>
        <xdr:cNvPr id="8237" name="Picture 45">
          <a:extLst>
            <a:ext uri="{FF2B5EF4-FFF2-40B4-BE49-F238E27FC236}">
              <a16:creationId xmlns:a16="http://schemas.microsoft.com/office/drawing/2014/main" id="{00000000-0008-0000-0300-00002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8" name="Picture 46">
          <a:extLst>
            <a:ext uri="{FF2B5EF4-FFF2-40B4-BE49-F238E27FC236}">
              <a16:creationId xmlns:a16="http://schemas.microsoft.com/office/drawing/2014/main" id="{00000000-0008-0000-0300-00002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39" name="Picture 47">
          <a:extLst>
            <a:ext uri="{FF2B5EF4-FFF2-40B4-BE49-F238E27FC236}">
              <a16:creationId xmlns:a16="http://schemas.microsoft.com/office/drawing/2014/main" id="{00000000-0008-0000-0300-00002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0" name="Picture 48">
          <a:extLst>
            <a:ext uri="{FF2B5EF4-FFF2-40B4-BE49-F238E27FC236}">
              <a16:creationId xmlns:a16="http://schemas.microsoft.com/office/drawing/2014/main" id="{00000000-0008-0000-0300-00003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1" name="Picture 49">
          <a:extLst>
            <a:ext uri="{FF2B5EF4-FFF2-40B4-BE49-F238E27FC236}">
              <a16:creationId xmlns:a16="http://schemas.microsoft.com/office/drawing/2014/main" id="{00000000-0008-0000-0300-00003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2" name="Picture 50">
          <a:extLst>
            <a:ext uri="{FF2B5EF4-FFF2-40B4-BE49-F238E27FC236}">
              <a16:creationId xmlns:a16="http://schemas.microsoft.com/office/drawing/2014/main" id="{00000000-0008-0000-0300-00003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3" name="Picture 51">
          <a:extLst>
            <a:ext uri="{FF2B5EF4-FFF2-40B4-BE49-F238E27FC236}">
              <a16:creationId xmlns:a16="http://schemas.microsoft.com/office/drawing/2014/main" id="{00000000-0008-0000-0300-00003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4" name="Picture 52">
          <a:extLst>
            <a:ext uri="{FF2B5EF4-FFF2-40B4-BE49-F238E27FC236}">
              <a16:creationId xmlns:a16="http://schemas.microsoft.com/office/drawing/2014/main" id="{00000000-0008-0000-0300-00003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5" name="Picture 53">
          <a:extLst>
            <a:ext uri="{FF2B5EF4-FFF2-40B4-BE49-F238E27FC236}">
              <a16:creationId xmlns:a16="http://schemas.microsoft.com/office/drawing/2014/main" id="{00000000-0008-0000-0300-00003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6" name="Picture 54">
          <a:extLst>
            <a:ext uri="{FF2B5EF4-FFF2-40B4-BE49-F238E27FC236}">
              <a16:creationId xmlns:a16="http://schemas.microsoft.com/office/drawing/2014/main" id="{00000000-0008-0000-0300-00003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7" name="Picture 55">
          <a:extLst>
            <a:ext uri="{FF2B5EF4-FFF2-40B4-BE49-F238E27FC236}">
              <a16:creationId xmlns:a16="http://schemas.microsoft.com/office/drawing/2014/main" id="{00000000-0008-0000-0300-00003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8" name="Picture 56">
          <a:extLst>
            <a:ext uri="{FF2B5EF4-FFF2-40B4-BE49-F238E27FC236}">
              <a16:creationId xmlns:a16="http://schemas.microsoft.com/office/drawing/2014/main" id="{00000000-0008-0000-0300-00003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49" name="Picture 57">
          <a:extLst>
            <a:ext uri="{FF2B5EF4-FFF2-40B4-BE49-F238E27FC236}">
              <a16:creationId xmlns:a16="http://schemas.microsoft.com/office/drawing/2014/main" id="{00000000-0008-0000-0300-00003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0" name="Picture 58">
          <a:extLst>
            <a:ext uri="{FF2B5EF4-FFF2-40B4-BE49-F238E27FC236}">
              <a16:creationId xmlns:a16="http://schemas.microsoft.com/office/drawing/2014/main" id="{00000000-0008-0000-0300-00003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1" name="Picture 59">
          <a:extLst>
            <a:ext uri="{FF2B5EF4-FFF2-40B4-BE49-F238E27FC236}">
              <a16:creationId xmlns:a16="http://schemas.microsoft.com/office/drawing/2014/main" id="{00000000-0008-0000-0300-00003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2" name="Picture 60">
          <a:extLst>
            <a:ext uri="{FF2B5EF4-FFF2-40B4-BE49-F238E27FC236}">
              <a16:creationId xmlns:a16="http://schemas.microsoft.com/office/drawing/2014/main" id="{00000000-0008-0000-0300-00003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3" name="Picture 61">
          <a:extLst>
            <a:ext uri="{FF2B5EF4-FFF2-40B4-BE49-F238E27FC236}">
              <a16:creationId xmlns:a16="http://schemas.microsoft.com/office/drawing/2014/main" id="{00000000-0008-0000-0300-00003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4" name="Picture 62">
          <a:extLst>
            <a:ext uri="{FF2B5EF4-FFF2-40B4-BE49-F238E27FC236}">
              <a16:creationId xmlns:a16="http://schemas.microsoft.com/office/drawing/2014/main" id="{00000000-0008-0000-03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5" name="Picture 63">
          <a:extLst>
            <a:ext uri="{FF2B5EF4-FFF2-40B4-BE49-F238E27FC236}">
              <a16:creationId xmlns:a16="http://schemas.microsoft.com/office/drawing/2014/main" id="{00000000-0008-0000-0300-00003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6" name="Picture 64">
          <a:extLst>
            <a:ext uri="{FF2B5EF4-FFF2-40B4-BE49-F238E27FC236}">
              <a16:creationId xmlns:a16="http://schemas.microsoft.com/office/drawing/2014/main" id="{00000000-0008-0000-0300-00004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7" name="Picture 65">
          <a:extLst>
            <a:ext uri="{FF2B5EF4-FFF2-40B4-BE49-F238E27FC236}">
              <a16:creationId xmlns:a16="http://schemas.microsoft.com/office/drawing/2014/main" id="{00000000-0008-0000-0300-00004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8" name="Picture 66">
          <a:extLst>
            <a:ext uri="{FF2B5EF4-FFF2-40B4-BE49-F238E27FC236}">
              <a16:creationId xmlns:a16="http://schemas.microsoft.com/office/drawing/2014/main" id="{00000000-0008-0000-0300-00004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59" name="Picture 67">
          <a:extLst>
            <a:ext uri="{FF2B5EF4-FFF2-40B4-BE49-F238E27FC236}">
              <a16:creationId xmlns:a16="http://schemas.microsoft.com/office/drawing/2014/main" id="{00000000-0008-0000-0300-00004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0" name="Picture 68">
          <a:extLst>
            <a:ext uri="{FF2B5EF4-FFF2-40B4-BE49-F238E27FC236}">
              <a16:creationId xmlns:a16="http://schemas.microsoft.com/office/drawing/2014/main" id="{00000000-0008-0000-0300-00004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1" name="Picture 69">
          <a:extLst>
            <a:ext uri="{FF2B5EF4-FFF2-40B4-BE49-F238E27FC236}">
              <a16:creationId xmlns:a16="http://schemas.microsoft.com/office/drawing/2014/main" id="{00000000-0008-0000-03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2" name="Picture 70">
          <a:extLst>
            <a:ext uri="{FF2B5EF4-FFF2-40B4-BE49-F238E27FC236}">
              <a16:creationId xmlns:a16="http://schemas.microsoft.com/office/drawing/2014/main" id="{00000000-0008-0000-0300-00004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3" name="Picture 71">
          <a:extLst>
            <a:ext uri="{FF2B5EF4-FFF2-40B4-BE49-F238E27FC236}">
              <a16:creationId xmlns:a16="http://schemas.microsoft.com/office/drawing/2014/main" id="{00000000-0008-0000-0300-00004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4" name="Picture 72">
          <a:extLst>
            <a:ext uri="{FF2B5EF4-FFF2-40B4-BE49-F238E27FC236}">
              <a16:creationId xmlns:a16="http://schemas.microsoft.com/office/drawing/2014/main" id="{00000000-0008-0000-03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5" name="Picture 73">
          <a:extLst>
            <a:ext uri="{FF2B5EF4-FFF2-40B4-BE49-F238E27FC236}">
              <a16:creationId xmlns:a16="http://schemas.microsoft.com/office/drawing/2014/main" id="{00000000-0008-0000-0300-00004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6" name="Picture 74">
          <a:extLst>
            <a:ext uri="{FF2B5EF4-FFF2-40B4-BE49-F238E27FC236}">
              <a16:creationId xmlns:a16="http://schemas.microsoft.com/office/drawing/2014/main" id="{00000000-0008-0000-0300-00004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7" name="Picture 75">
          <a:extLst>
            <a:ext uri="{FF2B5EF4-FFF2-40B4-BE49-F238E27FC236}">
              <a16:creationId xmlns:a16="http://schemas.microsoft.com/office/drawing/2014/main" id="{00000000-0008-0000-0300-00004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8" name="Picture 76">
          <a:extLst>
            <a:ext uri="{FF2B5EF4-FFF2-40B4-BE49-F238E27FC236}">
              <a16:creationId xmlns:a16="http://schemas.microsoft.com/office/drawing/2014/main" id="{00000000-0008-0000-0300-00004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69" name="Picture 77">
          <a:extLst>
            <a:ext uri="{FF2B5EF4-FFF2-40B4-BE49-F238E27FC236}">
              <a16:creationId xmlns:a16="http://schemas.microsoft.com/office/drawing/2014/main" id="{00000000-0008-0000-0300-00004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0" name="Picture 78">
          <a:extLst>
            <a:ext uri="{FF2B5EF4-FFF2-40B4-BE49-F238E27FC236}">
              <a16:creationId xmlns:a16="http://schemas.microsoft.com/office/drawing/2014/main" id="{00000000-0008-0000-0300-00004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1" name="Picture 79">
          <a:extLst>
            <a:ext uri="{FF2B5EF4-FFF2-40B4-BE49-F238E27FC236}">
              <a16:creationId xmlns:a16="http://schemas.microsoft.com/office/drawing/2014/main" id="{00000000-0008-0000-0300-00004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2" name="Picture 80">
          <a:extLst>
            <a:ext uri="{FF2B5EF4-FFF2-40B4-BE49-F238E27FC236}">
              <a16:creationId xmlns:a16="http://schemas.microsoft.com/office/drawing/2014/main" id="{00000000-0008-0000-0300-00005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3" name="Picture 81">
          <a:extLst>
            <a:ext uri="{FF2B5EF4-FFF2-40B4-BE49-F238E27FC236}">
              <a16:creationId xmlns:a16="http://schemas.microsoft.com/office/drawing/2014/main" id="{00000000-0008-0000-0300-00005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4" name="Picture 82">
          <a:extLst>
            <a:ext uri="{FF2B5EF4-FFF2-40B4-BE49-F238E27FC236}">
              <a16:creationId xmlns:a16="http://schemas.microsoft.com/office/drawing/2014/main" id="{00000000-0008-0000-0300-00005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5" name="Picture 83">
          <a:extLst>
            <a:ext uri="{FF2B5EF4-FFF2-40B4-BE49-F238E27FC236}">
              <a16:creationId xmlns:a16="http://schemas.microsoft.com/office/drawing/2014/main" id="{00000000-0008-0000-0300-00005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6" name="Picture 84">
          <a:extLst>
            <a:ext uri="{FF2B5EF4-FFF2-40B4-BE49-F238E27FC236}">
              <a16:creationId xmlns:a16="http://schemas.microsoft.com/office/drawing/2014/main" id="{00000000-0008-0000-03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7" name="Picture 85">
          <a:extLst>
            <a:ext uri="{FF2B5EF4-FFF2-40B4-BE49-F238E27FC236}">
              <a16:creationId xmlns:a16="http://schemas.microsoft.com/office/drawing/2014/main" id="{00000000-0008-0000-03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8" name="Picture 86">
          <a:extLst>
            <a:ext uri="{FF2B5EF4-FFF2-40B4-BE49-F238E27FC236}">
              <a16:creationId xmlns:a16="http://schemas.microsoft.com/office/drawing/2014/main" id="{00000000-0008-0000-0300-00005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79" name="Picture 87">
          <a:extLst>
            <a:ext uri="{FF2B5EF4-FFF2-40B4-BE49-F238E27FC236}">
              <a16:creationId xmlns:a16="http://schemas.microsoft.com/office/drawing/2014/main" id="{00000000-0008-0000-0300-00005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0" name="Picture 88">
          <a:extLst>
            <a:ext uri="{FF2B5EF4-FFF2-40B4-BE49-F238E27FC236}">
              <a16:creationId xmlns:a16="http://schemas.microsoft.com/office/drawing/2014/main" id="{00000000-0008-0000-0300-00005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1" name="Picture 89">
          <a:extLst>
            <a:ext uri="{FF2B5EF4-FFF2-40B4-BE49-F238E27FC236}">
              <a16:creationId xmlns:a16="http://schemas.microsoft.com/office/drawing/2014/main" id="{00000000-0008-0000-0300-00005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2" name="Picture 90">
          <a:extLst>
            <a:ext uri="{FF2B5EF4-FFF2-40B4-BE49-F238E27FC236}">
              <a16:creationId xmlns:a16="http://schemas.microsoft.com/office/drawing/2014/main" id="{00000000-0008-0000-0300-00005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3" name="Picture 91">
          <a:extLst>
            <a:ext uri="{FF2B5EF4-FFF2-40B4-BE49-F238E27FC236}">
              <a16:creationId xmlns:a16="http://schemas.microsoft.com/office/drawing/2014/main" id="{00000000-0008-0000-0300-00005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4" name="Picture 92">
          <a:extLst>
            <a:ext uri="{FF2B5EF4-FFF2-40B4-BE49-F238E27FC236}">
              <a16:creationId xmlns:a16="http://schemas.microsoft.com/office/drawing/2014/main" id="{00000000-0008-0000-0300-00005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5" name="Picture 93">
          <a:extLst>
            <a:ext uri="{FF2B5EF4-FFF2-40B4-BE49-F238E27FC236}">
              <a16:creationId xmlns:a16="http://schemas.microsoft.com/office/drawing/2014/main" id="{00000000-0008-0000-0300-00005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6" name="Picture 94">
          <a:extLst>
            <a:ext uri="{FF2B5EF4-FFF2-40B4-BE49-F238E27FC236}">
              <a16:creationId xmlns:a16="http://schemas.microsoft.com/office/drawing/2014/main" id="{00000000-0008-0000-0300-00005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7" name="Picture 95">
          <a:extLst>
            <a:ext uri="{FF2B5EF4-FFF2-40B4-BE49-F238E27FC236}">
              <a16:creationId xmlns:a16="http://schemas.microsoft.com/office/drawing/2014/main" id="{00000000-0008-0000-0300-00005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8" name="Picture 96">
          <a:extLst>
            <a:ext uri="{FF2B5EF4-FFF2-40B4-BE49-F238E27FC236}">
              <a16:creationId xmlns:a16="http://schemas.microsoft.com/office/drawing/2014/main" id="{00000000-0008-0000-0300-00006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89" name="Picture 97">
          <a:extLst>
            <a:ext uri="{FF2B5EF4-FFF2-40B4-BE49-F238E27FC236}">
              <a16:creationId xmlns:a16="http://schemas.microsoft.com/office/drawing/2014/main" id="{00000000-0008-0000-0300-00006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0" name="Picture 98">
          <a:extLst>
            <a:ext uri="{FF2B5EF4-FFF2-40B4-BE49-F238E27FC236}">
              <a16:creationId xmlns:a16="http://schemas.microsoft.com/office/drawing/2014/main" id="{00000000-0008-0000-03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1" name="Picture 99">
          <a:extLst>
            <a:ext uri="{FF2B5EF4-FFF2-40B4-BE49-F238E27FC236}">
              <a16:creationId xmlns:a16="http://schemas.microsoft.com/office/drawing/2014/main" id="{00000000-0008-0000-0300-00006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2" name="Picture 100">
          <a:extLst>
            <a:ext uri="{FF2B5EF4-FFF2-40B4-BE49-F238E27FC236}">
              <a16:creationId xmlns:a16="http://schemas.microsoft.com/office/drawing/2014/main" id="{00000000-0008-0000-0300-00006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3" name="Picture 101">
          <a:extLst>
            <a:ext uri="{FF2B5EF4-FFF2-40B4-BE49-F238E27FC236}">
              <a16:creationId xmlns:a16="http://schemas.microsoft.com/office/drawing/2014/main" id="{00000000-0008-0000-0300-00006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4" name="Picture 102">
          <a:extLst>
            <a:ext uri="{FF2B5EF4-FFF2-40B4-BE49-F238E27FC236}">
              <a16:creationId xmlns:a16="http://schemas.microsoft.com/office/drawing/2014/main" id="{00000000-0008-0000-0300-00006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5" name="Picture 103">
          <a:extLst>
            <a:ext uri="{FF2B5EF4-FFF2-40B4-BE49-F238E27FC236}">
              <a16:creationId xmlns:a16="http://schemas.microsoft.com/office/drawing/2014/main" id="{00000000-0008-0000-0300-00006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6" name="Picture 104">
          <a:extLst>
            <a:ext uri="{FF2B5EF4-FFF2-40B4-BE49-F238E27FC236}">
              <a16:creationId xmlns:a16="http://schemas.microsoft.com/office/drawing/2014/main" id="{00000000-0008-0000-0300-00006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7" name="Picture 105">
          <a:extLst>
            <a:ext uri="{FF2B5EF4-FFF2-40B4-BE49-F238E27FC236}">
              <a16:creationId xmlns:a16="http://schemas.microsoft.com/office/drawing/2014/main" id="{00000000-0008-0000-0300-00006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8" name="Picture 106">
          <a:extLst>
            <a:ext uri="{FF2B5EF4-FFF2-40B4-BE49-F238E27FC236}">
              <a16:creationId xmlns:a16="http://schemas.microsoft.com/office/drawing/2014/main" id="{00000000-0008-0000-0300-00006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299" name="Picture 107">
          <a:extLst>
            <a:ext uri="{FF2B5EF4-FFF2-40B4-BE49-F238E27FC236}">
              <a16:creationId xmlns:a16="http://schemas.microsoft.com/office/drawing/2014/main" id="{00000000-0008-0000-03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0" name="Picture 108">
          <a:extLst>
            <a:ext uri="{FF2B5EF4-FFF2-40B4-BE49-F238E27FC236}">
              <a16:creationId xmlns:a16="http://schemas.microsoft.com/office/drawing/2014/main" id="{00000000-0008-0000-0300-00006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1" name="Picture 109">
          <a:extLst>
            <a:ext uri="{FF2B5EF4-FFF2-40B4-BE49-F238E27FC236}">
              <a16:creationId xmlns:a16="http://schemas.microsoft.com/office/drawing/2014/main" id="{00000000-0008-0000-0300-00006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2" name="Picture 110">
          <a:extLst>
            <a:ext uri="{FF2B5EF4-FFF2-40B4-BE49-F238E27FC236}">
              <a16:creationId xmlns:a16="http://schemas.microsoft.com/office/drawing/2014/main" id="{00000000-0008-0000-0300-00006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3" name="Picture 111">
          <a:extLst>
            <a:ext uri="{FF2B5EF4-FFF2-40B4-BE49-F238E27FC236}">
              <a16:creationId xmlns:a16="http://schemas.microsoft.com/office/drawing/2014/main" id="{00000000-0008-0000-0300-00006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4" name="Picture 112">
          <a:extLst>
            <a:ext uri="{FF2B5EF4-FFF2-40B4-BE49-F238E27FC236}">
              <a16:creationId xmlns:a16="http://schemas.microsoft.com/office/drawing/2014/main" id="{00000000-0008-0000-0300-00007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5" name="Picture 113">
          <a:extLst>
            <a:ext uri="{FF2B5EF4-FFF2-40B4-BE49-F238E27FC236}">
              <a16:creationId xmlns:a16="http://schemas.microsoft.com/office/drawing/2014/main" id="{00000000-0008-0000-0300-00007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6" name="Picture 114">
          <a:extLst>
            <a:ext uri="{FF2B5EF4-FFF2-40B4-BE49-F238E27FC236}">
              <a16:creationId xmlns:a16="http://schemas.microsoft.com/office/drawing/2014/main" id="{00000000-0008-0000-0300-00007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7" name="Picture 115">
          <a:extLst>
            <a:ext uri="{FF2B5EF4-FFF2-40B4-BE49-F238E27FC236}">
              <a16:creationId xmlns:a16="http://schemas.microsoft.com/office/drawing/2014/main" id="{00000000-0008-0000-0300-00007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8" name="Picture 116">
          <a:extLst>
            <a:ext uri="{FF2B5EF4-FFF2-40B4-BE49-F238E27FC236}">
              <a16:creationId xmlns:a16="http://schemas.microsoft.com/office/drawing/2014/main" id="{00000000-0008-0000-0300-00007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09" name="Picture 117">
          <a:extLst>
            <a:ext uri="{FF2B5EF4-FFF2-40B4-BE49-F238E27FC236}">
              <a16:creationId xmlns:a16="http://schemas.microsoft.com/office/drawing/2014/main" id="{00000000-0008-0000-0300-00007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0" name="Picture 118">
          <a:extLst>
            <a:ext uri="{FF2B5EF4-FFF2-40B4-BE49-F238E27FC236}">
              <a16:creationId xmlns:a16="http://schemas.microsoft.com/office/drawing/2014/main" id="{00000000-0008-0000-03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1" name="Picture 119">
          <a:extLst>
            <a:ext uri="{FF2B5EF4-FFF2-40B4-BE49-F238E27FC236}">
              <a16:creationId xmlns:a16="http://schemas.microsoft.com/office/drawing/2014/main" id="{00000000-0008-0000-0300-00007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2" name="Picture 120">
          <a:extLst>
            <a:ext uri="{FF2B5EF4-FFF2-40B4-BE49-F238E27FC236}">
              <a16:creationId xmlns:a16="http://schemas.microsoft.com/office/drawing/2014/main" id="{00000000-0008-0000-0300-00007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3" name="Picture 121">
          <a:extLst>
            <a:ext uri="{FF2B5EF4-FFF2-40B4-BE49-F238E27FC236}">
              <a16:creationId xmlns:a16="http://schemas.microsoft.com/office/drawing/2014/main" id="{00000000-0008-0000-0300-00007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4" name="Picture 122">
          <a:extLst>
            <a:ext uri="{FF2B5EF4-FFF2-40B4-BE49-F238E27FC236}">
              <a16:creationId xmlns:a16="http://schemas.microsoft.com/office/drawing/2014/main" id="{00000000-0008-0000-03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5" name="Picture 123">
          <a:extLst>
            <a:ext uri="{FF2B5EF4-FFF2-40B4-BE49-F238E27FC236}">
              <a16:creationId xmlns:a16="http://schemas.microsoft.com/office/drawing/2014/main" id="{00000000-0008-0000-03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6" name="Picture 124">
          <a:extLst>
            <a:ext uri="{FF2B5EF4-FFF2-40B4-BE49-F238E27FC236}">
              <a16:creationId xmlns:a16="http://schemas.microsoft.com/office/drawing/2014/main" id="{00000000-0008-0000-0300-00007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7" name="Picture 125">
          <a:extLst>
            <a:ext uri="{FF2B5EF4-FFF2-40B4-BE49-F238E27FC236}">
              <a16:creationId xmlns:a16="http://schemas.microsoft.com/office/drawing/2014/main" id="{00000000-0008-0000-0300-00007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8" name="Picture 126">
          <a:extLst>
            <a:ext uri="{FF2B5EF4-FFF2-40B4-BE49-F238E27FC236}">
              <a16:creationId xmlns:a16="http://schemas.microsoft.com/office/drawing/2014/main" id="{00000000-0008-0000-0300-00007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19" name="Picture 127">
          <a:extLst>
            <a:ext uri="{FF2B5EF4-FFF2-40B4-BE49-F238E27FC236}">
              <a16:creationId xmlns:a16="http://schemas.microsoft.com/office/drawing/2014/main" id="{00000000-0008-0000-0300-00007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0" name="Picture 128">
          <a:extLst>
            <a:ext uri="{FF2B5EF4-FFF2-40B4-BE49-F238E27FC236}">
              <a16:creationId xmlns:a16="http://schemas.microsoft.com/office/drawing/2014/main" id="{00000000-0008-0000-0300-00008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1" name="Picture 129">
          <a:extLst>
            <a:ext uri="{FF2B5EF4-FFF2-40B4-BE49-F238E27FC236}">
              <a16:creationId xmlns:a16="http://schemas.microsoft.com/office/drawing/2014/main" id="{00000000-0008-0000-0300-00008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2" name="Picture 130">
          <a:extLst>
            <a:ext uri="{FF2B5EF4-FFF2-40B4-BE49-F238E27FC236}">
              <a16:creationId xmlns:a16="http://schemas.microsoft.com/office/drawing/2014/main" id="{00000000-0008-0000-0300-00008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3" name="Picture 131">
          <a:extLst>
            <a:ext uri="{FF2B5EF4-FFF2-40B4-BE49-F238E27FC236}">
              <a16:creationId xmlns:a16="http://schemas.microsoft.com/office/drawing/2014/main" id="{00000000-0008-0000-0300-00008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4" name="Picture 132">
          <a:extLst>
            <a:ext uri="{FF2B5EF4-FFF2-40B4-BE49-F238E27FC236}">
              <a16:creationId xmlns:a16="http://schemas.microsoft.com/office/drawing/2014/main" id="{00000000-0008-0000-0300-00008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5" name="Picture 133">
          <a:extLst>
            <a:ext uri="{FF2B5EF4-FFF2-40B4-BE49-F238E27FC236}">
              <a16:creationId xmlns:a16="http://schemas.microsoft.com/office/drawing/2014/main" id="{00000000-0008-0000-0300-00008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6" name="Picture 134">
          <a:extLst>
            <a:ext uri="{FF2B5EF4-FFF2-40B4-BE49-F238E27FC236}">
              <a16:creationId xmlns:a16="http://schemas.microsoft.com/office/drawing/2014/main" id="{00000000-0008-0000-0300-00008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7" name="Picture 135">
          <a:extLst>
            <a:ext uri="{FF2B5EF4-FFF2-40B4-BE49-F238E27FC236}">
              <a16:creationId xmlns:a16="http://schemas.microsoft.com/office/drawing/2014/main" id="{00000000-0008-0000-0300-00008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8" name="Picture 136">
          <a:extLst>
            <a:ext uri="{FF2B5EF4-FFF2-40B4-BE49-F238E27FC236}">
              <a16:creationId xmlns:a16="http://schemas.microsoft.com/office/drawing/2014/main" id="{00000000-0008-0000-0300-00008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29" name="Picture 137">
          <a:extLst>
            <a:ext uri="{FF2B5EF4-FFF2-40B4-BE49-F238E27FC236}">
              <a16:creationId xmlns:a16="http://schemas.microsoft.com/office/drawing/2014/main" id="{00000000-0008-0000-0300-00008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0" name="Picture 138">
          <a:extLst>
            <a:ext uri="{FF2B5EF4-FFF2-40B4-BE49-F238E27FC236}">
              <a16:creationId xmlns:a16="http://schemas.microsoft.com/office/drawing/2014/main" id="{00000000-0008-0000-0300-00008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1" name="Picture 139">
          <a:extLst>
            <a:ext uri="{FF2B5EF4-FFF2-40B4-BE49-F238E27FC236}">
              <a16:creationId xmlns:a16="http://schemas.microsoft.com/office/drawing/2014/main" id="{00000000-0008-0000-0300-00008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2" name="Picture 140">
          <a:extLst>
            <a:ext uri="{FF2B5EF4-FFF2-40B4-BE49-F238E27FC236}">
              <a16:creationId xmlns:a16="http://schemas.microsoft.com/office/drawing/2014/main" id="{00000000-0008-0000-0300-00008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3" name="Picture 141">
          <a:extLst>
            <a:ext uri="{FF2B5EF4-FFF2-40B4-BE49-F238E27FC236}">
              <a16:creationId xmlns:a16="http://schemas.microsoft.com/office/drawing/2014/main" id="{00000000-0008-0000-0300-00008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4" name="Picture 142">
          <a:extLst>
            <a:ext uri="{FF2B5EF4-FFF2-40B4-BE49-F238E27FC236}">
              <a16:creationId xmlns:a16="http://schemas.microsoft.com/office/drawing/2014/main" id="{00000000-0008-0000-0300-00008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5" name="Picture 143">
          <a:extLst>
            <a:ext uri="{FF2B5EF4-FFF2-40B4-BE49-F238E27FC236}">
              <a16:creationId xmlns:a16="http://schemas.microsoft.com/office/drawing/2014/main" id="{00000000-0008-0000-0300-00008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6" name="Picture 144">
          <a:extLst>
            <a:ext uri="{FF2B5EF4-FFF2-40B4-BE49-F238E27FC236}">
              <a16:creationId xmlns:a16="http://schemas.microsoft.com/office/drawing/2014/main" id="{00000000-0008-0000-0300-00009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7" name="Picture 145">
          <a:extLst>
            <a:ext uri="{FF2B5EF4-FFF2-40B4-BE49-F238E27FC236}">
              <a16:creationId xmlns:a16="http://schemas.microsoft.com/office/drawing/2014/main" id="{00000000-0008-0000-0300-00009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8" name="Picture 146">
          <a:extLst>
            <a:ext uri="{FF2B5EF4-FFF2-40B4-BE49-F238E27FC236}">
              <a16:creationId xmlns:a16="http://schemas.microsoft.com/office/drawing/2014/main" id="{00000000-0008-0000-0300-00009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39" name="Picture 147">
          <a:extLst>
            <a:ext uri="{FF2B5EF4-FFF2-40B4-BE49-F238E27FC236}">
              <a16:creationId xmlns:a16="http://schemas.microsoft.com/office/drawing/2014/main" id="{00000000-0008-0000-0300-00009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0" name="Picture 148">
          <a:extLst>
            <a:ext uri="{FF2B5EF4-FFF2-40B4-BE49-F238E27FC236}">
              <a16:creationId xmlns:a16="http://schemas.microsoft.com/office/drawing/2014/main" id="{00000000-0008-0000-0300-00009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1" name="Picture 149">
          <a:extLst>
            <a:ext uri="{FF2B5EF4-FFF2-40B4-BE49-F238E27FC236}">
              <a16:creationId xmlns:a16="http://schemas.microsoft.com/office/drawing/2014/main" id="{00000000-0008-0000-0300-00009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2" name="Picture 150">
          <a:extLst>
            <a:ext uri="{FF2B5EF4-FFF2-40B4-BE49-F238E27FC236}">
              <a16:creationId xmlns:a16="http://schemas.microsoft.com/office/drawing/2014/main" id="{00000000-0008-0000-0300-00009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3" name="Picture 151">
          <a:extLst>
            <a:ext uri="{FF2B5EF4-FFF2-40B4-BE49-F238E27FC236}">
              <a16:creationId xmlns:a16="http://schemas.microsoft.com/office/drawing/2014/main" id="{00000000-0008-0000-0300-00009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4" name="Picture 152">
          <a:extLst>
            <a:ext uri="{FF2B5EF4-FFF2-40B4-BE49-F238E27FC236}">
              <a16:creationId xmlns:a16="http://schemas.microsoft.com/office/drawing/2014/main" id="{00000000-0008-0000-0300-00009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5" name="Picture 153">
          <a:extLst>
            <a:ext uri="{FF2B5EF4-FFF2-40B4-BE49-F238E27FC236}">
              <a16:creationId xmlns:a16="http://schemas.microsoft.com/office/drawing/2014/main" id="{00000000-0008-0000-0300-00009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6" name="Picture 154">
          <a:extLst>
            <a:ext uri="{FF2B5EF4-FFF2-40B4-BE49-F238E27FC236}">
              <a16:creationId xmlns:a16="http://schemas.microsoft.com/office/drawing/2014/main" id="{00000000-0008-0000-0300-00009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7" name="Picture 155">
          <a:extLst>
            <a:ext uri="{FF2B5EF4-FFF2-40B4-BE49-F238E27FC236}">
              <a16:creationId xmlns:a16="http://schemas.microsoft.com/office/drawing/2014/main" id="{00000000-0008-0000-03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8" name="Picture 156">
          <a:extLst>
            <a:ext uri="{FF2B5EF4-FFF2-40B4-BE49-F238E27FC236}">
              <a16:creationId xmlns:a16="http://schemas.microsoft.com/office/drawing/2014/main" id="{00000000-0008-0000-03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49" name="Picture 157">
          <a:extLst>
            <a:ext uri="{FF2B5EF4-FFF2-40B4-BE49-F238E27FC236}">
              <a16:creationId xmlns:a16="http://schemas.microsoft.com/office/drawing/2014/main" id="{00000000-0008-0000-0300-00009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0" name="Picture 158">
          <a:extLst>
            <a:ext uri="{FF2B5EF4-FFF2-40B4-BE49-F238E27FC236}">
              <a16:creationId xmlns:a16="http://schemas.microsoft.com/office/drawing/2014/main" id="{00000000-0008-0000-0300-00009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1" name="Picture 159">
          <a:extLst>
            <a:ext uri="{FF2B5EF4-FFF2-40B4-BE49-F238E27FC236}">
              <a16:creationId xmlns:a16="http://schemas.microsoft.com/office/drawing/2014/main" id="{00000000-0008-0000-0300-00009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2" name="Picture 160">
          <a:extLst>
            <a:ext uri="{FF2B5EF4-FFF2-40B4-BE49-F238E27FC236}">
              <a16:creationId xmlns:a16="http://schemas.microsoft.com/office/drawing/2014/main" id="{00000000-0008-0000-0300-0000A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3" name="Picture 161">
          <a:extLst>
            <a:ext uri="{FF2B5EF4-FFF2-40B4-BE49-F238E27FC236}">
              <a16:creationId xmlns:a16="http://schemas.microsoft.com/office/drawing/2014/main" id="{00000000-0008-0000-0300-0000A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4" name="Picture 162">
          <a:extLst>
            <a:ext uri="{FF2B5EF4-FFF2-40B4-BE49-F238E27FC236}">
              <a16:creationId xmlns:a16="http://schemas.microsoft.com/office/drawing/2014/main" id="{00000000-0008-0000-0300-0000A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5" name="Picture 163">
          <a:extLst>
            <a:ext uri="{FF2B5EF4-FFF2-40B4-BE49-F238E27FC236}">
              <a16:creationId xmlns:a16="http://schemas.microsoft.com/office/drawing/2014/main" id="{00000000-0008-0000-0300-0000A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6" name="Picture 164">
          <a:extLst>
            <a:ext uri="{FF2B5EF4-FFF2-40B4-BE49-F238E27FC236}">
              <a16:creationId xmlns:a16="http://schemas.microsoft.com/office/drawing/2014/main" id="{00000000-0008-0000-0300-0000A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7" name="Picture 165">
          <a:extLst>
            <a:ext uri="{FF2B5EF4-FFF2-40B4-BE49-F238E27FC236}">
              <a16:creationId xmlns:a16="http://schemas.microsoft.com/office/drawing/2014/main" id="{00000000-0008-0000-0300-0000A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8" name="Picture 166">
          <a:extLst>
            <a:ext uri="{FF2B5EF4-FFF2-40B4-BE49-F238E27FC236}">
              <a16:creationId xmlns:a16="http://schemas.microsoft.com/office/drawing/2014/main" id="{00000000-0008-0000-0300-0000A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59" name="Picture 167">
          <a:extLst>
            <a:ext uri="{FF2B5EF4-FFF2-40B4-BE49-F238E27FC236}">
              <a16:creationId xmlns:a16="http://schemas.microsoft.com/office/drawing/2014/main" id="{00000000-0008-0000-0300-0000A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0" name="Picture 168">
          <a:extLst>
            <a:ext uri="{FF2B5EF4-FFF2-40B4-BE49-F238E27FC236}">
              <a16:creationId xmlns:a16="http://schemas.microsoft.com/office/drawing/2014/main" id="{00000000-0008-0000-0300-0000A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1" name="Picture 169">
          <a:extLst>
            <a:ext uri="{FF2B5EF4-FFF2-40B4-BE49-F238E27FC236}">
              <a16:creationId xmlns:a16="http://schemas.microsoft.com/office/drawing/2014/main" id="{00000000-0008-0000-0300-0000A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2" name="Picture 170">
          <a:extLst>
            <a:ext uri="{FF2B5EF4-FFF2-40B4-BE49-F238E27FC236}">
              <a16:creationId xmlns:a16="http://schemas.microsoft.com/office/drawing/2014/main" id="{00000000-0008-0000-0300-0000A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3" name="Picture 171">
          <a:extLst>
            <a:ext uri="{FF2B5EF4-FFF2-40B4-BE49-F238E27FC236}">
              <a16:creationId xmlns:a16="http://schemas.microsoft.com/office/drawing/2014/main" id="{00000000-0008-0000-0300-0000A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4" name="Picture 172">
          <a:extLst>
            <a:ext uri="{FF2B5EF4-FFF2-40B4-BE49-F238E27FC236}">
              <a16:creationId xmlns:a16="http://schemas.microsoft.com/office/drawing/2014/main" id="{00000000-0008-0000-0300-0000A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5" name="Picture 173">
          <a:extLst>
            <a:ext uri="{FF2B5EF4-FFF2-40B4-BE49-F238E27FC236}">
              <a16:creationId xmlns:a16="http://schemas.microsoft.com/office/drawing/2014/main" id="{00000000-0008-0000-0300-0000A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6" name="Picture 174">
          <a:extLst>
            <a:ext uri="{FF2B5EF4-FFF2-40B4-BE49-F238E27FC236}">
              <a16:creationId xmlns:a16="http://schemas.microsoft.com/office/drawing/2014/main" id="{00000000-0008-0000-0300-0000A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7" name="Picture 175">
          <a:extLst>
            <a:ext uri="{FF2B5EF4-FFF2-40B4-BE49-F238E27FC236}">
              <a16:creationId xmlns:a16="http://schemas.microsoft.com/office/drawing/2014/main" id="{00000000-0008-0000-0300-0000A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8" name="Picture 176">
          <a:extLst>
            <a:ext uri="{FF2B5EF4-FFF2-40B4-BE49-F238E27FC236}">
              <a16:creationId xmlns:a16="http://schemas.microsoft.com/office/drawing/2014/main" id="{00000000-0008-0000-0300-0000B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69" name="Picture 177">
          <a:extLst>
            <a:ext uri="{FF2B5EF4-FFF2-40B4-BE49-F238E27FC236}">
              <a16:creationId xmlns:a16="http://schemas.microsoft.com/office/drawing/2014/main" id="{00000000-0008-0000-0300-0000B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0" name="Picture 178">
          <a:extLst>
            <a:ext uri="{FF2B5EF4-FFF2-40B4-BE49-F238E27FC236}">
              <a16:creationId xmlns:a16="http://schemas.microsoft.com/office/drawing/2014/main" id="{00000000-0008-0000-0300-0000B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1" name="Picture 179">
          <a:extLst>
            <a:ext uri="{FF2B5EF4-FFF2-40B4-BE49-F238E27FC236}">
              <a16:creationId xmlns:a16="http://schemas.microsoft.com/office/drawing/2014/main" id="{00000000-0008-0000-0300-0000B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2" name="Picture 180">
          <a:extLst>
            <a:ext uri="{FF2B5EF4-FFF2-40B4-BE49-F238E27FC236}">
              <a16:creationId xmlns:a16="http://schemas.microsoft.com/office/drawing/2014/main" id="{00000000-0008-0000-0300-0000B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3" name="Picture 181">
          <a:extLst>
            <a:ext uri="{FF2B5EF4-FFF2-40B4-BE49-F238E27FC236}">
              <a16:creationId xmlns:a16="http://schemas.microsoft.com/office/drawing/2014/main" id="{00000000-0008-0000-0300-0000B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4" name="Picture 182">
          <a:extLst>
            <a:ext uri="{FF2B5EF4-FFF2-40B4-BE49-F238E27FC236}">
              <a16:creationId xmlns:a16="http://schemas.microsoft.com/office/drawing/2014/main" id="{00000000-0008-0000-0300-0000B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5" name="Picture 183">
          <a:extLst>
            <a:ext uri="{FF2B5EF4-FFF2-40B4-BE49-F238E27FC236}">
              <a16:creationId xmlns:a16="http://schemas.microsoft.com/office/drawing/2014/main" id="{00000000-0008-0000-0300-0000B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6" name="Picture 184">
          <a:extLst>
            <a:ext uri="{FF2B5EF4-FFF2-40B4-BE49-F238E27FC236}">
              <a16:creationId xmlns:a16="http://schemas.microsoft.com/office/drawing/2014/main" id="{00000000-0008-0000-0300-0000B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7" name="Picture 185">
          <a:extLst>
            <a:ext uri="{FF2B5EF4-FFF2-40B4-BE49-F238E27FC236}">
              <a16:creationId xmlns:a16="http://schemas.microsoft.com/office/drawing/2014/main" id="{00000000-0008-0000-0300-0000B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8" name="Picture 186">
          <a:extLst>
            <a:ext uri="{FF2B5EF4-FFF2-40B4-BE49-F238E27FC236}">
              <a16:creationId xmlns:a16="http://schemas.microsoft.com/office/drawing/2014/main" id="{00000000-0008-0000-0300-0000B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79" name="Picture 187">
          <a:extLst>
            <a:ext uri="{FF2B5EF4-FFF2-40B4-BE49-F238E27FC236}">
              <a16:creationId xmlns:a16="http://schemas.microsoft.com/office/drawing/2014/main" id="{00000000-0008-0000-0300-0000B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0" name="Picture 188">
          <a:extLst>
            <a:ext uri="{FF2B5EF4-FFF2-40B4-BE49-F238E27FC236}">
              <a16:creationId xmlns:a16="http://schemas.microsoft.com/office/drawing/2014/main" id="{00000000-0008-0000-0300-0000B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1" name="Picture 189">
          <a:extLst>
            <a:ext uri="{FF2B5EF4-FFF2-40B4-BE49-F238E27FC236}">
              <a16:creationId xmlns:a16="http://schemas.microsoft.com/office/drawing/2014/main" id="{00000000-0008-0000-0300-0000B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2" name="Picture 190">
          <a:extLst>
            <a:ext uri="{FF2B5EF4-FFF2-40B4-BE49-F238E27FC236}">
              <a16:creationId xmlns:a16="http://schemas.microsoft.com/office/drawing/2014/main" id="{00000000-0008-0000-0300-0000B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3" name="Picture 191">
          <a:extLst>
            <a:ext uri="{FF2B5EF4-FFF2-40B4-BE49-F238E27FC236}">
              <a16:creationId xmlns:a16="http://schemas.microsoft.com/office/drawing/2014/main" id="{00000000-0008-0000-0300-0000B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4" name="Picture 192">
          <a:extLst>
            <a:ext uri="{FF2B5EF4-FFF2-40B4-BE49-F238E27FC236}">
              <a16:creationId xmlns:a16="http://schemas.microsoft.com/office/drawing/2014/main" id="{00000000-0008-0000-0300-0000C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5" name="Picture 193">
          <a:extLst>
            <a:ext uri="{FF2B5EF4-FFF2-40B4-BE49-F238E27FC236}">
              <a16:creationId xmlns:a16="http://schemas.microsoft.com/office/drawing/2014/main" id="{00000000-0008-0000-0300-0000C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6" name="Picture 194">
          <a:extLst>
            <a:ext uri="{FF2B5EF4-FFF2-40B4-BE49-F238E27FC236}">
              <a16:creationId xmlns:a16="http://schemas.microsoft.com/office/drawing/2014/main" id="{00000000-0008-0000-0300-0000C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7" name="Picture 195">
          <a:extLst>
            <a:ext uri="{FF2B5EF4-FFF2-40B4-BE49-F238E27FC236}">
              <a16:creationId xmlns:a16="http://schemas.microsoft.com/office/drawing/2014/main" id="{00000000-0008-0000-0300-0000C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8" name="Picture 196">
          <a:extLst>
            <a:ext uri="{FF2B5EF4-FFF2-40B4-BE49-F238E27FC236}">
              <a16:creationId xmlns:a16="http://schemas.microsoft.com/office/drawing/2014/main" id="{00000000-0008-0000-0300-0000C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89" name="Picture 197">
          <a:extLst>
            <a:ext uri="{FF2B5EF4-FFF2-40B4-BE49-F238E27FC236}">
              <a16:creationId xmlns:a16="http://schemas.microsoft.com/office/drawing/2014/main" id="{00000000-0008-0000-0300-0000C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0" name="Picture 198">
          <a:extLst>
            <a:ext uri="{FF2B5EF4-FFF2-40B4-BE49-F238E27FC236}">
              <a16:creationId xmlns:a16="http://schemas.microsoft.com/office/drawing/2014/main" id="{00000000-0008-0000-0300-0000C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1" name="Picture 199">
          <a:extLst>
            <a:ext uri="{FF2B5EF4-FFF2-40B4-BE49-F238E27FC236}">
              <a16:creationId xmlns:a16="http://schemas.microsoft.com/office/drawing/2014/main" id="{00000000-0008-0000-0300-0000C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2" name="Picture 200">
          <a:extLst>
            <a:ext uri="{FF2B5EF4-FFF2-40B4-BE49-F238E27FC236}">
              <a16:creationId xmlns:a16="http://schemas.microsoft.com/office/drawing/2014/main" id="{00000000-0008-0000-03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3" name="Picture 201">
          <a:extLst>
            <a:ext uri="{FF2B5EF4-FFF2-40B4-BE49-F238E27FC236}">
              <a16:creationId xmlns:a16="http://schemas.microsoft.com/office/drawing/2014/main" id="{00000000-0008-0000-0300-0000C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4" name="Picture 202">
          <a:extLst>
            <a:ext uri="{FF2B5EF4-FFF2-40B4-BE49-F238E27FC236}">
              <a16:creationId xmlns:a16="http://schemas.microsoft.com/office/drawing/2014/main" id="{00000000-0008-0000-0300-0000C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5" name="Picture 203">
          <a:extLst>
            <a:ext uri="{FF2B5EF4-FFF2-40B4-BE49-F238E27FC236}">
              <a16:creationId xmlns:a16="http://schemas.microsoft.com/office/drawing/2014/main" id="{00000000-0008-0000-0300-0000C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6" name="Picture 204">
          <a:extLst>
            <a:ext uri="{FF2B5EF4-FFF2-40B4-BE49-F238E27FC236}">
              <a16:creationId xmlns:a16="http://schemas.microsoft.com/office/drawing/2014/main" id="{00000000-0008-0000-0300-0000C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7" name="Picture 205">
          <a:extLst>
            <a:ext uri="{FF2B5EF4-FFF2-40B4-BE49-F238E27FC236}">
              <a16:creationId xmlns:a16="http://schemas.microsoft.com/office/drawing/2014/main" id="{00000000-0008-0000-03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8" name="Picture 206">
          <a:extLst>
            <a:ext uri="{FF2B5EF4-FFF2-40B4-BE49-F238E27FC236}">
              <a16:creationId xmlns:a16="http://schemas.microsoft.com/office/drawing/2014/main" id="{00000000-0008-0000-0300-0000C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399" name="Picture 207">
          <a:extLst>
            <a:ext uri="{FF2B5EF4-FFF2-40B4-BE49-F238E27FC236}">
              <a16:creationId xmlns:a16="http://schemas.microsoft.com/office/drawing/2014/main" id="{00000000-0008-0000-0300-0000C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0" name="Picture 208">
          <a:extLst>
            <a:ext uri="{FF2B5EF4-FFF2-40B4-BE49-F238E27FC236}">
              <a16:creationId xmlns:a16="http://schemas.microsoft.com/office/drawing/2014/main" id="{00000000-0008-0000-0300-0000D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1" name="Picture 209">
          <a:extLst>
            <a:ext uri="{FF2B5EF4-FFF2-40B4-BE49-F238E27FC236}">
              <a16:creationId xmlns:a16="http://schemas.microsoft.com/office/drawing/2014/main" id="{00000000-0008-0000-0300-0000D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2" name="Picture 210">
          <a:extLst>
            <a:ext uri="{FF2B5EF4-FFF2-40B4-BE49-F238E27FC236}">
              <a16:creationId xmlns:a16="http://schemas.microsoft.com/office/drawing/2014/main" id="{00000000-0008-0000-0300-0000D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3" name="Picture 211">
          <a:extLst>
            <a:ext uri="{FF2B5EF4-FFF2-40B4-BE49-F238E27FC236}">
              <a16:creationId xmlns:a16="http://schemas.microsoft.com/office/drawing/2014/main" id="{00000000-0008-0000-0300-0000D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4" name="Picture 212">
          <a:extLst>
            <a:ext uri="{FF2B5EF4-FFF2-40B4-BE49-F238E27FC236}">
              <a16:creationId xmlns:a16="http://schemas.microsoft.com/office/drawing/2014/main" id="{00000000-0008-0000-0300-0000D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5" name="Picture 213">
          <a:extLst>
            <a:ext uri="{FF2B5EF4-FFF2-40B4-BE49-F238E27FC236}">
              <a16:creationId xmlns:a16="http://schemas.microsoft.com/office/drawing/2014/main" id="{00000000-0008-0000-0300-0000D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6" name="Picture 214">
          <a:extLst>
            <a:ext uri="{FF2B5EF4-FFF2-40B4-BE49-F238E27FC236}">
              <a16:creationId xmlns:a16="http://schemas.microsoft.com/office/drawing/2014/main" id="{00000000-0008-0000-0300-0000D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7" name="Picture 215">
          <a:extLst>
            <a:ext uri="{FF2B5EF4-FFF2-40B4-BE49-F238E27FC236}">
              <a16:creationId xmlns:a16="http://schemas.microsoft.com/office/drawing/2014/main" id="{00000000-0008-0000-0300-0000D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8" name="Picture 216">
          <a:extLst>
            <a:ext uri="{FF2B5EF4-FFF2-40B4-BE49-F238E27FC236}">
              <a16:creationId xmlns:a16="http://schemas.microsoft.com/office/drawing/2014/main" id="{00000000-0008-0000-0300-0000D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09" name="Picture 217">
          <a:extLst>
            <a:ext uri="{FF2B5EF4-FFF2-40B4-BE49-F238E27FC236}">
              <a16:creationId xmlns:a16="http://schemas.microsoft.com/office/drawing/2014/main" id="{00000000-0008-0000-0300-0000D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0" name="Picture 218">
          <a:extLst>
            <a:ext uri="{FF2B5EF4-FFF2-40B4-BE49-F238E27FC236}">
              <a16:creationId xmlns:a16="http://schemas.microsoft.com/office/drawing/2014/main" id="{00000000-0008-0000-0300-0000D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1" name="Picture 219">
          <a:extLst>
            <a:ext uri="{FF2B5EF4-FFF2-40B4-BE49-F238E27FC236}">
              <a16:creationId xmlns:a16="http://schemas.microsoft.com/office/drawing/2014/main" id="{00000000-0008-0000-0300-0000D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2" name="Picture 220">
          <a:extLst>
            <a:ext uri="{FF2B5EF4-FFF2-40B4-BE49-F238E27FC236}">
              <a16:creationId xmlns:a16="http://schemas.microsoft.com/office/drawing/2014/main" id="{00000000-0008-0000-0300-0000D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3" name="Picture 221">
          <a:extLst>
            <a:ext uri="{FF2B5EF4-FFF2-40B4-BE49-F238E27FC236}">
              <a16:creationId xmlns:a16="http://schemas.microsoft.com/office/drawing/2014/main" id="{00000000-0008-0000-0300-0000D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4" name="Picture 222">
          <a:extLst>
            <a:ext uri="{FF2B5EF4-FFF2-40B4-BE49-F238E27FC236}">
              <a16:creationId xmlns:a16="http://schemas.microsoft.com/office/drawing/2014/main" id="{00000000-0008-0000-0300-0000D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5" name="Picture 223">
          <a:extLst>
            <a:ext uri="{FF2B5EF4-FFF2-40B4-BE49-F238E27FC236}">
              <a16:creationId xmlns:a16="http://schemas.microsoft.com/office/drawing/2014/main" id="{00000000-0008-0000-0300-0000D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6" name="Picture 224">
          <a:extLst>
            <a:ext uri="{FF2B5EF4-FFF2-40B4-BE49-F238E27FC236}">
              <a16:creationId xmlns:a16="http://schemas.microsoft.com/office/drawing/2014/main" id="{00000000-0008-0000-0300-0000E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7" name="Picture 225">
          <a:extLst>
            <a:ext uri="{FF2B5EF4-FFF2-40B4-BE49-F238E27FC236}">
              <a16:creationId xmlns:a16="http://schemas.microsoft.com/office/drawing/2014/main" id="{00000000-0008-0000-0300-0000E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8" name="Picture 226">
          <a:extLst>
            <a:ext uri="{FF2B5EF4-FFF2-40B4-BE49-F238E27FC236}">
              <a16:creationId xmlns:a16="http://schemas.microsoft.com/office/drawing/2014/main" id="{00000000-0008-0000-0300-0000E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19" name="Picture 227">
          <a:extLst>
            <a:ext uri="{FF2B5EF4-FFF2-40B4-BE49-F238E27FC236}">
              <a16:creationId xmlns:a16="http://schemas.microsoft.com/office/drawing/2014/main" id="{00000000-0008-0000-0300-0000E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0" name="Picture 228">
          <a:extLst>
            <a:ext uri="{FF2B5EF4-FFF2-40B4-BE49-F238E27FC236}">
              <a16:creationId xmlns:a16="http://schemas.microsoft.com/office/drawing/2014/main" id="{00000000-0008-0000-0300-0000E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1" name="Picture 229">
          <a:extLst>
            <a:ext uri="{FF2B5EF4-FFF2-40B4-BE49-F238E27FC236}">
              <a16:creationId xmlns:a16="http://schemas.microsoft.com/office/drawing/2014/main" id="{00000000-0008-0000-0300-0000E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2" name="Picture 230">
          <a:extLst>
            <a:ext uri="{FF2B5EF4-FFF2-40B4-BE49-F238E27FC236}">
              <a16:creationId xmlns:a16="http://schemas.microsoft.com/office/drawing/2014/main" id="{00000000-0008-0000-03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3" name="Picture 231">
          <a:extLst>
            <a:ext uri="{FF2B5EF4-FFF2-40B4-BE49-F238E27FC236}">
              <a16:creationId xmlns:a16="http://schemas.microsoft.com/office/drawing/2014/main" id="{00000000-0008-0000-0300-0000E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4" name="Picture 232">
          <a:extLst>
            <a:ext uri="{FF2B5EF4-FFF2-40B4-BE49-F238E27FC236}">
              <a16:creationId xmlns:a16="http://schemas.microsoft.com/office/drawing/2014/main" id="{00000000-0008-0000-0300-0000E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5" name="Picture 233">
          <a:extLst>
            <a:ext uri="{FF2B5EF4-FFF2-40B4-BE49-F238E27FC236}">
              <a16:creationId xmlns:a16="http://schemas.microsoft.com/office/drawing/2014/main" id="{00000000-0008-0000-0300-0000E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6" name="Picture 234">
          <a:extLst>
            <a:ext uri="{FF2B5EF4-FFF2-40B4-BE49-F238E27FC236}">
              <a16:creationId xmlns:a16="http://schemas.microsoft.com/office/drawing/2014/main" id="{00000000-0008-0000-0300-0000E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7" name="Picture 235">
          <a:extLst>
            <a:ext uri="{FF2B5EF4-FFF2-40B4-BE49-F238E27FC236}">
              <a16:creationId xmlns:a16="http://schemas.microsoft.com/office/drawing/2014/main" id="{00000000-0008-0000-0300-0000E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8" name="Picture 236">
          <a:extLst>
            <a:ext uri="{FF2B5EF4-FFF2-40B4-BE49-F238E27FC236}">
              <a16:creationId xmlns:a16="http://schemas.microsoft.com/office/drawing/2014/main" id="{00000000-0008-0000-0300-0000E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29" name="Picture 237">
          <a:extLst>
            <a:ext uri="{FF2B5EF4-FFF2-40B4-BE49-F238E27FC236}">
              <a16:creationId xmlns:a16="http://schemas.microsoft.com/office/drawing/2014/main" id="{00000000-0008-0000-0300-0000E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0" name="Picture 238">
          <a:extLst>
            <a:ext uri="{FF2B5EF4-FFF2-40B4-BE49-F238E27FC236}">
              <a16:creationId xmlns:a16="http://schemas.microsoft.com/office/drawing/2014/main" id="{00000000-0008-0000-0300-0000E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1" name="Picture 239">
          <a:extLst>
            <a:ext uri="{FF2B5EF4-FFF2-40B4-BE49-F238E27FC236}">
              <a16:creationId xmlns:a16="http://schemas.microsoft.com/office/drawing/2014/main" id="{00000000-0008-0000-0300-0000E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2" name="Picture 240">
          <a:extLst>
            <a:ext uri="{FF2B5EF4-FFF2-40B4-BE49-F238E27FC236}">
              <a16:creationId xmlns:a16="http://schemas.microsoft.com/office/drawing/2014/main" id="{00000000-0008-0000-0300-0000F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3" name="Picture 241">
          <a:extLst>
            <a:ext uri="{FF2B5EF4-FFF2-40B4-BE49-F238E27FC236}">
              <a16:creationId xmlns:a16="http://schemas.microsoft.com/office/drawing/2014/main" id="{00000000-0008-0000-0300-0000F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4" name="Picture 242">
          <a:extLst>
            <a:ext uri="{FF2B5EF4-FFF2-40B4-BE49-F238E27FC236}">
              <a16:creationId xmlns:a16="http://schemas.microsoft.com/office/drawing/2014/main" id="{00000000-0008-0000-0300-0000F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5" name="Picture 243">
          <a:extLst>
            <a:ext uri="{FF2B5EF4-FFF2-40B4-BE49-F238E27FC236}">
              <a16:creationId xmlns:a16="http://schemas.microsoft.com/office/drawing/2014/main" id="{00000000-0008-0000-0300-0000F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6" name="Picture 244">
          <a:extLst>
            <a:ext uri="{FF2B5EF4-FFF2-40B4-BE49-F238E27FC236}">
              <a16:creationId xmlns:a16="http://schemas.microsoft.com/office/drawing/2014/main" id="{00000000-0008-0000-0300-0000F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7" name="Picture 245">
          <a:extLst>
            <a:ext uri="{FF2B5EF4-FFF2-40B4-BE49-F238E27FC236}">
              <a16:creationId xmlns:a16="http://schemas.microsoft.com/office/drawing/2014/main" id="{00000000-0008-0000-0300-0000F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8" name="Picture 246">
          <a:extLst>
            <a:ext uri="{FF2B5EF4-FFF2-40B4-BE49-F238E27FC236}">
              <a16:creationId xmlns:a16="http://schemas.microsoft.com/office/drawing/2014/main" id="{00000000-0008-0000-0300-0000F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39" name="Picture 247">
          <a:extLst>
            <a:ext uri="{FF2B5EF4-FFF2-40B4-BE49-F238E27FC236}">
              <a16:creationId xmlns:a16="http://schemas.microsoft.com/office/drawing/2014/main" id="{00000000-0008-0000-0300-0000F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0" name="Picture 248">
          <a:extLst>
            <a:ext uri="{FF2B5EF4-FFF2-40B4-BE49-F238E27FC236}">
              <a16:creationId xmlns:a16="http://schemas.microsoft.com/office/drawing/2014/main" id="{00000000-0008-0000-0300-0000F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1" name="Picture 249">
          <a:extLst>
            <a:ext uri="{FF2B5EF4-FFF2-40B4-BE49-F238E27FC236}">
              <a16:creationId xmlns:a16="http://schemas.microsoft.com/office/drawing/2014/main" id="{00000000-0008-0000-0300-0000F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2" name="Picture 250">
          <a:extLst>
            <a:ext uri="{FF2B5EF4-FFF2-40B4-BE49-F238E27FC236}">
              <a16:creationId xmlns:a16="http://schemas.microsoft.com/office/drawing/2014/main" id="{00000000-0008-0000-0300-0000F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3" name="Picture 251">
          <a:extLst>
            <a:ext uri="{FF2B5EF4-FFF2-40B4-BE49-F238E27FC236}">
              <a16:creationId xmlns:a16="http://schemas.microsoft.com/office/drawing/2014/main" id="{00000000-0008-0000-0300-0000F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4" name="Picture 252">
          <a:extLst>
            <a:ext uri="{FF2B5EF4-FFF2-40B4-BE49-F238E27FC236}">
              <a16:creationId xmlns:a16="http://schemas.microsoft.com/office/drawing/2014/main" id="{00000000-0008-0000-0300-0000F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5" name="Picture 253">
          <a:extLst>
            <a:ext uri="{FF2B5EF4-FFF2-40B4-BE49-F238E27FC236}">
              <a16:creationId xmlns:a16="http://schemas.microsoft.com/office/drawing/2014/main" id="{00000000-0008-0000-0300-0000F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6" name="Picture 254">
          <a:extLst>
            <a:ext uri="{FF2B5EF4-FFF2-40B4-BE49-F238E27FC236}">
              <a16:creationId xmlns:a16="http://schemas.microsoft.com/office/drawing/2014/main" id="{00000000-0008-0000-0300-0000F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7" name="Picture 255">
          <a:extLst>
            <a:ext uri="{FF2B5EF4-FFF2-40B4-BE49-F238E27FC236}">
              <a16:creationId xmlns:a16="http://schemas.microsoft.com/office/drawing/2014/main" id="{00000000-0008-0000-0300-0000F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8" name="Picture 256">
          <a:extLst>
            <a:ext uri="{FF2B5EF4-FFF2-40B4-BE49-F238E27FC236}">
              <a16:creationId xmlns:a16="http://schemas.microsoft.com/office/drawing/2014/main" id="{00000000-0008-0000-0300-00000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49" name="Picture 257">
          <a:extLst>
            <a:ext uri="{FF2B5EF4-FFF2-40B4-BE49-F238E27FC236}">
              <a16:creationId xmlns:a16="http://schemas.microsoft.com/office/drawing/2014/main" id="{00000000-0008-0000-0300-00000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0" name="Picture 258">
          <a:extLst>
            <a:ext uri="{FF2B5EF4-FFF2-40B4-BE49-F238E27FC236}">
              <a16:creationId xmlns:a16="http://schemas.microsoft.com/office/drawing/2014/main" id="{00000000-0008-0000-0300-00000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1" name="Picture 259">
          <a:extLst>
            <a:ext uri="{FF2B5EF4-FFF2-40B4-BE49-F238E27FC236}">
              <a16:creationId xmlns:a16="http://schemas.microsoft.com/office/drawing/2014/main" id="{00000000-0008-0000-0300-00000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2" name="Picture 260">
          <a:extLst>
            <a:ext uri="{FF2B5EF4-FFF2-40B4-BE49-F238E27FC236}">
              <a16:creationId xmlns:a16="http://schemas.microsoft.com/office/drawing/2014/main" id="{00000000-0008-0000-0300-00000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3" name="Picture 261">
          <a:extLst>
            <a:ext uri="{FF2B5EF4-FFF2-40B4-BE49-F238E27FC236}">
              <a16:creationId xmlns:a16="http://schemas.microsoft.com/office/drawing/2014/main" id="{00000000-0008-0000-0300-00000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4" name="Picture 262">
          <a:extLst>
            <a:ext uri="{FF2B5EF4-FFF2-40B4-BE49-F238E27FC236}">
              <a16:creationId xmlns:a16="http://schemas.microsoft.com/office/drawing/2014/main" id="{00000000-0008-0000-0300-00000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5" name="Picture 263">
          <a:extLst>
            <a:ext uri="{FF2B5EF4-FFF2-40B4-BE49-F238E27FC236}">
              <a16:creationId xmlns:a16="http://schemas.microsoft.com/office/drawing/2014/main" id="{00000000-0008-0000-0300-00000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6" name="Picture 264">
          <a:extLst>
            <a:ext uri="{FF2B5EF4-FFF2-40B4-BE49-F238E27FC236}">
              <a16:creationId xmlns:a16="http://schemas.microsoft.com/office/drawing/2014/main" id="{00000000-0008-0000-0300-00000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7" name="Picture 265">
          <a:extLst>
            <a:ext uri="{FF2B5EF4-FFF2-40B4-BE49-F238E27FC236}">
              <a16:creationId xmlns:a16="http://schemas.microsoft.com/office/drawing/2014/main" id="{00000000-0008-0000-0300-00000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8" name="Picture 266">
          <a:extLst>
            <a:ext uri="{FF2B5EF4-FFF2-40B4-BE49-F238E27FC236}">
              <a16:creationId xmlns:a16="http://schemas.microsoft.com/office/drawing/2014/main" id="{00000000-0008-0000-0300-00000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59" name="Picture 267">
          <a:extLst>
            <a:ext uri="{FF2B5EF4-FFF2-40B4-BE49-F238E27FC236}">
              <a16:creationId xmlns:a16="http://schemas.microsoft.com/office/drawing/2014/main" id="{00000000-0008-0000-0300-00000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0" name="Picture 268">
          <a:extLst>
            <a:ext uri="{FF2B5EF4-FFF2-40B4-BE49-F238E27FC236}">
              <a16:creationId xmlns:a16="http://schemas.microsoft.com/office/drawing/2014/main" id="{00000000-0008-0000-0300-00000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1" name="Picture 269">
          <a:extLst>
            <a:ext uri="{FF2B5EF4-FFF2-40B4-BE49-F238E27FC236}">
              <a16:creationId xmlns:a16="http://schemas.microsoft.com/office/drawing/2014/main" id="{00000000-0008-0000-0300-00000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2" name="Picture 270">
          <a:extLst>
            <a:ext uri="{FF2B5EF4-FFF2-40B4-BE49-F238E27FC236}">
              <a16:creationId xmlns:a16="http://schemas.microsoft.com/office/drawing/2014/main" id="{00000000-0008-0000-0300-00000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3" name="Picture 271">
          <a:extLst>
            <a:ext uri="{FF2B5EF4-FFF2-40B4-BE49-F238E27FC236}">
              <a16:creationId xmlns:a16="http://schemas.microsoft.com/office/drawing/2014/main" id="{00000000-0008-0000-0300-00000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4" name="Picture 272">
          <a:extLst>
            <a:ext uri="{FF2B5EF4-FFF2-40B4-BE49-F238E27FC236}">
              <a16:creationId xmlns:a16="http://schemas.microsoft.com/office/drawing/2014/main" id="{00000000-0008-0000-0300-00001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5" name="Picture 273">
          <a:extLst>
            <a:ext uri="{FF2B5EF4-FFF2-40B4-BE49-F238E27FC236}">
              <a16:creationId xmlns:a16="http://schemas.microsoft.com/office/drawing/2014/main" id="{00000000-0008-0000-0300-00001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6" name="Picture 274">
          <a:extLst>
            <a:ext uri="{FF2B5EF4-FFF2-40B4-BE49-F238E27FC236}">
              <a16:creationId xmlns:a16="http://schemas.microsoft.com/office/drawing/2014/main" id="{00000000-0008-0000-0300-00001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7" name="Picture 275">
          <a:extLst>
            <a:ext uri="{FF2B5EF4-FFF2-40B4-BE49-F238E27FC236}">
              <a16:creationId xmlns:a16="http://schemas.microsoft.com/office/drawing/2014/main" id="{00000000-0008-0000-0300-00001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8" name="Picture 276">
          <a:extLst>
            <a:ext uri="{FF2B5EF4-FFF2-40B4-BE49-F238E27FC236}">
              <a16:creationId xmlns:a16="http://schemas.microsoft.com/office/drawing/2014/main" id="{00000000-0008-0000-0300-00001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69" name="Picture 277">
          <a:extLst>
            <a:ext uri="{FF2B5EF4-FFF2-40B4-BE49-F238E27FC236}">
              <a16:creationId xmlns:a16="http://schemas.microsoft.com/office/drawing/2014/main" id="{00000000-0008-0000-0300-00001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0" name="Picture 278">
          <a:extLst>
            <a:ext uri="{FF2B5EF4-FFF2-40B4-BE49-F238E27FC236}">
              <a16:creationId xmlns:a16="http://schemas.microsoft.com/office/drawing/2014/main" id="{00000000-0008-0000-0300-00001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1" name="Picture 279">
          <a:extLst>
            <a:ext uri="{FF2B5EF4-FFF2-40B4-BE49-F238E27FC236}">
              <a16:creationId xmlns:a16="http://schemas.microsoft.com/office/drawing/2014/main" id="{00000000-0008-0000-0300-00001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2" name="Picture 280">
          <a:extLst>
            <a:ext uri="{FF2B5EF4-FFF2-40B4-BE49-F238E27FC236}">
              <a16:creationId xmlns:a16="http://schemas.microsoft.com/office/drawing/2014/main" id="{00000000-0008-0000-0300-00001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3" name="Picture 281">
          <a:extLst>
            <a:ext uri="{FF2B5EF4-FFF2-40B4-BE49-F238E27FC236}">
              <a16:creationId xmlns:a16="http://schemas.microsoft.com/office/drawing/2014/main" id="{00000000-0008-0000-0300-00001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4" name="Picture 282">
          <a:extLst>
            <a:ext uri="{FF2B5EF4-FFF2-40B4-BE49-F238E27FC236}">
              <a16:creationId xmlns:a16="http://schemas.microsoft.com/office/drawing/2014/main" id="{00000000-0008-0000-0300-00001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5" name="Picture 283">
          <a:extLst>
            <a:ext uri="{FF2B5EF4-FFF2-40B4-BE49-F238E27FC236}">
              <a16:creationId xmlns:a16="http://schemas.microsoft.com/office/drawing/2014/main" id="{00000000-0008-0000-0300-00001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6" name="Picture 284">
          <a:extLst>
            <a:ext uri="{FF2B5EF4-FFF2-40B4-BE49-F238E27FC236}">
              <a16:creationId xmlns:a16="http://schemas.microsoft.com/office/drawing/2014/main" id="{00000000-0008-0000-0300-00001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7" name="Picture 285">
          <a:extLst>
            <a:ext uri="{FF2B5EF4-FFF2-40B4-BE49-F238E27FC236}">
              <a16:creationId xmlns:a16="http://schemas.microsoft.com/office/drawing/2014/main" id="{00000000-0008-0000-0300-00001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8" name="Picture 286">
          <a:extLst>
            <a:ext uri="{FF2B5EF4-FFF2-40B4-BE49-F238E27FC236}">
              <a16:creationId xmlns:a16="http://schemas.microsoft.com/office/drawing/2014/main" id="{00000000-0008-0000-0300-00001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79" name="Picture 287">
          <a:extLst>
            <a:ext uri="{FF2B5EF4-FFF2-40B4-BE49-F238E27FC236}">
              <a16:creationId xmlns:a16="http://schemas.microsoft.com/office/drawing/2014/main" id="{00000000-0008-0000-0300-00001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0" name="Picture 288">
          <a:extLst>
            <a:ext uri="{FF2B5EF4-FFF2-40B4-BE49-F238E27FC236}">
              <a16:creationId xmlns:a16="http://schemas.microsoft.com/office/drawing/2014/main" id="{00000000-0008-0000-0300-00002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1" name="Picture 289">
          <a:extLst>
            <a:ext uri="{FF2B5EF4-FFF2-40B4-BE49-F238E27FC236}">
              <a16:creationId xmlns:a16="http://schemas.microsoft.com/office/drawing/2014/main" id="{00000000-0008-0000-0300-00002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2" name="Picture 290">
          <a:extLst>
            <a:ext uri="{FF2B5EF4-FFF2-40B4-BE49-F238E27FC236}">
              <a16:creationId xmlns:a16="http://schemas.microsoft.com/office/drawing/2014/main" id="{00000000-0008-0000-0300-00002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3" name="Picture 291">
          <a:extLst>
            <a:ext uri="{FF2B5EF4-FFF2-40B4-BE49-F238E27FC236}">
              <a16:creationId xmlns:a16="http://schemas.microsoft.com/office/drawing/2014/main" id="{00000000-0008-0000-0300-00002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4" name="Picture 292">
          <a:extLst>
            <a:ext uri="{FF2B5EF4-FFF2-40B4-BE49-F238E27FC236}">
              <a16:creationId xmlns:a16="http://schemas.microsoft.com/office/drawing/2014/main" id="{00000000-0008-0000-0300-00002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5" name="Picture 293">
          <a:extLst>
            <a:ext uri="{FF2B5EF4-FFF2-40B4-BE49-F238E27FC236}">
              <a16:creationId xmlns:a16="http://schemas.microsoft.com/office/drawing/2014/main" id="{00000000-0008-0000-0300-00002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6" name="Picture 294">
          <a:extLst>
            <a:ext uri="{FF2B5EF4-FFF2-40B4-BE49-F238E27FC236}">
              <a16:creationId xmlns:a16="http://schemas.microsoft.com/office/drawing/2014/main" id="{00000000-0008-0000-0300-00002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7" name="Picture 295">
          <a:extLst>
            <a:ext uri="{FF2B5EF4-FFF2-40B4-BE49-F238E27FC236}">
              <a16:creationId xmlns:a16="http://schemas.microsoft.com/office/drawing/2014/main" id="{00000000-0008-0000-0300-00002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8" name="Picture 296">
          <a:extLst>
            <a:ext uri="{FF2B5EF4-FFF2-40B4-BE49-F238E27FC236}">
              <a16:creationId xmlns:a16="http://schemas.microsoft.com/office/drawing/2014/main" id="{00000000-0008-0000-0300-00002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89" name="Picture 297">
          <a:extLst>
            <a:ext uri="{FF2B5EF4-FFF2-40B4-BE49-F238E27FC236}">
              <a16:creationId xmlns:a16="http://schemas.microsoft.com/office/drawing/2014/main" id="{00000000-0008-0000-0300-00002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0" name="Picture 298">
          <a:extLst>
            <a:ext uri="{FF2B5EF4-FFF2-40B4-BE49-F238E27FC236}">
              <a16:creationId xmlns:a16="http://schemas.microsoft.com/office/drawing/2014/main" id="{00000000-0008-0000-0300-00002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1" name="Picture 299">
          <a:extLst>
            <a:ext uri="{FF2B5EF4-FFF2-40B4-BE49-F238E27FC236}">
              <a16:creationId xmlns:a16="http://schemas.microsoft.com/office/drawing/2014/main" id="{00000000-0008-0000-0300-00002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2" name="Picture 300">
          <a:extLst>
            <a:ext uri="{FF2B5EF4-FFF2-40B4-BE49-F238E27FC236}">
              <a16:creationId xmlns:a16="http://schemas.microsoft.com/office/drawing/2014/main" id="{00000000-0008-0000-0300-00002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3" name="Picture 301">
          <a:extLst>
            <a:ext uri="{FF2B5EF4-FFF2-40B4-BE49-F238E27FC236}">
              <a16:creationId xmlns:a16="http://schemas.microsoft.com/office/drawing/2014/main" id="{00000000-0008-0000-0300-00002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4" name="Picture 302">
          <a:extLst>
            <a:ext uri="{FF2B5EF4-FFF2-40B4-BE49-F238E27FC236}">
              <a16:creationId xmlns:a16="http://schemas.microsoft.com/office/drawing/2014/main" id="{00000000-0008-0000-0300-00002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5" name="Picture 303">
          <a:extLst>
            <a:ext uri="{FF2B5EF4-FFF2-40B4-BE49-F238E27FC236}">
              <a16:creationId xmlns:a16="http://schemas.microsoft.com/office/drawing/2014/main" id="{00000000-0008-0000-0300-00002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6" name="Picture 304">
          <a:extLst>
            <a:ext uri="{FF2B5EF4-FFF2-40B4-BE49-F238E27FC236}">
              <a16:creationId xmlns:a16="http://schemas.microsoft.com/office/drawing/2014/main" id="{00000000-0008-0000-0300-00003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7" name="Picture 305">
          <a:extLst>
            <a:ext uri="{FF2B5EF4-FFF2-40B4-BE49-F238E27FC236}">
              <a16:creationId xmlns:a16="http://schemas.microsoft.com/office/drawing/2014/main" id="{00000000-0008-0000-0300-00003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8" name="Picture 306">
          <a:extLst>
            <a:ext uri="{FF2B5EF4-FFF2-40B4-BE49-F238E27FC236}">
              <a16:creationId xmlns:a16="http://schemas.microsoft.com/office/drawing/2014/main" id="{00000000-0008-0000-0300-00003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499" name="Picture 307">
          <a:extLst>
            <a:ext uri="{FF2B5EF4-FFF2-40B4-BE49-F238E27FC236}">
              <a16:creationId xmlns:a16="http://schemas.microsoft.com/office/drawing/2014/main" id="{00000000-0008-0000-0300-00003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0" name="Picture 308">
          <a:extLst>
            <a:ext uri="{FF2B5EF4-FFF2-40B4-BE49-F238E27FC236}">
              <a16:creationId xmlns:a16="http://schemas.microsoft.com/office/drawing/2014/main" id="{00000000-0008-0000-0300-00003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1" name="Picture 309">
          <a:extLst>
            <a:ext uri="{FF2B5EF4-FFF2-40B4-BE49-F238E27FC236}">
              <a16:creationId xmlns:a16="http://schemas.microsoft.com/office/drawing/2014/main" id="{00000000-0008-0000-0300-00003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2" name="Picture 310">
          <a:extLst>
            <a:ext uri="{FF2B5EF4-FFF2-40B4-BE49-F238E27FC236}">
              <a16:creationId xmlns:a16="http://schemas.microsoft.com/office/drawing/2014/main" id="{00000000-0008-0000-0300-00003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3" name="Picture 311">
          <a:extLst>
            <a:ext uri="{FF2B5EF4-FFF2-40B4-BE49-F238E27FC236}">
              <a16:creationId xmlns:a16="http://schemas.microsoft.com/office/drawing/2014/main" id="{00000000-0008-0000-0300-00003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4" name="Picture 312">
          <a:extLst>
            <a:ext uri="{FF2B5EF4-FFF2-40B4-BE49-F238E27FC236}">
              <a16:creationId xmlns:a16="http://schemas.microsoft.com/office/drawing/2014/main" id="{00000000-0008-0000-0300-00003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5" name="Picture 313">
          <a:extLst>
            <a:ext uri="{FF2B5EF4-FFF2-40B4-BE49-F238E27FC236}">
              <a16:creationId xmlns:a16="http://schemas.microsoft.com/office/drawing/2014/main" id="{00000000-0008-0000-0300-00003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6" name="Picture 314">
          <a:extLst>
            <a:ext uri="{FF2B5EF4-FFF2-40B4-BE49-F238E27FC236}">
              <a16:creationId xmlns:a16="http://schemas.microsoft.com/office/drawing/2014/main" id="{00000000-0008-0000-0300-00003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7" name="Picture 315">
          <a:extLst>
            <a:ext uri="{FF2B5EF4-FFF2-40B4-BE49-F238E27FC236}">
              <a16:creationId xmlns:a16="http://schemas.microsoft.com/office/drawing/2014/main" id="{00000000-0008-0000-0300-00003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8" name="Picture 316">
          <a:extLst>
            <a:ext uri="{FF2B5EF4-FFF2-40B4-BE49-F238E27FC236}">
              <a16:creationId xmlns:a16="http://schemas.microsoft.com/office/drawing/2014/main" id="{00000000-0008-0000-0300-00003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09" name="Picture 317">
          <a:extLst>
            <a:ext uri="{FF2B5EF4-FFF2-40B4-BE49-F238E27FC236}">
              <a16:creationId xmlns:a16="http://schemas.microsoft.com/office/drawing/2014/main" id="{00000000-0008-0000-0300-00003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0" name="Picture 318">
          <a:extLst>
            <a:ext uri="{FF2B5EF4-FFF2-40B4-BE49-F238E27FC236}">
              <a16:creationId xmlns:a16="http://schemas.microsoft.com/office/drawing/2014/main" id="{00000000-0008-0000-0300-00003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1" name="Picture 319">
          <a:extLst>
            <a:ext uri="{FF2B5EF4-FFF2-40B4-BE49-F238E27FC236}">
              <a16:creationId xmlns:a16="http://schemas.microsoft.com/office/drawing/2014/main" id="{00000000-0008-0000-0300-00003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2" name="Picture 320">
          <a:extLst>
            <a:ext uri="{FF2B5EF4-FFF2-40B4-BE49-F238E27FC236}">
              <a16:creationId xmlns:a16="http://schemas.microsoft.com/office/drawing/2014/main" id="{00000000-0008-0000-0300-00004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3" name="Picture 321">
          <a:extLst>
            <a:ext uri="{FF2B5EF4-FFF2-40B4-BE49-F238E27FC236}">
              <a16:creationId xmlns:a16="http://schemas.microsoft.com/office/drawing/2014/main" id="{00000000-0008-0000-0300-00004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4" name="Picture 322">
          <a:extLst>
            <a:ext uri="{FF2B5EF4-FFF2-40B4-BE49-F238E27FC236}">
              <a16:creationId xmlns:a16="http://schemas.microsoft.com/office/drawing/2014/main" id="{00000000-0008-0000-0300-00004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5" name="Picture 323">
          <a:extLst>
            <a:ext uri="{FF2B5EF4-FFF2-40B4-BE49-F238E27FC236}">
              <a16:creationId xmlns:a16="http://schemas.microsoft.com/office/drawing/2014/main" id="{00000000-0008-0000-0300-00004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6" name="Picture 324">
          <a:extLst>
            <a:ext uri="{FF2B5EF4-FFF2-40B4-BE49-F238E27FC236}">
              <a16:creationId xmlns:a16="http://schemas.microsoft.com/office/drawing/2014/main" id="{00000000-0008-0000-0300-00004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7" name="Picture 325">
          <a:extLst>
            <a:ext uri="{FF2B5EF4-FFF2-40B4-BE49-F238E27FC236}">
              <a16:creationId xmlns:a16="http://schemas.microsoft.com/office/drawing/2014/main" id="{00000000-0008-0000-0300-00004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8" name="Picture 326">
          <a:extLst>
            <a:ext uri="{FF2B5EF4-FFF2-40B4-BE49-F238E27FC236}">
              <a16:creationId xmlns:a16="http://schemas.microsoft.com/office/drawing/2014/main" id="{00000000-0008-0000-0300-00004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19" name="Picture 327">
          <a:extLst>
            <a:ext uri="{FF2B5EF4-FFF2-40B4-BE49-F238E27FC236}">
              <a16:creationId xmlns:a16="http://schemas.microsoft.com/office/drawing/2014/main" id="{00000000-0008-0000-0300-00004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0" name="Picture 328">
          <a:extLst>
            <a:ext uri="{FF2B5EF4-FFF2-40B4-BE49-F238E27FC236}">
              <a16:creationId xmlns:a16="http://schemas.microsoft.com/office/drawing/2014/main" id="{00000000-0008-0000-0300-00004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1" name="Picture 329">
          <a:extLst>
            <a:ext uri="{FF2B5EF4-FFF2-40B4-BE49-F238E27FC236}">
              <a16:creationId xmlns:a16="http://schemas.microsoft.com/office/drawing/2014/main" id="{00000000-0008-0000-0300-00004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2" name="Picture 330">
          <a:extLst>
            <a:ext uri="{FF2B5EF4-FFF2-40B4-BE49-F238E27FC236}">
              <a16:creationId xmlns:a16="http://schemas.microsoft.com/office/drawing/2014/main" id="{00000000-0008-0000-0300-00004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3" name="Picture 331">
          <a:extLst>
            <a:ext uri="{FF2B5EF4-FFF2-40B4-BE49-F238E27FC236}">
              <a16:creationId xmlns:a16="http://schemas.microsoft.com/office/drawing/2014/main" id="{00000000-0008-0000-0300-00004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4" name="Picture 332">
          <a:extLst>
            <a:ext uri="{FF2B5EF4-FFF2-40B4-BE49-F238E27FC236}">
              <a16:creationId xmlns:a16="http://schemas.microsoft.com/office/drawing/2014/main" id="{00000000-0008-0000-0300-00004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5" name="Picture 333">
          <a:extLst>
            <a:ext uri="{FF2B5EF4-FFF2-40B4-BE49-F238E27FC236}">
              <a16:creationId xmlns:a16="http://schemas.microsoft.com/office/drawing/2014/main" id="{00000000-0008-0000-0300-00004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6" name="Picture 334">
          <a:extLst>
            <a:ext uri="{FF2B5EF4-FFF2-40B4-BE49-F238E27FC236}">
              <a16:creationId xmlns:a16="http://schemas.microsoft.com/office/drawing/2014/main" id="{00000000-0008-0000-0300-00004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7" name="Picture 335">
          <a:extLst>
            <a:ext uri="{FF2B5EF4-FFF2-40B4-BE49-F238E27FC236}">
              <a16:creationId xmlns:a16="http://schemas.microsoft.com/office/drawing/2014/main" id="{00000000-0008-0000-0300-00004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8" name="Picture 336">
          <a:extLst>
            <a:ext uri="{FF2B5EF4-FFF2-40B4-BE49-F238E27FC236}">
              <a16:creationId xmlns:a16="http://schemas.microsoft.com/office/drawing/2014/main" id="{00000000-0008-0000-0300-00005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29" name="Picture 337">
          <a:extLst>
            <a:ext uri="{FF2B5EF4-FFF2-40B4-BE49-F238E27FC236}">
              <a16:creationId xmlns:a16="http://schemas.microsoft.com/office/drawing/2014/main" id="{00000000-0008-0000-0300-00005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0" name="Picture 338">
          <a:extLst>
            <a:ext uri="{FF2B5EF4-FFF2-40B4-BE49-F238E27FC236}">
              <a16:creationId xmlns:a16="http://schemas.microsoft.com/office/drawing/2014/main" id="{00000000-0008-0000-0300-00005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1" name="Picture 339">
          <a:extLst>
            <a:ext uri="{FF2B5EF4-FFF2-40B4-BE49-F238E27FC236}">
              <a16:creationId xmlns:a16="http://schemas.microsoft.com/office/drawing/2014/main" id="{00000000-0008-0000-0300-00005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2" name="Picture 340">
          <a:extLst>
            <a:ext uri="{FF2B5EF4-FFF2-40B4-BE49-F238E27FC236}">
              <a16:creationId xmlns:a16="http://schemas.microsoft.com/office/drawing/2014/main" id="{00000000-0008-0000-0300-00005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3" name="Picture 341">
          <a:extLst>
            <a:ext uri="{FF2B5EF4-FFF2-40B4-BE49-F238E27FC236}">
              <a16:creationId xmlns:a16="http://schemas.microsoft.com/office/drawing/2014/main" id="{00000000-0008-0000-0300-00005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4" name="Picture 342">
          <a:extLst>
            <a:ext uri="{FF2B5EF4-FFF2-40B4-BE49-F238E27FC236}">
              <a16:creationId xmlns:a16="http://schemas.microsoft.com/office/drawing/2014/main" id="{00000000-0008-0000-0300-00005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5" name="Picture 343">
          <a:extLst>
            <a:ext uri="{FF2B5EF4-FFF2-40B4-BE49-F238E27FC236}">
              <a16:creationId xmlns:a16="http://schemas.microsoft.com/office/drawing/2014/main" id="{00000000-0008-0000-0300-00005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6" name="Picture 344">
          <a:extLst>
            <a:ext uri="{FF2B5EF4-FFF2-40B4-BE49-F238E27FC236}">
              <a16:creationId xmlns:a16="http://schemas.microsoft.com/office/drawing/2014/main" id="{00000000-0008-0000-0300-00005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7" name="Picture 345">
          <a:extLst>
            <a:ext uri="{FF2B5EF4-FFF2-40B4-BE49-F238E27FC236}">
              <a16:creationId xmlns:a16="http://schemas.microsoft.com/office/drawing/2014/main" id="{00000000-0008-0000-0300-00005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8" name="Picture 346">
          <a:extLst>
            <a:ext uri="{FF2B5EF4-FFF2-40B4-BE49-F238E27FC236}">
              <a16:creationId xmlns:a16="http://schemas.microsoft.com/office/drawing/2014/main" id="{00000000-0008-0000-0300-00005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39" name="Picture 347">
          <a:extLst>
            <a:ext uri="{FF2B5EF4-FFF2-40B4-BE49-F238E27FC236}">
              <a16:creationId xmlns:a16="http://schemas.microsoft.com/office/drawing/2014/main" id="{00000000-0008-0000-0300-00005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0" name="Picture 348">
          <a:extLst>
            <a:ext uri="{FF2B5EF4-FFF2-40B4-BE49-F238E27FC236}">
              <a16:creationId xmlns:a16="http://schemas.microsoft.com/office/drawing/2014/main" id="{00000000-0008-0000-0300-00005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1" name="Picture 349">
          <a:extLst>
            <a:ext uri="{FF2B5EF4-FFF2-40B4-BE49-F238E27FC236}">
              <a16:creationId xmlns:a16="http://schemas.microsoft.com/office/drawing/2014/main" id="{00000000-0008-0000-0300-00005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2" name="Picture 350">
          <a:extLst>
            <a:ext uri="{FF2B5EF4-FFF2-40B4-BE49-F238E27FC236}">
              <a16:creationId xmlns:a16="http://schemas.microsoft.com/office/drawing/2014/main" id="{00000000-0008-0000-0300-00005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3" name="Picture 351">
          <a:extLst>
            <a:ext uri="{FF2B5EF4-FFF2-40B4-BE49-F238E27FC236}">
              <a16:creationId xmlns:a16="http://schemas.microsoft.com/office/drawing/2014/main" id="{00000000-0008-0000-0300-00005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4" name="Picture 352">
          <a:extLst>
            <a:ext uri="{FF2B5EF4-FFF2-40B4-BE49-F238E27FC236}">
              <a16:creationId xmlns:a16="http://schemas.microsoft.com/office/drawing/2014/main" id="{00000000-0008-0000-0300-00006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5" name="Picture 353">
          <a:extLst>
            <a:ext uri="{FF2B5EF4-FFF2-40B4-BE49-F238E27FC236}">
              <a16:creationId xmlns:a16="http://schemas.microsoft.com/office/drawing/2014/main" id="{00000000-0008-0000-0300-00006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6" name="Picture 354">
          <a:extLst>
            <a:ext uri="{FF2B5EF4-FFF2-40B4-BE49-F238E27FC236}">
              <a16:creationId xmlns:a16="http://schemas.microsoft.com/office/drawing/2014/main" id="{00000000-0008-0000-0300-00006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7" name="Picture 355">
          <a:extLst>
            <a:ext uri="{FF2B5EF4-FFF2-40B4-BE49-F238E27FC236}">
              <a16:creationId xmlns:a16="http://schemas.microsoft.com/office/drawing/2014/main" id="{00000000-0008-0000-0300-00006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8" name="Picture 356">
          <a:extLst>
            <a:ext uri="{FF2B5EF4-FFF2-40B4-BE49-F238E27FC236}">
              <a16:creationId xmlns:a16="http://schemas.microsoft.com/office/drawing/2014/main" id="{00000000-0008-0000-0300-00006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49" name="Picture 357">
          <a:extLst>
            <a:ext uri="{FF2B5EF4-FFF2-40B4-BE49-F238E27FC236}">
              <a16:creationId xmlns:a16="http://schemas.microsoft.com/office/drawing/2014/main" id="{00000000-0008-0000-0300-00006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0" name="Picture 358">
          <a:extLst>
            <a:ext uri="{FF2B5EF4-FFF2-40B4-BE49-F238E27FC236}">
              <a16:creationId xmlns:a16="http://schemas.microsoft.com/office/drawing/2014/main" id="{00000000-0008-0000-0300-00006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1" name="Picture 359">
          <a:extLst>
            <a:ext uri="{FF2B5EF4-FFF2-40B4-BE49-F238E27FC236}">
              <a16:creationId xmlns:a16="http://schemas.microsoft.com/office/drawing/2014/main" id="{00000000-0008-0000-0300-00006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2" name="Picture 360">
          <a:extLst>
            <a:ext uri="{FF2B5EF4-FFF2-40B4-BE49-F238E27FC236}">
              <a16:creationId xmlns:a16="http://schemas.microsoft.com/office/drawing/2014/main" id="{00000000-0008-0000-0300-00006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3" name="Picture 361">
          <a:extLst>
            <a:ext uri="{FF2B5EF4-FFF2-40B4-BE49-F238E27FC236}">
              <a16:creationId xmlns:a16="http://schemas.microsoft.com/office/drawing/2014/main" id="{00000000-0008-0000-0300-00006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4" name="Picture 362">
          <a:extLst>
            <a:ext uri="{FF2B5EF4-FFF2-40B4-BE49-F238E27FC236}">
              <a16:creationId xmlns:a16="http://schemas.microsoft.com/office/drawing/2014/main" id="{00000000-0008-0000-0300-00006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5" name="Picture 363">
          <a:extLst>
            <a:ext uri="{FF2B5EF4-FFF2-40B4-BE49-F238E27FC236}">
              <a16:creationId xmlns:a16="http://schemas.microsoft.com/office/drawing/2014/main" id="{00000000-0008-0000-0300-00006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6" name="Picture 364">
          <a:extLst>
            <a:ext uri="{FF2B5EF4-FFF2-40B4-BE49-F238E27FC236}">
              <a16:creationId xmlns:a16="http://schemas.microsoft.com/office/drawing/2014/main" id="{00000000-0008-0000-0300-00006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7" name="Picture 365">
          <a:extLst>
            <a:ext uri="{FF2B5EF4-FFF2-40B4-BE49-F238E27FC236}">
              <a16:creationId xmlns:a16="http://schemas.microsoft.com/office/drawing/2014/main" id="{00000000-0008-0000-0300-00006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8" name="Picture 366">
          <a:extLst>
            <a:ext uri="{FF2B5EF4-FFF2-40B4-BE49-F238E27FC236}">
              <a16:creationId xmlns:a16="http://schemas.microsoft.com/office/drawing/2014/main" id="{00000000-0008-0000-0300-00006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59" name="Picture 367">
          <a:extLst>
            <a:ext uri="{FF2B5EF4-FFF2-40B4-BE49-F238E27FC236}">
              <a16:creationId xmlns:a16="http://schemas.microsoft.com/office/drawing/2014/main" id="{00000000-0008-0000-0300-00006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0" name="Picture 368">
          <a:extLst>
            <a:ext uri="{FF2B5EF4-FFF2-40B4-BE49-F238E27FC236}">
              <a16:creationId xmlns:a16="http://schemas.microsoft.com/office/drawing/2014/main" id="{00000000-0008-0000-0300-00007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1" name="Picture 369">
          <a:extLst>
            <a:ext uri="{FF2B5EF4-FFF2-40B4-BE49-F238E27FC236}">
              <a16:creationId xmlns:a16="http://schemas.microsoft.com/office/drawing/2014/main" id="{00000000-0008-0000-0300-00007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2" name="Picture 370">
          <a:extLst>
            <a:ext uri="{FF2B5EF4-FFF2-40B4-BE49-F238E27FC236}">
              <a16:creationId xmlns:a16="http://schemas.microsoft.com/office/drawing/2014/main" id="{00000000-0008-0000-0300-00007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3" name="Picture 371">
          <a:extLst>
            <a:ext uri="{FF2B5EF4-FFF2-40B4-BE49-F238E27FC236}">
              <a16:creationId xmlns:a16="http://schemas.microsoft.com/office/drawing/2014/main" id="{00000000-0008-0000-03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4" name="Picture 372">
          <a:extLst>
            <a:ext uri="{FF2B5EF4-FFF2-40B4-BE49-F238E27FC236}">
              <a16:creationId xmlns:a16="http://schemas.microsoft.com/office/drawing/2014/main" id="{00000000-0008-0000-0300-00007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5" name="Picture 373">
          <a:extLst>
            <a:ext uri="{FF2B5EF4-FFF2-40B4-BE49-F238E27FC236}">
              <a16:creationId xmlns:a16="http://schemas.microsoft.com/office/drawing/2014/main" id="{00000000-0008-0000-0300-00007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6" name="Picture 374">
          <a:extLst>
            <a:ext uri="{FF2B5EF4-FFF2-40B4-BE49-F238E27FC236}">
              <a16:creationId xmlns:a16="http://schemas.microsoft.com/office/drawing/2014/main" id="{00000000-0008-0000-0300-00007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7" name="Picture 375">
          <a:extLst>
            <a:ext uri="{FF2B5EF4-FFF2-40B4-BE49-F238E27FC236}">
              <a16:creationId xmlns:a16="http://schemas.microsoft.com/office/drawing/2014/main" id="{00000000-0008-0000-0300-00007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8" name="Picture 376">
          <a:extLst>
            <a:ext uri="{FF2B5EF4-FFF2-40B4-BE49-F238E27FC236}">
              <a16:creationId xmlns:a16="http://schemas.microsoft.com/office/drawing/2014/main" id="{00000000-0008-0000-0300-00007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69" name="Picture 377">
          <a:extLst>
            <a:ext uri="{FF2B5EF4-FFF2-40B4-BE49-F238E27FC236}">
              <a16:creationId xmlns:a16="http://schemas.microsoft.com/office/drawing/2014/main" id="{00000000-0008-0000-0300-00007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0" name="Picture 378">
          <a:extLst>
            <a:ext uri="{FF2B5EF4-FFF2-40B4-BE49-F238E27FC236}">
              <a16:creationId xmlns:a16="http://schemas.microsoft.com/office/drawing/2014/main" id="{00000000-0008-0000-0300-00007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1" name="Picture 379">
          <a:extLst>
            <a:ext uri="{FF2B5EF4-FFF2-40B4-BE49-F238E27FC236}">
              <a16:creationId xmlns:a16="http://schemas.microsoft.com/office/drawing/2014/main" id="{00000000-0008-0000-0300-00007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2" name="Picture 380">
          <a:extLst>
            <a:ext uri="{FF2B5EF4-FFF2-40B4-BE49-F238E27FC236}">
              <a16:creationId xmlns:a16="http://schemas.microsoft.com/office/drawing/2014/main" id="{00000000-0008-0000-0300-00007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3" name="Picture 381">
          <a:extLst>
            <a:ext uri="{FF2B5EF4-FFF2-40B4-BE49-F238E27FC236}">
              <a16:creationId xmlns:a16="http://schemas.microsoft.com/office/drawing/2014/main" id="{00000000-0008-0000-0300-00007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4" name="Picture 382">
          <a:extLst>
            <a:ext uri="{FF2B5EF4-FFF2-40B4-BE49-F238E27FC236}">
              <a16:creationId xmlns:a16="http://schemas.microsoft.com/office/drawing/2014/main" id="{00000000-0008-0000-0300-00007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5" name="Picture 383">
          <a:extLst>
            <a:ext uri="{FF2B5EF4-FFF2-40B4-BE49-F238E27FC236}">
              <a16:creationId xmlns:a16="http://schemas.microsoft.com/office/drawing/2014/main" id="{00000000-0008-0000-0300-00007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6" name="Picture 384">
          <a:extLst>
            <a:ext uri="{FF2B5EF4-FFF2-40B4-BE49-F238E27FC236}">
              <a16:creationId xmlns:a16="http://schemas.microsoft.com/office/drawing/2014/main" id="{00000000-0008-0000-0300-00008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7" name="Picture 385">
          <a:extLst>
            <a:ext uri="{FF2B5EF4-FFF2-40B4-BE49-F238E27FC236}">
              <a16:creationId xmlns:a16="http://schemas.microsoft.com/office/drawing/2014/main" id="{00000000-0008-0000-0300-00008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8" name="Picture 386">
          <a:extLst>
            <a:ext uri="{FF2B5EF4-FFF2-40B4-BE49-F238E27FC236}">
              <a16:creationId xmlns:a16="http://schemas.microsoft.com/office/drawing/2014/main" id="{00000000-0008-0000-0300-00008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79" name="Picture 387">
          <a:extLst>
            <a:ext uri="{FF2B5EF4-FFF2-40B4-BE49-F238E27FC236}">
              <a16:creationId xmlns:a16="http://schemas.microsoft.com/office/drawing/2014/main" id="{00000000-0008-0000-0300-00008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0" name="Picture 388">
          <a:extLst>
            <a:ext uri="{FF2B5EF4-FFF2-40B4-BE49-F238E27FC236}">
              <a16:creationId xmlns:a16="http://schemas.microsoft.com/office/drawing/2014/main" id="{00000000-0008-0000-0300-00008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1" name="Picture 389">
          <a:extLst>
            <a:ext uri="{FF2B5EF4-FFF2-40B4-BE49-F238E27FC236}">
              <a16:creationId xmlns:a16="http://schemas.microsoft.com/office/drawing/2014/main" id="{00000000-0008-0000-0300-00008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2" name="Picture 390">
          <a:extLst>
            <a:ext uri="{FF2B5EF4-FFF2-40B4-BE49-F238E27FC236}">
              <a16:creationId xmlns:a16="http://schemas.microsoft.com/office/drawing/2014/main" id="{00000000-0008-0000-0300-00008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3" name="Picture 391">
          <a:extLst>
            <a:ext uri="{FF2B5EF4-FFF2-40B4-BE49-F238E27FC236}">
              <a16:creationId xmlns:a16="http://schemas.microsoft.com/office/drawing/2014/main" id="{00000000-0008-0000-0300-00008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4" name="Picture 392">
          <a:extLst>
            <a:ext uri="{FF2B5EF4-FFF2-40B4-BE49-F238E27FC236}">
              <a16:creationId xmlns:a16="http://schemas.microsoft.com/office/drawing/2014/main" id="{00000000-0008-0000-0300-00008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5" name="Picture 393">
          <a:extLst>
            <a:ext uri="{FF2B5EF4-FFF2-40B4-BE49-F238E27FC236}">
              <a16:creationId xmlns:a16="http://schemas.microsoft.com/office/drawing/2014/main" id="{00000000-0008-0000-0300-00008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6" name="Picture 394">
          <a:extLst>
            <a:ext uri="{FF2B5EF4-FFF2-40B4-BE49-F238E27FC236}">
              <a16:creationId xmlns:a16="http://schemas.microsoft.com/office/drawing/2014/main" id="{00000000-0008-0000-0300-00008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7" name="Picture 395">
          <a:extLst>
            <a:ext uri="{FF2B5EF4-FFF2-40B4-BE49-F238E27FC236}">
              <a16:creationId xmlns:a16="http://schemas.microsoft.com/office/drawing/2014/main" id="{00000000-0008-0000-0300-00008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8" name="Picture 396">
          <a:extLst>
            <a:ext uri="{FF2B5EF4-FFF2-40B4-BE49-F238E27FC236}">
              <a16:creationId xmlns:a16="http://schemas.microsoft.com/office/drawing/2014/main" id="{00000000-0008-0000-0300-00008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89" name="Picture 397">
          <a:extLst>
            <a:ext uri="{FF2B5EF4-FFF2-40B4-BE49-F238E27FC236}">
              <a16:creationId xmlns:a16="http://schemas.microsoft.com/office/drawing/2014/main" id="{00000000-0008-0000-0300-00008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0" name="Picture 398">
          <a:extLst>
            <a:ext uri="{FF2B5EF4-FFF2-40B4-BE49-F238E27FC236}">
              <a16:creationId xmlns:a16="http://schemas.microsoft.com/office/drawing/2014/main" id="{00000000-0008-0000-0300-00008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1" name="Picture 399">
          <a:extLst>
            <a:ext uri="{FF2B5EF4-FFF2-40B4-BE49-F238E27FC236}">
              <a16:creationId xmlns:a16="http://schemas.microsoft.com/office/drawing/2014/main" id="{00000000-0008-0000-0300-00008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2" name="Picture 400">
          <a:extLst>
            <a:ext uri="{FF2B5EF4-FFF2-40B4-BE49-F238E27FC236}">
              <a16:creationId xmlns:a16="http://schemas.microsoft.com/office/drawing/2014/main" id="{00000000-0008-0000-0300-00009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3" name="Picture 401">
          <a:extLst>
            <a:ext uri="{FF2B5EF4-FFF2-40B4-BE49-F238E27FC236}">
              <a16:creationId xmlns:a16="http://schemas.microsoft.com/office/drawing/2014/main" id="{00000000-0008-0000-0300-00009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4" name="Picture 402">
          <a:extLst>
            <a:ext uri="{FF2B5EF4-FFF2-40B4-BE49-F238E27FC236}">
              <a16:creationId xmlns:a16="http://schemas.microsoft.com/office/drawing/2014/main" id="{00000000-0008-0000-0300-00009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5" name="Picture 403">
          <a:extLst>
            <a:ext uri="{FF2B5EF4-FFF2-40B4-BE49-F238E27FC236}">
              <a16:creationId xmlns:a16="http://schemas.microsoft.com/office/drawing/2014/main" id="{00000000-0008-0000-0300-00009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6" name="Picture 404">
          <a:extLst>
            <a:ext uri="{FF2B5EF4-FFF2-40B4-BE49-F238E27FC236}">
              <a16:creationId xmlns:a16="http://schemas.microsoft.com/office/drawing/2014/main" id="{00000000-0008-0000-0300-00009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60</xdr:row>
      <xdr:rowOff>95250</xdr:rowOff>
    </xdr:from>
    <xdr:to>
      <xdr:col>10</xdr:col>
      <xdr:colOff>400050</xdr:colOff>
      <xdr:row>60</xdr:row>
      <xdr:rowOff>95250</xdr:rowOff>
    </xdr:to>
    <xdr:pic>
      <xdr:nvPicPr>
        <xdr:cNvPr id="8597" name="Picture 405">
          <a:extLst>
            <a:ext uri="{FF2B5EF4-FFF2-40B4-BE49-F238E27FC236}">
              <a16:creationId xmlns:a16="http://schemas.microsoft.com/office/drawing/2014/main" id="{00000000-0008-0000-0300-00009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3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4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5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6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7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8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9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20</xdr:row>
          <xdr:rowOff>121920</xdr:rowOff>
        </xdr:from>
        <xdr:to>
          <xdr:col>10</xdr:col>
          <xdr:colOff>426720</xdr:colOff>
          <xdr:row>20</xdr:row>
          <xdr:rowOff>121920</xdr:rowOff>
        </xdr:to>
        <xdr:sp macro="" textlink="">
          <xdr:nvSpPr>
            <xdr:cNvPr id="10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1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2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3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4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5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6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7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8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19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0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1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2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3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4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5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6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7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8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29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0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1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2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3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4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5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6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7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8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39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0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1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2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3" name="Object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4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5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59</xdr:row>
          <xdr:rowOff>7620</xdr:rowOff>
        </xdr:from>
        <xdr:to>
          <xdr:col>10</xdr:col>
          <xdr:colOff>426720</xdr:colOff>
          <xdr:row>59</xdr:row>
          <xdr:rowOff>7620</xdr:rowOff>
        </xdr:to>
        <xdr:sp macro="" textlink="">
          <xdr:nvSpPr>
            <xdr:cNvPr id="46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7" name="Object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8" name="Object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49" name="Object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0" name="Object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1" name="Object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2" name="Object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3" name="Object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4" name="Object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5" name="Object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6" name="Object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7" name="Object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8" name="Object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59" name="Object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0" name="Object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1" name="Object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2" name="Object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63" name="Object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192" name="Object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5" name="Object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6" name="Object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7" name="Object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8" name="Object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09" name="Object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0" name="Object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1" name="Object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2" name="Object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3" name="Object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4" name="Object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5" name="Object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6" name="Object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7" name="Object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3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8" name="Object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19" name="Object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0" name="Object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3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1" name="Object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2" name="Object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3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3" name="Object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4" name="Object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3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5" name="Object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6" name="Object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7" name="Object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3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8" name="Object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29" name="Object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0" name="Object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1" name="Object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2" name="Object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3" name="Object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4" name="Object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5" name="Object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6" name="Object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7" name="Object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8" name="Object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39" name="Object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3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0" name="Object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1" name="Object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3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2" name="Object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3" name="Object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3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4" name="Object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3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5" name="Object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3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6" name="Object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3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7" name="Object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3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8" name="Object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3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49" name="Object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3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0" name="Object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3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1" name="Object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3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2" name="Object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3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3" name="Object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3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4" name="Object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3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5" name="Object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3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6" name="Object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3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7" name="Object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3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8" name="Object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3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59" name="Object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3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0" name="Object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3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1" name="Object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3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2" name="Object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3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3" name="Object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3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4" name="Object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3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5" name="Object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3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6" name="Object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3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7" name="Object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3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8" name="Object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3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69" name="Object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3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0" name="Object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3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1" name="Object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3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2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3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3" name="Object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3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4" name="Object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3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5" name="Object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3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6" name="Object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3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7" name="Object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3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8" name="Object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3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79" name="Object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3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0" name="Object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3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1" name="Object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3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2" name="Object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3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3" name="Object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3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4" name="Object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3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5" name="Object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3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6" name="Object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3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7" name="Object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3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8" name="Object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3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89" name="Object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3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0" name="Object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3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1" name="Object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3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2" name="Object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3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3" name="Object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3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4" name="Object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3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5" name="Object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3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6" name="Object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3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7" name="Object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3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8" name="Object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3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799" name="Object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3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0" name="Object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3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1" name="Object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3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2" name="Object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3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3" name="Object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3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4" name="Object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3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5" name="Object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3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6" name="Object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3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7" name="Object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3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8" name="Object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3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09" name="Object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3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0" name="Object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3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1" name="Object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3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2" name="Object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3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3" name="Object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3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4" name="Object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3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5" name="Object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3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6" name="Object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3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7" name="Object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3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8" name="Object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3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19" name="Object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3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0" name="Object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3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1" name="Object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3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2" name="Object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3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3" name="Object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3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4" name="Object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3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5" name="Object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3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6" name="Object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3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7" name="Object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3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8" name="Object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3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29" name="Object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3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0" name="Object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3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1" name="Object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3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2" name="Object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3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3" name="Object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3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4" name="Object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3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5" name="Object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3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6" name="Object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3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7" name="Object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3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8" name="Object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3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39" name="Object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3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0" name="Object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3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1" name="Object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3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2" name="Object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3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3" name="Object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3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4" name="Object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3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5" name="Object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3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6" name="Object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3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7" name="Object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3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8" name="Object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3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49" name="Object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3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0" name="Object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3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1" name="Object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3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2" name="Object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3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3" name="Object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3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4" name="Object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3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5" name="Object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3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6" name="Object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3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7" name="Object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3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8" name="Object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3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59" name="Object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3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0" name="Object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3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1" name="Object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3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2" name="Object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3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3" name="Object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3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4" name="Object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3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5" name="Object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3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6" name="Object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3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7" name="Object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3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8" name="Object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3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69" name="Object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3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0" name="Object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3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1" name="Object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3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2" name="Object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3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3" name="Object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3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4" name="Object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3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5" name="Object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3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6" name="Object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3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7" name="Object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3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8" name="Object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3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79" name="Object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3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0" name="Object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3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1" name="Object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3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2" name="Object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3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3" name="Object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3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4" name="Object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3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5" name="Object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3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6" name="Object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3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7" name="Object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3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8" name="Object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3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89" name="Object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3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0" name="Object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3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1" name="Object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3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2" name="Object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3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3" name="Object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3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4" name="Object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3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5" name="Object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3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6" name="Object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3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7" name="Object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3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8" name="Object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3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899" name="Object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3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0" name="Object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3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1" name="Object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3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2" name="Object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3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3" name="Object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3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4" name="Object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3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5" name="Object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3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6" name="Object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3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7" name="Object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3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8" name="Object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3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09" name="Object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3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0" name="Object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3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1" name="Object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3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2" name="Object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3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3" name="Object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3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4" name="Object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3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5" name="Object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3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6" name="Object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3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7" name="Object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3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8" name="Object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3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19" name="Object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3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0" name="Object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3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1" name="Object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3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2" name="Object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3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3" name="Object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3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4" name="Object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3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5" name="Object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3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6" name="Object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3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7" name="Object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3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8" name="Object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3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29" name="Object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3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0" name="Object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3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1" name="Object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3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2" name="Object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3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3" name="Object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3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4" name="Object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3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5" name="Object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3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6" name="Object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3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7" name="Object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3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8" name="Object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3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39" name="Object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3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0" name="Object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3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1" name="Object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3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2" name="Object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3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3" name="Object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3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4" name="Object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3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5" name="Object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3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6" name="Object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3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7" name="Object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3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8" name="Object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3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49" name="Object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3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0" name="Object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3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1" name="Object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3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2" name="Object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3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3" name="Object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3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4" name="Object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3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5" name="Object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3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6" name="Object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3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7" name="Object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3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8" name="Object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3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959" name="Object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3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598" name="Object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3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599" name="Object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3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0" name="Object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3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1" name="Object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3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2" name="Object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3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3" name="Object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3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4" name="Object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3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5" name="Object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3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6" name="Object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3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7" name="Object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3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8" name="Object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3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09" name="Object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3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0" name="Object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3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1" name="Object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3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2" name="Object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3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3" name="Object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3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4" name="Object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3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5" name="Object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3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6" name="Object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3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7" name="Object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3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8" name="Object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3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19" name="Object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3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0" name="Object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3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1" name="Object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3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2" name="Object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3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3" name="Object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3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4" name="Object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3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5" name="Object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3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6" name="Object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3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7" name="Object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3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8" name="Object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3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29" name="Object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3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0" name="Object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3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1" name="Object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3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2" name="Object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3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3" name="Object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3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4" name="Object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3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5" name="Object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3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6" name="Object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3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7" name="Object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3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8" name="Object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3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39" name="Object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3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0" name="Object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3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1" name="Object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3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2" name="Object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3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3" name="Object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3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4" name="Object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3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5" name="Object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3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6" name="Object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3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7" name="Object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3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8" name="Object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3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49" name="Object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3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0" name="Object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3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1" name="Object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3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2" name="Object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3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3" name="Object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3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4" name="Object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3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5" name="Object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3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6" name="Object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3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7" name="Object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3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8" name="Object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3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59" name="Object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3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0" name="Object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3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1" name="Object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3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2" name="Object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3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3" name="Object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3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4" name="Object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3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5" name="Object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3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6" name="Object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3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7" name="Object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3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8" name="Object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3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69" name="Object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3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0" name="Object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3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1" name="Object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3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2" name="Object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3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3" name="Object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3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4" name="Object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3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5" name="Object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3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6" name="Object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3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7" name="Object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3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8" name="Object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3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79" name="Object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3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0" name="Object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3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1" name="Object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3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2" name="Object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3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3" name="Object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3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609600</xdr:colOff>
          <xdr:row>60</xdr:row>
          <xdr:rowOff>0</xdr:rowOff>
        </xdr:from>
        <xdr:to>
          <xdr:col>10</xdr:col>
          <xdr:colOff>426720</xdr:colOff>
          <xdr:row>60</xdr:row>
          <xdr:rowOff>0</xdr:rowOff>
        </xdr:to>
        <xdr:sp macro="" textlink="">
          <xdr:nvSpPr>
            <xdr:cNvPr id="8684" name="Object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3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4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4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4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4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4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4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152400</xdr:rowOff>
        </xdr:from>
        <xdr:to>
          <xdr:col>10</xdr:col>
          <xdr:colOff>403860</xdr:colOff>
          <xdr:row>22</xdr:row>
          <xdr:rowOff>152400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4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5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5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5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5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5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5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5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5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5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5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5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5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5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5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5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5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5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5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5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5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5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5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5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5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5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5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5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5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5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5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5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5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5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1" name="Object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5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2" name="Object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5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66</xdr:row>
          <xdr:rowOff>0</xdr:rowOff>
        </xdr:from>
        <xdr:to>
          <xdr:col>11</xdr:col>
          <xdr:colOff>411480</xdr:colOff>
          <xdr:row>66</xdr:row>
          <xdr:rowOff>0</xdr:rowOff>
        </xdr:to>
        <xdr:sp macro="" textlink="">
          <xdr:nvSpPr>
            <xdr:cNvPr id="7213" name="Object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5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4" name="Object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5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5" name="Object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5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6" name="Object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5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7" name="Object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5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8" name="Object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5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19" name="Object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5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5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5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2" name="Object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5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3" name="Object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5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4" name="Object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5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5" name="Object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5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6" name="Object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5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7" name="Object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5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8" name="Object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5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29" name="Object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5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0" name="Object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5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1" name="Object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5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2" name="Object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5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3" name="Object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5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4" name="Object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5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5" name="Object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5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6" name="Object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5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7" name="Object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5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8" name="Object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5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39" name="Object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5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0" name="Object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5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1" name="Object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5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2" name="Object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5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3" name="Object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5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4" name="Object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5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5" name="Object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5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6" name="Object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5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7" name="Object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5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8" name="Object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5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49" name="Object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5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0" name="Object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5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1" name="Object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5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2" name="Object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5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3" name="Object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5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4" name="Object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5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5" name="Object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5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6" name="Object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5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7" name="Object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5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8" name="Object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5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59" name="Object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5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0" name="Object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5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1" name="Object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5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2" name="Object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5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3" name="Object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5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4" name="Object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5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5" name="Object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5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6" name="Object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5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7" name="Object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5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8" name="Object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5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69" name="Object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5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0" name="Object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5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1" name="Object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5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2" name="Object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5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3" name="Object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5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4" name="Object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5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5" name="Object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5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6" name="Object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5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7" name="Object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5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8" name="Object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5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79" name="Object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5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0" name="Object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5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1" name="Object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5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2" name="Object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5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3" name="Object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5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4" name="Object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5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5" name="Object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5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6" name="Object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5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7" name="Object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5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8" name="Object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5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89" name="Object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5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0" name="Object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5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1" name="Object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5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2" name="Object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5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3" name="Object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5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4" name="Object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5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5" name="Object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5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6" name="Object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5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7" name="Object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5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8" name="Object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5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299" name="Object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5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0" name="Object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5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1" name="Object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5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2" name="Object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5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3" name="Object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5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4" name="Object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5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5" name="Object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5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6" name="Object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5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7" name="Object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5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8" name="Object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5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09" name="Object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5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0" name="Object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5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1" name="Object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5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2" name="Object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5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3" name="Object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5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4" name="Object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5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5" name="Object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5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6" name="Object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5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7" name="Object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5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8" name="Object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5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19" name="Object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5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0" name="Object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5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1" name="Object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5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2" name="Object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5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3" name="Object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5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4" name="Object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5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5" name="Object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5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6" name="Object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5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7" name="Object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5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8" name="Object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5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29" name="Object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5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0" name="Object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5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1" name="Object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5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2" name="Object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5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3" name="Object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5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4" name="Object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5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5" name="Object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5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6" name="Object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5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7" name="Object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5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8" name="Object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5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39" name="Object 171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00000000-0008-0000-0500-0000A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0" name="Object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5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1" name="Object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5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2" name="Object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5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3" name="Object 175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00000000-0008-0000-0500-0000A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4" name="Object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5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5" name="Object 177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00000000-0008-0000-0500-0000B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6" name="Object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5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7" name="Object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5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8" name="Object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5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49" name="Object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5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0" name="Object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5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1" name="Object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5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2" name="Object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5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3" name="Object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5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4" name="Object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5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5" name="Object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5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6" name="Object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5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7" name="Object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5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8" name="Object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5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59" name="Object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5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0" name="Object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5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1" name="Object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5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2" name="Object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5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3" name="Object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5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4" name="Object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5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5" name="Object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5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6" name="Object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5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7" name="Object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5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8" name="Object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5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69" name="Object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5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0" name="Object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5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1" name="Object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5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2" name="Object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5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3" name="Object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5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4" name="Object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5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5" name="Object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5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6" name="Object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5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7" name="Object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5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8" name="Object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5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79" name="Object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5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0" name="Object 212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5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1" name="Object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5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2" name="Object 214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00000000-0008-0000-0500-0000D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3" name="Object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5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4" name="Object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5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5" name="Object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5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6" name="Object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5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7" name="Object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5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8" name="Object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5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89" name="Object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5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0" name="Object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5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1" name="Object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5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2" name="Object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5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3" name="Object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5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4" name="Object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5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5" name="Object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5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6" name="Object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5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7" name="Object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5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8" name="Object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5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399" name="Object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5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0" name="Object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5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1" name="Object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5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2" name="Object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5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3" name="Object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5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4" name="Object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5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5" name="Object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5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6" name="Object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5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7" name="Object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5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8" name="Object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5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09" name="Object 24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00000000-0008-0000-0500-0000F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0" name="Object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5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1" name="Object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5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2" name="Object 244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00000000-0008-0000-0500-0000F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3" name="Object 245" hidden="1">
              <a:extLst>
                <a:ext uri="{63B3BB69-23CF-44E3-9099-C40C66FF867C}">
                  <a14:compatExt spid="_x0000_s7413"/>
                </a:ext>
                <a:ext uri="{FF2B5EF4-FFF2-40B4-BE49-F238E27FC236}">
                  <a16:creationId xmlns:a16="http://schemas.microsoft.com/office/drawing/2014/main" id="{00000000-0008-0000-0500-0000F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4" name="Object 246" hidden="1">
              <a:extLst>
                <a:ext uri="{63B3BB69-23CF-44E3-9099-C40C66FF867C}">
                  <a14:compatExt spid="_x0000_s7414"/>
                </a:ext>
                <a:ext uri="{FF2B5EF4-FFF2-40B4-BE49-F238E27FC236}">
                  <a16:creationId xmlns:a16="http://schemas.microsoft.com/office/drawing/2014/main" id="{00000000-0008-0000-0500-0000F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5" name="Object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5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6" name="Object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5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7" name="Object 249" hidden="1">
              <a:extLst>
                <a:ext uri="{63B3BB69-23CF-44E3-9099-C40C66FF867C}">
                  <a14:compatExt spid="_x0000_s7417"/>
                </a:ext>
                <a:ext uri="{FF2B5EF4-FFF2-40B4-BE49-F238E27FC236}">
                  <a16:creationId xmlns:a16="http://schemas.microsoft.com/office/drawing/2014/main" id="{00000000-0008-0000-0500-0000F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8" name="Object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5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19" name="Object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5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0" name="Object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5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1" name="Object 253" hidden="1">
              <a:extLst>
                <a:ext uri="{63B3BB69-23CF-44E3-9099-C40C66FF867C}">
                  <a14:compatExt spid="_x0000_s7421"/>
                </a:ext>
                <a:ext uri="{FF2B5EF4-FFF2-40B4-BE49-F238E27FC236}">
                  <a16:creationId xmlns:a16="http://schemas.microsoft.com/office/drawing/2014/main" id="{00000000-0008-0000-0500-0000F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2" name="Object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5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3" name="Object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5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4" name="Object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5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5" name="Object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5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6" name="Object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5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7" name="Object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5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8" name="Object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5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29" name="Object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5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0" name="Object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5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1" name="Object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5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2" name="Object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5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3" name="Object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5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4" name="Object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5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5" name="Object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5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6" name="Object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5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7" name="Object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5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8" name="Object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5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39" name="Object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5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0" name="Object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5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1" name="Object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5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2" name="Object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5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3" name="Object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5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4" name="Object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5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5" name="Object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5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6" name="Object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5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7" name="Object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5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8" name="Object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5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49" name="Object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5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0" name="Object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5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1" name="Object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5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2" name="Object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5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3" name="Object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5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4" name="Object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5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5" name="Object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5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6" name="Object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5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7" name="Object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5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8" name="Object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5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59" name="Object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5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0" name="Object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5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1" name="Object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5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2" name="Object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5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3" name="Object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5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4" name="Object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5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5" name="Object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5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6" name="Object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5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7" name="Object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5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8" name="Object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5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69" name="Object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5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0" name="Object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5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1" name="Object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5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2" name="Object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5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3" name="Object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5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4" name="Object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5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5" name="Object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5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6" name="Object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5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7" name="Object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5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8" name="Object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5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79" name="Object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5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0" name="Object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5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1" name="Object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5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2" name="Object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5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3" name="Object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5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4" name="Object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5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5" name="Object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5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6" name="Object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5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7" name="Object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5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8" name="Object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5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89" name="Object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5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0" name="Object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5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1" name="Object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5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2" name="Object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5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3" name="Object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5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4" name="Object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5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5" name="Object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5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6" name="Object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5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7" name="Object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5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8" name="Object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5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499" name="Object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5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0" name="Object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5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1" name="Object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5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2" name="Object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5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3" name="Object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4" name="Object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5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5" name="Object 337" hidden="1">
              <a:extLst>
                <a:ext uri="{63B3BB69-23CF-44E3-9099-C40C66FF867C}">
                  <a14:compatExt spid="_x0000_s7505"/>
                </a:ext>
                <a:ext uri="{FF2B5EF4-FFF2-40B4-BE49-F238E27FC236}">
                  <a16:creationId xmlns:a16="http://schemas.microsoft.com/office/drawing/2014/main" id="{00000000-0008-0000-0500-00005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6" name="Object 338" hidden="1">
              <a:extLst>
                <a:ext uri="{63B3BB69-23CF-44E3-9099-C40C66FF867C}">
                  <a14:compatExt spid="_x0000_s7506"/>
                </a:ext>
                <a:ext uri="{FF2B5EF4-FFF2-40B4-BE49-F238E27FC236}">
                  <a16:creationId xmlns:a16="http://schemas.microsoft.com/office/drawing/2014/main" id="{00000000-0008-0000-0500-00005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7" name="Object 339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id="{00000000-0008-0000-0500-00005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8" name="Object 340" hidden="1">
              <a:extLst>
                <a:ext uri="{63B3BB69-23CF-44E3-9099-C40C66FF867C}">
                  <a14:compatExt spid="_x0000_s7508"/>
                </a:ext>
                <a:ext uri="{FF2B5EF4-FFF2-40B4-BE49-F238E27FC236}">
                  <a16:creationId xmlns:a16="http://schemas.microsoft.com/office/drawing/2014/main" id="{00000000-0008-0000-0500-00005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09" name="Object 341" hidden="1">
              <a:extLst>
                <a:ext uri="{63B3BB69-23CF-44E3-9099-C40C66FF867C}">
                  <a14:compatExt spid="_x0000_s7509"/>
                </a:ext>
                <a:ext uri="{FF2B5EF4-FFF2-40B4-BE49-F238E27FC236}">
                  <a16:creationId xmlns:a16="http://schemas.microsoft.com/office/drawing/2014/main" id="{00000000-0008-0000-0500-00005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0" name="Object 342" hidden="1">
              <a:extLst>
                <a:ext uri="{63B3BB69-23CF-44E3-9099-C40C66FF867C}">
                  <a14:compatExt spid="_x0000_s7510"/>
                </a:ext>
                <a:ext uri="{FF2B5EF4-FFF2-40B4-BE49-F238E27FC236}">
                  <a16:creationId xmlns:a16="http://schemas.microsoft.com/office/drawing/2014/main" id="{00000000-0008-0000-0500-00005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1" name="Object 343" hidden="1">
              <a:extLst>
                <a:ext uri="{63B3BB69-23CF-44E3-9099-C40C66FF867C}">
                  <a14:compatExt spid="_x0000_s7511"/>
                </a:ext>
                <a:ext uri="{FF2B5EF4-FFF2-40B4-BE49-F238E27FC236}">
                  <a16:creationId xmlns:a16="http://schemas.microsoft.com/office/drawing/2014/main" id="{00000000-0008-0000-0500-00005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2" name="Object 344" hidden="1">
              <a:extLst>
                <a:ext uri="{63B3BB69-23CF-44E3-9099-C40C66FF867C}">
                  <a14:compatExt spid="_x0000_s7512"/>
                </a:ext>
                <a:ext uri="{FF2B5EF4-FFF2-40B4-BE49-F238E27FC236}">
                  <a16:creationId xmlns:a16="http://schemas.microsoft.com/office/drawing/2014/main" id="{00000000-0008-0000-0500-00005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3" name="Object 345" hidden="1">
              <a:extLst>
                <a:ext uri="{63B3BB69-23CF-44E3-9099-C40C66FF867C}">
                  <a14:compatExt spid="_x0000_s7513"/>
                </a:ext>
                <a:ext uri="{FF2B5EF4-FFF2-40B4-BE49-F238E27FC236}">
                  <a16:creationId xmlns:a16="http://schemas.microsoft.com/office/drawing/2014/main" id="{00000000-0008-0000-0500-00005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4" name="Object 346" hidden="1">
              <a:extLst>
                <a:ext uri="{63B3BB69-23CF-44E3-9099-C40C66FF867C}">
                  <a14:compatExt spid="_x0000_s7514"/>
                </a:ext>
                <a:ext uri="{FF2B5EF4-FFF2-40B4-BE49-F238E27FC236}">
                  <a16:creationId xmlns:a16="http://schemas.microsoft.com/office/drawing/2014/main" id="{00000000-0008-0000-0500-00005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5" name="Object 347" hidden="1">
              <a:extLst>
                <a:ext uri="{63B3BB69-23CF-44E3-9099-C40C66FF867C}">
                  <a14:compatExt spid="_x0000_s7515"/>
                </a:ext>
                <a:ext uri="{FF2B5EF4-FFF2-40B4-BE49-F238E27FC236}">
                  <a16:creationId xmlns:a16="http://schemas.microsoft.com/office/drawing/2014/main" id="{00000000-0008-0000-0500-00005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6" name="Object 348" hidden="1">
              <a:extLst>
                <a:ext uri="{63B3BB69-23CF-44E3-9099-C40C66FF867C}">
                  <a14:compatExt spid="_x0000_s7516"/>
                </a:ext>
                <a:ext uri="{FF2B5EF4-FFF2-40B4-BE49-F238E27FC236}">
                  <a16:creationId xmlns:a16="http://schemas.microsoft.com/office/drawing/2014/main" id="{00000000-0008-0000-0500-00005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7" name="Object 349" hidden="1">
              <a:extLst>
                <a:ext uri="{63B3BB69-23CF-44E3-9099-C40C66FF867C}">
                  <a14:compatExt spid="_x0000_s7517"/>
                </a:ext>
                <a:ext uri="{FF2B5EF4-FFF2-40B4-BE49-F238E27FC236}">
                  <a16:creationId xmlns:a16="http://schemas.microsoft.com/office/drawing/2014/main" id="{00000000-0008-0000-0500-00005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8" name="Object 350" hidden="1">
              <a:extLst>
                <a:ext uri="{63B3BB69-23CF-44E3-9099-C40C66FF867C}">
                  <a14:compatExt spid="_x0000_s7518"/>
                </a:ext>
                <a:ext uri="{FF2B5EF4-FFF2-40B4-BE49-F238E27FC236}">
                  <a16:creationId xmlns:a16="http://schemas.microsoft.com/office/drawing/2014/main" id="{00000000-0008-0000-0500-00005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19" name="Object 351" hidden="1">
              <a:extLst>
                <a:ext uri="{63B3BB69-23CF-44E3-9099-C40C66FF867C}">
                  <a14:compatExt spid="_x0000_s7519"/>
                </a:ext>
                <a:ext uri="{FF2B5EF4-FFF2-40B4-BE49-F238E27FC236}">
                  <a16:creationId xmlns:a16="http://schemas.microsoft.com/office/drawing/2014/main" id="{00000000-0008-0000-0500-00005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0" name="Object 352" hidden="1">
              <a:extLst>
                <a:ext uri="{63B3BB69-23CF-44E3-9099-C40C66FF867C}">
                  <a14:compatExt spid="_x0000_s7520"/>
                </a:ext>
                <a:ext uri="{FF2B5EF4-FFF2-40B4-BE49-F238E27FC236}">
                  <a16:creationId xmlns:a16="http://schemas.microsoft.com/office/drawing/2014/main" id="{00000000-0008-0000-0500-00006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1" name="Object 353" hidden="1">
              <a:extLst>
                <a:ext uri="{63B3BB69-23CF-44E3-9099-C40C66FF867C}">
                  <a14:compatExt spid="_x0000_s7521"/>
                </a:ext>
                <a:ext uri="{FF2B5EF4-FFF2-40B4-BE49-F238E27FC236}">
                  <a16:creationId xmlns:a16="http://schemas.microsoft.com/office/drawing/2014/main" id="{00000000-0008-0000-0500-00006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2" name="Object 354" hidden="1">
              <a:extLst>
                <a:ext uri="{63B3BB69-23CF-44E3-9099-C40C66FF867C}">
                  <a14:compatExt spid="_x0000_s7522"/>
                </a:ext>
                <a:ext uri="{FF2B5EF4-FFF2-40B4-BE49-F238E27FC236}">
                  <a16:creationId xmlns:a16="http://schemas.microsoft.com/office/drawing/2014/main" id="{00000000-0008-0000-0500-00006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3" name="Object 355" hidden="1">
              <a:extLst>
                <a:ext uri="{63B3BB69-23CF-44E3-9099-C40C66FF867C}">
                  <a14:compatExt spid="_x0000_s7523"/>
                </a:ext>
                <a:ext uri="{FF2B5EF4-FFF2-40B4-BE49-F238E27FC236}">
                  <a16:creationId xmlns:a16="http://schemas.microsoft.com/office/drawing/2014/main" id="{00000000-0008-0000-0500-00006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4" name="Object 356" hidden="1">
              <a:extLst>
                <a:ext uri="{63B3BB69-23CF-44E3-9099-C40C66FF867C}">
                  <a14:compatExt spid="_x0000_s7524"/>
                </a:ext>
                <a:ext uri="{FF2B5EF4-FFF2-40B4-BE49-F238E27FC236}">
                  <a16:creationId xmlns:a16="http://schemas.microsoft.com/office/drawing/2014/main" id="{00000000-0008-0000-0500-00006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5" name="Object 357" hidden="1">
              <a:extLst>
                <a:ext uri="{63B3BB69-23CF-44E3-9099-C40C66FF867C}">
                  <a14:compatExt spid="_x0000_s7525"/>
                </a:ext>
                <a:ext uri="{FF2B5EF4-FFF2-40B4-BE49-F238E27FC236}">
                  <a16:creationId xmlns:a16="http://schemas.microsoft.com/office/drawing/2014/main" id="{00000000-0008-0000-0500-00006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6" name="Object 358" hidden="1">
              <a:extLst>
                <a:ext uri="{63B3BB69-23CF-44E3-9099-C40C66FF867C}">
                  <a14:compatExt spid="_x0000_s7526"/>
                </a:ext>
                <a:ext uri="{FF2B5EF4-FFF2-40B4-BE49-F238E27FC236}">
                  <a16:creationId xmlns:a16="http://schemas.microsoft.com/office/drawing/2014/main" id="{00000000-0008-0000-0500-00006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7" name="Object 359" hidden="1">
              <a:extLst>
                <a:ext uri="{63B3BB69-23CF-44E3-9099-C40C66FF867C}">
                  <a14:compatExt spid="_x0000_s7527"/>
                </a:ext>
                <a:ext uri="{FF2B5EF4-FFF2-40B4-BE49-F238E27FC236}">
                  <a16:creationId xmlns:a16="http://schemas.microsoft.com/office/drawing/2014/main" id="{00000000-0008-0000-0500-00006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8" name="Object 360" hidden="1">
              <a:extLst>
                <a:ext uri="{63B3BB69-23CF-44E3-9099-C40C66FF867C}">
                  <a14:compatExt spid="_x0000_s7528"/>
                </a:ext>
                <a:ext uri="{FF2B5EF4-FFF2-40B4-BE49-F238E27FC236}">
                  <a16:creationId xmlns:a16="http://schemas.microsoft.com/office/drawing/2014/main" id="{00000000-0008-0000-0500-00006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29" name="Object 361" hidden="1">
              <a:extLst>
                <a:ext uri="{63B3BB69-23CF-44E3-9099-C40C66FF867C}">
                  <a14:compatExt spid="_x0000_s7529"/>
                </a:ext>
                <a:ext uri="{FF2B5EF4-FFF2-40B4-BE49-F238E27FC236}">
                  <a16:creationId xmlns:a16="http://schemas.microsoft.com/office/drawing/2014/main" id="{00000000-0008-0000-0500-00006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0" name="Object 362" hidden="1">
              <a:extLst>
                <a:ext uri="{63B3BB69-23CF-44E3-9099-C40C66FF867C}">
                  <a14:compatExt spid="_x0000_s7530"/>
                </a:ext>
                <a:ext uri="{FF2B5EF4-FFF2-40B4-BE49-F238E27FC236}">
                  <a16:creationId xmlns:a16="http://schemas.microsoft.com/office/drawing/2014/main" id="{00000000-0008-0000-0500-00006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1" name="Object 363" hidden="1">
              <a:extLst>
                <a:ext uri="{63B3BB69-23CF-44E3-9099-C40C66FF867C}">
                  <a14:compatExt spid="_x0000_s7531"/>
                </a:ext>
                <a:ext uri="{FF2B5EF4-FFF2-40B4-BE49-F238E27FC236}">
                  <a16:creationId xmlns:a16="http://schemas.microsoft.com/office/drawing/2014/main" id="{00000000-0008-0000-0500-00006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2" name="Object 364" hidden="1">
              <a:extLst>
                <a:ext uri="{63B3BB69-23CF-44E3-9099-C40C66FF867C}">
                  <a14:compatExt spid="_x0000_s7532"/>
                </a:ext>
                <a:ext uri="{FF2B5EF4-FFF2-40B4-BE49-F238E27FC236}">
                  <a16:creationId xmlns:a16="http://schemas.microsoft.com/office/drawing/2014/main" id="{00000000-0008-0000-0500-00006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3" name="Object 365" hidden="1">
              <a:extLst>
                <a:ext uri="{63B3BB69-23CF-44E3-9099-C40C66FF867C}">
                  <a14:compatExt spid="_x0000_s7533"/>
                </a:ext>
                <a:ext uri="{FF2B5EF4-FFF2-40B4-BE49-F238E27FC236}">
                  <a16:creationId xmlns:a16="http://schemas.microsoft.com/office/drawing/2014/main" id="{00000000-0008-0000-0500-00006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4" name="Object 366" hidden="1">
              <a:extLst>
                <a:ext uri="{63B3BB69-23CF-44E3-9099-C40C66FF867C}">
                  <a14:compatExt spid="_x0000_s7534"/>
                </a:ext>
                <a:ext uri="{FF2B5EF4-FFF2-40B4-BE49-F238E27FC236}">
                  <a16:creationId xmlns:a16="http://schemas.microsoft.com/office/drawing/2014/main" id="{00000000-0008-0000-0500-00006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5" name="Object 367" hidden="1">
              <a:extLst>
                <a:ext uri="{63B3BB69-23CF-44E3-9099-C40C66FF867C}">
                  <a14:compatExt spid="_x0000_s7535"/>
                </a:ext>
                <a:ext uri="{FF2B5EF4-FFF2-40B4-BE49-F238E27FC236}">
                  <a16:creationId xmlns:a16="http://schemas.microsoft.com/office/drawing/2014/main" id="{00000000-0008-0000-0500-00006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6" name="Object 368" hidden="1">
              <a:extLst>
                <a:ext uri="{63B3BB69-23CF-44E3-9099-C40C66FF867C}">
                  <a14:compatExt spid="_x0000_s7536"/>
                </a:ext>
                <a:ext uri="{FF2B5EF4-FFF2-40B4-BE49-F238E27FC236}">
                  <a16:creationId xmlns:a16="http://schemas.microsoft.com/office/drawing/2014/main" id="{00000000-0008-0000-0500-00007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7" name="Object 369" hidden="1">
              <a:extLst>
                <a:ext uri="{63B3BB69-23CF-44E3-9099-C40C66FF867C}">
                  <a14:compatExt spid="_x0000_s7537"/>
                </a:ext>
                <a:ext uri="{FF2B5EF4-FFF2-40B4-BE49-F238E27FC236}">
                  <a16:creationId xmlns:a16="http://schemas.microsoft.com/office/drawing/2014/main" id="{00000000-0008-0000-0500-00007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8" name="Object 370" hidden="1">
              <a:extLst>
                <a:ext uri="{63B3BB69-23CF-44E3-9099-C40C66FF867C}">
                  <a14:compatExt spid="_x0000_s7538"/>
                </a:ext>
                <a:ext uri="{FF2B5EF4-FFF2-40B4-BE49-F238E27FC236}">
                  <a16:creationId xmlns:a16="http://schemas.microsoft.com/office/drawing/2014/main" id="{00000000-0008-0000-0500-00007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39" name="Object 371" hidden="1">
              <a:extLst>
                <a:ext uri="{63B3BB69-23CF-44E3-9099-C40C66FF867C}">
                  <a14:compatExt spid="_x0000_s7539"/>
                </a:ext>
                <a:ext uri="{FF2B5EF4-FFF2-40B4-BE49-F238E27FC236}">
                  <a16:creationId xmlns:a16="http://schemas.microsoft.com/office/drawing/2014/main" id="{00000000-0008-0000-0500-00007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0" name="Object 372" hidden="1">
              <a:extLst>
                <a:ext uri="{63B3BB69-23CF-44E3-9099-C40C66FF867C}">
                  <a14:compatExt spid="_x0000_s7540"/>
                </a:ext>
                <a:ext uri="{FF2B5EF4-FFF2-40B4-BE49-F238E27FC236}">
                  <a16:creationId xmlns:a16="http://schemas.microsoft.com/office/drawing/2014/main" id="{00000000-0008-0000-0500-00007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1" name="Object 373" hidden="1">
              <a:extLst>
                <a:ext uri="{63B3BB69-23CF-44E3-9099-C40C66FF867C}">
                  <a14:compatExt spid="_x0000_s7541"/>
                </a:ext>
                <a:ext uri="{FF2B5EF4-FFF2-40B4-BE49-F238E27FC236}">
                  <a16:creationId xmlns:a16="http://schemas.microsoft.com/office/drawing/2014/main" id="{00000000-0008-0000-0500-00007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2" name="Object 374" hidden="1">
              <a:extLst>
                <a:ext uri="{63B3BB69-23CF-44E3-9099-C40C66FF867C}">
                  <a14:compatExt spid="_x0000_s7542"/>
                </a:ext>
                <a:ext uri="{FF2B5EF4-FFF2-40B4-BE49-F238E27FC236}">
                  <a16:creationId xmlns:a16="http://schemas.microsoft.com/office/drawing/2014/main" id="{00000000-0008-0000-0500-00007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3" name="Object 375" hidden="1">
              <a:extLst>
                <a:ext uri="{63B3BB69-23CF-44E3-9099-C40C66FF867C}">
                  <a14:compatExt spid="_x0000_s7543"/>
                </a:ext>
                <a:ext uri="{FF2B5EF4-FFF2-40B4-BE49-F238E27FC236}">
                  <a16:creationId xmlns:a16="http://schemas.microsoft.com/office/drawing/2014/main" id="{00000000-0008-0000-0500-00007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4" name="Object 376" hidden="1">
              <a:extLst>
                <a:ext uri="{63B3BB69-23CF-44E3-9099-C40C66FF867C}">
                  <a14:compatExt spid="_x0000_s7544"/>
                </a:ext>
                <a:ext uri="{FF2B5EF4-FFF2-40B4-BE49-F238E27FC236}">
                  <a16:creationId xmlns:a16="http://schemas.microsoft.com/office/drawing/2014/main" id="{00000000-0008-0000-0500-00007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5" name="Object 377" hidden="1">
              <a:extLst>
                <a:ext uri="{63B3BB69-23CF-44E3-9099-C40C66FF867C}">
                  <a14:compatExt spid="_x0000_s7545"/>
                </a:ext>
                <a:ext uri="{FF2B5EF4-FFF2-40B4-BE49-F238E27FC236}">
                  <a16:creationId xmlns:a16="http://schemas.microsoft.com/office/drawing/2014/main" id="{00000000-0008-0000-0500-00007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6" name="Object 378" hidden="1">
              <a:extLst>
                <a:ext uri="{63B3BB69-23CF-44E3-9099-C40C66FF867C}">
                  <a14:compatExt spid="_x0000_s7546"/>
                </a:ext>
                <a:ext uri="{FF2B5EF4-FFF2-40B4-BE49-F238E27FC236}">
                  <a16:creationId xmlns:a16="http://schemas.microsoft.com/office/drawing/2014/main" id="{00000000-0008-0000-0500-00007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7" name="Object 379" hidden="1">
              <a:extLst>
                <a:ext uri="{63B3BB69-23CF-44E3-9099-C40C66FF867C}">
                  <a14:compatExt spid="_x0000_s7547"/>
                </a:ext>
                <a:ext uri="{FF2B5EF4-FFF2-40B4-BE49-F238E27FC236}">
                  <a16:creationId xmlns:a16="http://schemas.microsoft.com/office/drawing/2014/main" id="{00000000-0008-0000-0500-00007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8" name="Object 380" hidden="1">
              <a:extLst>
                <a:ext uri="{63B3BB69-23CF-44E3-9099-C40C66FF867C}">
                  <a14:compatExt spid="_x0000_s7548"/>
                </a:ext>
                <a:ext uri="{FF2B5EF4-FFF2-40B4-BE49-F238E27FC236}">
                  <a16:creationId xmlns:a16="http://schemas.microsoft.com/office/drawing/2014/main" id="{00000000-0008-0000-0500-00007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49" name="Object 381" hidden="1">
              <a:extLst>
                <a:ext uri="{63B3BB69-23CF-44E3-9099-C40C66FF867C}">
                  <a14:compatExt spid="_x0000_s7549"/>
                </a:ext>
                <a:ext uri="{FF2B5EF4-FFF2-40B4-BE49-F238E27FC236}">
                  <a16:creationId xmlns:a16="http://schemas.microsoft.com/office/drawing/2014/main" id="{00000000-0008-0000-0500-00007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0" name="Object 382" hidden="1">
              <a:extLst>
                <a:ext uri="{63B3BB69-23CF-44E3-9099-C40C66FF867C}">
                  <a14:compatExt spid="_x0000_s7550"/>
                </a:ext>
                <a:ext uri="{FF2B5EF4-FFF2-40B4-BE49-F238E27FC236}">
                  <a16:creationId xmlns:a16="http://schemas.microsoft.com/office/drawing/2014/main" id="{00000000-0008-0000-0500-00007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1" name="Object 383" hidden="1">
              <a:extLst>
                <a:ext uri="{63B3BB69-23CF-44E3-9099-C40C66FF867C}">
                  <a14:compatExt spid="_x0000_s7551"/>
                </a:ext>
                <a:ext uri="{FF2B5EF4-FFF2-40B4-BE49-F238E27FC236}">
                  <a16:creationId xmlns:a16="http://schemas.microsoft.com/office/drawing/2014/main" id="{00000000-0008-0000-0500-00007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2" name="Object 384" hidden="1">
              <a:extLst>
                <a:ext uri="{63B3BB69-23CF-44E3-9099-C40C66FF867C}">
                  <a14:compatExt spid="_x0000_s7552"/>
                </a:ext>
                <a:ext uri="{FF2B5EF4-FFF2-40B4-BE49-F238E27FC236}">
                  <a16:creationId xmlns:a16="http://schemas.microsoft.com/office/drawing/2014/main" id="{00000000-0008-0000-0500-00008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3" name="Object 385" hidden="1">
              <a:extLst>
                <a:ext uri="{63B3BB69-23CF-44E3-9099-C40C66FF867C}">
                  <a14:compatExt spid="_x0000_s7553"/>
                </a:ext>
                <a:ext uri="{FF2B5EF4-FFF2-40B4-BE49-F238E27FC236}">
                  <a16:creationId xmlns:a16="http://schemas.microsoft.com/office/drawing/2014/main" id="{00000000-0008-0000-0500-00008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4" name="Object 386" hidden="1">
              <a:extLst>
                <a:ext uri="{63B3BB69-23CF-44E3-9099-C40C66FF867C}">
                  <a14:compatExt spid="_x0000_s7554"/>
                </a:ext>
                <a:ext uri="{FF2B5EF4-FFF2-40B4-BE49-F238E27FC236}">
                  <a16:creationId xmlns:a16="http://schemas.microsoft.com/office/drawing/2014/main" id="{00000000-0008-0000-0500-00008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5" name="Object 387" hidden="1">
              <a:extLst>
                <a:ext uri="{63B3BB69-23CF-44E3-9099-C40C66FF867C}">
                  <a14:compatExt spid="_x0000_s7555"/>
                </a:ext>
                <a:ext uri="{FF2B5EF4-FFF2-40B4-BE49-F238E27FC236}">
                  <a16:creationId xmlns:a16="http://schemas.microsoft.com/office/drawing/2014/main" id="{00000000-0008-0000-0500-00008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6" name="Object 388" hidden="1">
              <a:extLst>
                <a:ext uri="{63B3BB69-23CF-44E3-9099-C40C66FF867C}">
                  <a14:compatExt spid="_x0000_s7556"/>
                </a:ext>
                <a:ext uri="{FF2B5EF4-FFF2-40B4-BE49-F238E27FC236}">
                  <a16:creationId xmlns:a16="http://schemas.microsoft.com/office/drawing/2014/main" id="{00000000-0008-0000-0500-00008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7" name="Object 389" hidden="1">
              <a:extLst>
                <a:ext uri="{63B3BB69-23CF-44E3-9099-C40C66FF867C}">
                  <a14:compatExt spid="_x0000_s7557"/>
                </a:ext>
                <a:ext uri="{FF2B5EF4-FFF2-40B4-BE49-F238E27FC236}">
                  <a16:creationId xmlns:a16="http://schemas.microsoft.com/office/drawing/2014/main" id="{00000000-0008-0000-0500-00008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8" name="Object 390" hidden="1">
              <a:extLst>
                <a:ext uri="{63B3BB69-23CF-44E3-9099-C40C66FF867C}">
                  <a14:compatExt spid="_x0000_s7558"/>
                </a:ext>
                <a:ext uri="{FF2B5EF4-FFF2-40B4-BE49-F238E27FC236}">
                  <a16:creationId xmlns:a16="http://schemas.microsoft.com/office/drawing/2014/main" id="{00000000-0008-0000-0500-00008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59" name="Object 391" hidden="1">
              <a:extLst>
                <a:ext uri="{63B3BB69-23CF-44E3-9099-C40C66FF867C}">
                  <a14:compatExt spid="_x0000_s7559"/>
                </a:ext>
                <a:ext uri="{FF2B5EF4-FFF2-40B4-BE49-F238E27FC236}">
                  <a16:creationId xmlns:a16="http://schemas.microsoft.com/office/drawing/2014/main" id="{00000000-0008-0000-0500-00008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0" name="Object 392" hidden="1">
              <a:extLst>
                <a:ext uri="{63B3BB69-23CF-44E3-9099-C40C66FF867C}">
                  <a14:compatExt spid="_x0000_s7560"/>
                </a:ext>
                <a:ext uri="{FF2B5EF4-FFF2-40B4-BE49-F238E27FC236}">
                  <a16:creationId xmlns:a16="http://schemas.microsoft.com/office/drawing/2014/main" id="{00000000-0008-0000-0500-00008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1" name="Object 393" hidden="1">
              <a:extLst>
                <a:ext uri="{63B3BB69-23CF-44E3-9099-C40C66FF867C}">
                  <a14:compatExt spid="_x0000_s7561"/>
                </a:ext>
                <a:ext uri="{FF2B5EF4-FFF2-40B4-BE49-F238E27FC236}">
                  <a16:creationId xmlns:a16="http://schemas.microsoft.com/office/drawing/2014/main" id="{00000000-0008-0000-0500-00008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2" name="Object 394" hidden="1">
              <a:extLst>
                <a:ext uri="{63B3BB69-23CF-44E3-9099-C40C66FF867C}">
                  <a14:compatExt spid="_x0000_s7562"/>
                </a:ext>
                <a:ext uri="{FF2B5EF4-FFF2-40B4-BE49-F238E27FC236}">
                  <a16:creationId xmlns:a16="http://schemas.microsoft.com/office/drawing/2014/main" id="{00000000-0008-0000-0500-00008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3" name="Object 395" hidden="1">
              <a:extLst>
                <a:ext uri="{63B3BB69-23CF-44E3-9099-C40C66FF867C}">
                  <a14:compatExt spid="_x0000_s7563"/>
                </a:ext>
                <a:ext uri="{FF2B5EF4-FFF2-40B4-BE49-F238E27FC236}">
                  <a16:creationId xmlns:a16="http://schemas.microsoft.com/office/drawing/2014/main" id="{00000000-0008-0000-0500-00008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4" name="Object 396" hidden="1">
              <a:extLst>
                <a:ext uri="{63B3BB69-23CF-44E3-9099-C40C66FF867C}">
                  <a14:compatExt spid="_x0000_s7564"/>
                </a:ext>
                <a:ext uri="{FF2B5EF4-FFF2-40B4-BE49-F238E27FC236}">
                  <a16:creationId xmlns:a16="http://schemas.microsoft.com/office/drawing/2014/main" id="{00000000-0008-0000-0500-00008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5" name="Object 397" hidden="1">
              <a:extLst>
                <a:ext uri="{63B3BB69-23CF-44E3-9099-C40C66FF867C}">
                  <a14:compatExt spid="_x0000_s7565"/>
                </a:ext>
                <a:ext uri="{FF2B5EF4-FFF2-40B4-BE49-F238E27FC236}">
                  <a16:creationId xmlns:a16="http://schemas.microsoft.com/office/drawing/2014/main" id="{00000000-0008-0000-0500-00008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6" name="Object 398" hidden="1">
              <a:extLst>
                <a:ext uri="{63B3BB69-23CF-44E3-9099-C40C66FF867C}">
                  <a14:compatExt spid="_x0000_s7566"/>
                </a:ext>
                <a:ext uri="{FF2B5EF4-FFF2-40B4-BE49-F238E27FC236}">
                  <a16:creationId xmlns:a16="http://schemas.microsoft.com/office/drawing/2014/main" id="{00000000-0008-0000-0500-00008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7" name="Object 399" hidden="1">
              <a:extLst>
                <a:ext uri="{63B3BB69-23CF-44E3-9099-C40C66FF867C}">
                  <a14:compatExt spid="_x0000_s7567"/>
                </a:ext>
                <a:ext uri="{FF2B5EF4-FFF2-40B4-BE49-F238E27FC236}">
                  <a16:creationId xmlns:a16="http://schemas.microsoft.com/office/drawing/2014/main" id="{00000000-0008-0000-0500-00008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8" name="Object 400" hidden="1">
              <a:extLst>
                <a:ext uri="{63B3BB69-23CF-44E3-9099-C40C66FF867C}">
                  <a14:compatExt spid="_x0000_s7568"/>
                </a:ext>
                <a:ext uri="{FF2B5EF4-FFF2-40B4-BE49-F238E27FC236}">
                  <a16:creationId xmlns:a16="http://schemas.microsoft.com/office/drawing/2014/main" id="{00000000-0008-0000-0500-00009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69" name="Object 401" hidden="1">
              <a:extLst>
                <a:ext uri="{63B3BB69-23CF-44E3-9099-C40C66FF867C}">
                  <a14:compatExt spid="_x0000_s7569"/>
                </a:ext>
                <a:ext uri="{FF2B5EF4-FFF2-40B4-BE49-F238E27FC236}">
                  <a16:creationId xmlns:a16="http://schemas.microsoft.com/office/drawing/2014/main" id="{00000000-0008-0000-0500-00009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0" name="Object 402" hidden="1">
              <a:extLst>
                <a:ext uri="{63B3BB69-23CF-44E3-9099-C40C66FF867C}">
                  <a14:compatExt spid="_x0000_s7570"/>
                </a:ext>
                <a:ext uri="{FF2B5EF4-FFF2-40B4-BE49-F238E27FC236}">
                  <a16:creationId xmlns:a16="http://schemas.microsoft.com/office/drawing/2014/main" id="{00000000-0008-0000-0500-00009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1" name="Object 403" hidden="1">
              <a:extLst>
                <a:ext uri="{63B3BB69-23CF-44E3-9099-C40C66FF867C}">
                  <a14:compatExt spid="_x0000_s7571"/>
                </a:ext>
                <a:ext uri="{FF2B5EF4-FFF2-40B4-BE49-F238E27FC236}">
                  <a16:creationId xmlns:a16="http://schemas.microsoft.com/office/drawing/2014/main" id="{00000000-0008-0000-0500-00009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2" name="Object 404" hidden="1">
              <a:extLst>
                <a:ext uri="{63B3BB69-23CF-44E3-9099-C40C66FF867C}">
                  <a14:compatExt spid="_x0000_s7572"/>
                </a:ext>
                <a:ext uri="{FF2B5EF4-FFF2-40B4-BE49-F238E27FC236}">
                  <a16:creationId xmlns:a16="http://schemas.microsoft.com/office/drawing/2014/main" id="{00000000-0008-0000-0500-00009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67</xdr:row>
          <xdr:rowOff>0</xdr:rowOff>
        </xdr:from>
        <xdr:to>
          <xdr:col>11</xdr:col>
          <xdr:colOff>411480</xdr:colOff>
          <xdr:row>67</xdr:row>
          <xdr:rowOff>0</xdr:rowOff>
        </xdr:to>
        <xdr:sp macro="" textlink="">
          <xdr:nvSpPr>
            <xdr:cNvPr id="7573" name="Object 405" hidden="1">
              <a:extLst>
                <a:ext uri="{63B3BB69-23CF-44E3-9099-C40C66FF867C}">
                  <a14:compatExt spid="_x0000_s7573"/>
                </a:ext>
                <a:ext uri="{FF2B5EF4-FFF2-40B4-BE49-F238E27FC236}">
                  <a16:creationId xmlns:a16="http://schemas.microsoft.com/office/drawing/2014/main" id="{00000000-0008-0000-0500-00009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21.bin"/><Relationship Id="rId299" Type="http://schemas.openxmlformats.org/officeDocument/2006/relationships/oleObject" Target="../embeddings/oleObject303.bin"/><Relationship Id="rId21" Type="http://schemas.openxmlformats.org/officeDocument/2006/relationships/oleObject" Target="../embeddings/oleObject25.bin"/><Relationship Id="rId63" Type="http://schemas.openxmlformats.org/officeDocument/2006/relationships/oleObject" Target="../embeddings/oleObject67.bin"/><Relationship Id="rId159" Type="http://schemas.openxmlformats.org/officeDocument/2006/relationships/oleObject" Target="../embeddings/oleObject163.bin"/><Relationship Id="rId324" Type="http://schemas.openxmlformats.org/officeDocument/2006/relationships/oleObject" Target="../embeddings/oleObject328.bin"/><Relationship Id="rId366" Type="http://schemas.openxmlformats.org/officeDocument/2006/relationships/oleObject" Target="../embeddings/oleObject370.bin"/><Relationship Id="rId170" Type="http://schemas.openxmlformats.org/officeDocument/2006/relationships/oleObject" Target="../embeddings/oleObject174.bin"/><Relationship Id="rId226" Type="http://schemas.openxmlformats.org/officeDocument/2006/relationships/oleObject" Target="../embeddings/oleObject230.bin"/><Relationship Id="rId268" Type="http://schemas.openxmlformats.org/officeDocument/2006/relationships/oleObject" Target="../embeddings/oleObject272.bin"/><Relationship Id="rId32" Type="http://schemas.openxmlformats.org/officeDocument/2006/relationships/oleObject" Target="../embeddings/oleObject36.bin"/><Relationship Id="rId74" Type="http://schemas.openxmlformats.org/officeDocument/2006/relationships/oleObject" Target="../embeddings/oleObject78.bin"/><Relationship Id="rId128" Type="http://schemas.openxmlformats.org/officeDocument/2006/relationships/oleObject" Target="../embeddings/oleObject132.bin"/><Relationship Id="rId335" Type="http://schemas.openxmlformats.org/officeDocument/2006/relationships/oleObject" Target="../embeddings/oleObject339.bin"/><Relationship Id="rId377" Type="http://schemas.openxmlformats.org/officeDocument/2006/relationships/oleObject" Target="../embeddings/oleObject381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85.bin"/><Relationship Id="rId237" Type="http://schemas.openxmlformats.org/officeDocument/2006/relationships/oleObject" Target="../embeddings/oleObject241.bin"/><Relationship Id="rId402" Type="http://schemas.openxmlformats.org/officeDocument/2006/relationships/oleObject" Target="../embeddings/oleObject406.bin"/><Relationship Id="rId279" Type="http://schemas.openxmlformats.org/officeDocument/2006/relationships/oleObject" Target="../embeddings/oleObject283.bin"/><Relationship Id="rId43" Type="http://schemas.openxmlformats.org/officeDocument/2006/relationships/oleObject" Target="../embeddings/oleObject47.bin"/><Relationship Id="rId139" Type="http://schemas.openxmlformats.org/officeDocument/2006/relationships/oleObject" Target="../embeddings/oleObject143.bin"/><Relationship Id="rId290" Type="http://schemas.openxmlformats.org/officeDocument/2006/relationships/oleObject" Target="../embeddings/oleObject294.bin"/><Relationship Id="rId304" Type="http://schemas.openxmlformats.org/officeDocument/2006/relationships/oleObject" Target="../embeddings/oleObject308.bin"/><Relationship Id="rId346" Type="http://schemas.openxmlformats.org/officeDocument/2006/relationships/oleObject" Target="../embeddings/oleObject350.bin"/><Relationship Id="rId388" Type="http://schemas.openxmlformats.org/officeDocument/2006/relationships/oleObject" Target="../embeddings/oleObject392.bin"/><Relationship Id="rId85" Type="http://schemas.openxmlformats.org/officeDocument/2006/relationships/oleObject" Target="../embeddings/oleObject89.bin"/><Relationship Id="rId150" Type="http://schemas.openxmlformats.org/officeDocument/2006/relationships/oleObject" Target="../embeddings/oleObject154.bin"/><Relationship Id="rId192" Type="http://schemas.openxmlformats.org/officeDocument/2006/relationships/oleObject" Target="../embeddings/oleObject196.bin"/><Relationship Id="rId206" Type="http://schemas.openxmlformats.org/officeDocument/2006/relationships/oleObject" Target="../embeddings/oleObject210.bin"/><Relationship Id="rId248" Type="http://schemas.openxmlformats.org/officeDocument/2006/relationships/oleObject" Target="../embeddings/oleObject252.bin"/><Relationship Id="rId12" Type="http://schemas.openxmlformats.org/officeDocument/2006/relationships/oleObject" Target="../embeddings/oleObject16.bin"/><Relationship Id="rId108" Type="http://schemas.openxmlformats.org/officeDocument/2006/relationships/oleObject" Target="../embeddings/oleObject112.bin"/><Relationship Id="rId315" Type="http://schemas.openxmlformats.org/officeDocument/2006/relationships/oleObject" Target="../embeddings/oleObject319.bin"/><Relationship Id="rId357" Type="http://schemas.openxmlformats.org/officeDocument/2006/relationships/oleObject" Target="../embeddings/oleObject361.bin"/><Relationship Id="rId54" Type="http://schemas.openxmlformats.org/officeDocument/2006/relationships/oleObject" Target="../embeddings/oleObject58.bin"/><Relationship Id="rId96" Type="http://schemas.openxmlformats.org/officeDocument/2006/relationships/oleObject" Target="../embeddings/oleObject100.bin"/><Relationship Id="rId161" Type="http://schemas.openxmlformats.org/officeDocument/2006/relationships/oleObject" Target="../embeddings/oleObject165.bin"/><Relationship Id="rId217" Type="http://schemas.openxmlformats.org/officeDocument/2006/relationships/oleObject" Target="../embeddings/oleObject221.bin"/><Relationship Id="rId399" Type="http://schemas.openxmlformats.org/officeDocument/2006/relationships/oleObject" Target="../embeddings/oleObject403.bin"/><Relationship Id="rId259" Type="http://schemas.openxmlformats.org/officeDocument/2006/relationships/oleObject" Target="../embeddings/oleObject263.bin"/><Relationship Id="rId23" Type="http://schemas.openxmlformats.org/officeDocument/2006/relationships/oleObject" Target="../embeddings/oleObject27.bin"/><Relationship Id="rId119" Type="http://schemas.openxmlformats.org/officeDocument/2006/relationships/oleObject" Target="../embeddings/oleObject123.bin"/><Relationship Id="rId270" Type="http://schemas.openxmlformats.org/officeDocument/2006/relationships/oleObject" Target="../embeddings/oleObject274.bin"/><Relationship Id="rId326" Type="http://schemas.openxmlformats.org/officeDocument/2006/relationships/oleObject" Target="../embeddings/oleObject330.bin"/><Relationship Id="rId65" Type="http://schemas.openxmlformats.org/officeDocument/2006/relationships/oleObject" Target="../embeddings/oleObject69.bin"/><Relationship Id="rId130" Type="http://schemas.openxmlformats.org/officeDocument/2006/relationships/oleObject" Target="../embeddings/oleObject134.bin"/><Relationship Id="rId368" Type="http://schemas.openxmlformats.org/officeDocument/2006/relationships/oleObject" Target="../embeddings/oleObject372.bin"/><Relationship Id="rId172" Type="http://schemas.openxmlformats.org/officeDocument/2006/relationships/oleObject" Target="../embeddings/oleObject176.bin"/><Relationship Id="rId228" Type="http://schemas.openxmlformats.org/officeDocument/2006/relationships/oleObject" Target="../embeddings/oleObject232.bin"/><Relationship Id="rId281" Type="http://schemas.openxmlformats.org/officeDocument/2006/relationships/oleObject" Target="../embeddings/oleObject285.bin"/><Relationship Id="rId337" Type="http://schemas.openxmlformats.org/officeDocument/2006/relationships/oleObject" Target="../embeddings/oleObject341.bin"/><Relationship Id="rId34" Type="http://schemas.openxmlformats.org/officeDocument/2006/relationships/oleObject" Target="../embeddings/oleObject38.bin"/><Relationship Id="rId76" Type="http://schemas.openxmlformats.org/officeDocument/2006/relationships/oleObject" Target="../embeddings/oleObject80.bin"/><Relationship Id="rId141" Type="http://schemas.openxmlformats.org/officeDocument/2006/relationships/oleObject" Target="../embeddings/oleObject145.bin"/><Relationship Id="rId379" Type="http://schemas.openxmlformats.org/officeDocument/2006/relationships/oleObject" Target="../embeddings/oleObject383.bin"/><Relationship Id="rId7" Type="http://schemas.openxmlformats.org/officeDocument/2006/relationships/oleObject" Target="../embeddings/oleObject11.bin"/><Relationship Id="rId183" Type="http://schemas.openxmlformats.org/officeDocument/2006/relationships/oleObject" Target="../embeddings/oleObject187.bin"/><Relationship Id="rId239" Type="http://schemas.openxmlformats.org/officeDocument/2006/relationships/oleObject" Target="../embeddings/oleObject243.bin"/><Relationship Id="rId390" Type="http://schemas.openxmlformats.org/officeDocument/2006/relationships/oleObject" Target="../embeddings/oleObject394.bin"/><Relationship Id="rId404" Type="http://schemas.openxmlformats.org/officeDocument/2006/relationships/oleObject" Target="../embeddings/oleObject408.bin"/><Relationship Id="rId250" Type="http://schemas.openxmlformats.org/officeDocument/2006/relationships/oleObject" Target="../embeddings/oleObject254.bin"/><Relationship Id="rId292" Type="http://schemas.openxmlformats.org/officeDocument/2006/relationships/oleObject" Target="../embeddings/oleObject296.bin"/><Relationship Id="rId306" Type="http://schemas.openxmlformats.org/officeDocument/2006/relationships/oleObject" Target="../embeddings/oleObject310.bin"/><Relationship Id="rId45" Type="http://schemas.openxmlformats.org/officeDocument/2006/relationships/oleObject" Target="../embeddings/oleObject49.bin"/><Relationship Id="rId87" Type="http://schemas.openxmlformats.org/officeDocument/2006/relationships/oleObject" Target="../embeddings/oleObject91.bin"/><Relationship Id="rId110" Type="http://schemas.openxmlformats.org/officeDocument/2006/relationships/oleObject" Target="../embeddings/oleObject114.bin"/><Relationship Id="rId348" Type="http://schemas.openxmlformats.org/officeDocument/2006/relationships/oleObject" Target="../embeddings/oleObject352.bin"/><Relationship Id="rId152" Type="http://schemas.openxmlformats.org/officeDocument/2006/relationships/oleObject" Target="../embeddings/oleObject156.bin"/><Relationship Id="rId194" Type="http://schemas.openxmlformats.org/officeDocument/2006/relationships/oleObject" Target="../embeddings/oleObject198.bin"/><Relationship Id="rId208" Type="http://schemas.openxmlformats.org/officeDocument/2006/relationships/oleObject" Target="../embeddings/oleObject212.bin"/><Relationship Id="rId261" Type="http://schemas.openxmlformats.org/officeDocument/2006/relationships/oleObject" Target="../embeddings/oleObject265.bin"/><Relationship Id="rId14" Type="http://schemas.openxmlformats.org/officeDocument/2006/relationships/oleObject" Target="../embeddings/oleObject18.bin"/><Relationship Id="rId56" Type="http://schemas.openxmlformats.org/officeDocument/2006/relationships/oleObject" Target="../embeddings/oleObject60.bin"/><Relationship Id="rId317" Type="http://schemas.openxmlformats.org/officeDocument/2006/relationships/oleObject" Target="../embeddings/oleObject321.bin"/><Relationship Id="rId359" Type="http://schemas.openxmlformats.org/officeDocument/2006/relationships/oleObject" Target="../embeddings/oleObject363.bin"/><Relationship Id="rId98" Type="http://schemas.openxmlformats.org/officeDocument/2006/relationships/oleObject" Target="../embeddings/oleObject102.bin"/><Relationship Id="rId121" Type="http://schemas.openxmlformats.org/officeDocument/2006/relationships/oleObject" Target="../embeddings/oleObject125.bin"/><Relationship Id="rId163" Type="http://schemas.openxmlformats.org/officeDocument/2006/relationships/oleObject" Target="../embeddings/oleObject167.bin"/><Relationship Id="rId219" Type="http://schemas.openxmlformats.org/officeDocument/2006/relationships/oleObject" Target="../embeddings/oleObject223.bin"/><Relationship Id="rId370" Type="http://schemas.openxmlformats.org/officeDocument/2006/relationships/oleObject" Target="../embeddings/oleObject374.bin"/><Relationship Id="rId230" Type="http://schemas.openxmlformats.org/officeDocument/2006/relationships/oleObject" Target="../embeddings/oleObject234.bin"/><Relationship Id="rId25" Type="http://schemas.openxmlformats.org/officeDocument/2006/relationships/oleObject" Target="../embeddings/oleObject29.bin"/><Relationship Id="rId67" Type="http://schemas.openxmlformats.org/officeDocument/2006/relationships/oleObject" Target="../embeddings/oleObject71.bin"/><Relationship Id="rId272" Type="http://schemas.openxmlformats.org/officeDocument/2006/relationships/oleObject" Target="../embeddings/oleObject276.bin"/><Relationship Id="rId328" Type="http://schemas.openxmlformats.org/officeDocument/2006/relationships/oleObject" Target="../embeddings/oleObject332.bin"/><Relationship Id="rId132" Type="http://schemas.openxmlformats.org/officeDocument/2006/relationships/oleObject" Target="../embeddings/oleObject136.bin"/><Relationship Id="rId174" Type="http://schemas.openxmlformats.org/officeDocument/2006/relationships/oleObject" Target="../embeddings/oleObject178.bin"/><Relationship Id="rId381" Type="http://schemas.openxmlformats.org/officeDocument/2006/relationships/oleObject" Target="../embeddings/oleObject385.bin"/><Relationship Id="rId241" Type="http://schemas.openxmlformats.org/officeDocument/2006/relationships/oleObject" Target="../embeddings/oleObject245.bin"/><Relationship Id="rId36" Type="http://schemas.openxmlformats.org/officeDocument/2006/relationships/oleObject" Target="../embeddings/oleObject40.bin"/><Relationship Id="rId283" Type="http://schemas.openxmlformats.org/officeDocument/2006/relationships/oleObject" Target="../embeddings/oleObject287.bin"/><Relationship Id="rId339" Type="http://schemas.openxmlformats.org/officeDocument/2006/relationships/oleObject" Target="../embeddings/oleObject343.bin"/><Relationship Id="rId78" Type="http://schemas.openxmlformats.org/officeDocument/2006/relationships/oleObject" Target="../embeddings/oleObject82.bin"/><Relationship Id="rId101" Type="http://schemas.openxmlformats.org/officeDocument/2006/relationships/oleObject" Target="../embeddings/oleObject105.bin"/><Relationship Id="rId143" Type="http://schemas.openxmlformats.org/officeDocument/2006/relationships/oleObject" Target="../embeddings/oleObject147.bin"/><Relationship Id="rId185" Type="http://schemas.openxmlformats.org/officeDocument/2006/relationships/oleObject" Target="../embeddings/oleObject189.bin"/><Relationship Id="rId350" Type="http://schemas.openxmlformats.org/officeDocument/2006/relationships/oleObject" Target="../embeddings/oleObject354.bin"/><Relationship Id="rId406" Type="http://schemas.openxmlformats.org/officeDocument/2006/relationships/oleObject" Target="../embeddings/oleObject410.bin"/><Relationship Id="rId9" Type="http://schemas.openxmlformats.org/officeDocument/2006/relationships/oleObject" Target="../embeddings/oleObject13.bin"/><Relationship Id="rId210" Type="http://schemas.openxmlformats.org/officeDocument/2006/relationships/oleObject" Target="../embeddings/oleObject214.bin"/><Relationship Id="rId392" Type="http://schemas.openxmlformats.org/officeDocument/2006/relationships/oleObject" Target="../embeddings/oleObject396.bin"/><Relationship Id="rId252" Type="http://schemas.openxmlformats.org/officeDocument/2006/relationships/oleObject" Target="../embeddings/oleObject256.bin"/><Relationship Id="rId294" Type="http://schemas.openxmlformats.org/officeDocument/2006/relationships/oleObject" Target="../embeddings/oleObject298.bin"/><Relationship Id="rId308" Type="http://schemas.openxmlformats.org/officeDocument/2006/relationships/oleObject" Target="../embeddings/oleObject312.bin"/><Relationship Id="rId47" Type="http://schemas.openxmlformats.org/officeDocument/2006/relationships/oleObject" Target="../embeddings/oleObject51.bin"/><Relationship Id="rId89" Type="http://schemas.openxmlformats.org/officeDocument/2006/relationships/oleObject" Target="../embeddings/oleObject93.bin"/><Relationship Id="rId112" Type="http://schemas.openxmlformats.org/officeDocument/2006/relationships/oleObject" Target="../embeddings/oleObject116.bin"/><Relationship Id="rId154" Type="http://schemas.openxmlformats.org/officeDocument/2006/relationships/oleObject" Target="../embeddings/oleObject158.bin"/><Relationship Id="rId361" Type="http://schemas.openxmlformats.org/officeDocument/2006/relationships/oleObject" Target="../embeddings/oleObject365.bin"/><Relationship Id="rId196" Type="http://schemas.openxmlformats.org/officeDocument/2006/relationships/oleObject" Target="../embeddings/oleObject200.bin"/><Relationship Id="rId16" Type="http://schemas.openxmlformats.org/officeDocument/2006/relationships/oleObject" Target="../embeddings/oleObject20.bin"/><Relationship Id="rId221" Type="http://schemas.openxmlformats.org/officeDocument/2006/relationships/oleObject" Target="../embeddings/oleObject225.bin"/><Relationship Id="rId263" Type="http://schemas.openxmlformats.org/officeDocument/2006/relationships/oleObject" Target="../embeddings/oleObject267.bin"/><Relationship Id="rId319" Type="http://schemas.openxmlformats.org/officeDocument/2006/relationships/oleObject" Target="../embeddings/oleObject323.bin"/><Relationship Id="rId58" Type="http://schemas.openxmlformats.org/officeDocument/2006/relationships/oleObject" Target="../embeddings/oleObject62.bin"/><Relationship Id="rId123" Type="http://schemas.openxmlformats.org/officeDocument/2006/relationships/oleObject" Target="../embeddings/oleObject127.bin"/><Relationship Id="rId330" Type="http://schemas.openxmlformats.org/officeDocument/2006/relationships/oleObject" Target="../embeddings/oleObject334.bin"/><Relationship Id="rId165" Type="http://schemas.openxmlformats.org/officeDocument/2006/relationships/oleObject" Target="../embeddings/oleObject169.bin"/><Relationship Id="rId372" Type="http://schemas.openxmlformats.org/officeDocument/2006/relationships/oleObject" Target="../embeddings/oleObject376.bin"/><Relationship Id="rId232" Type="http://schemas.openxmlformats.org/officeDocument/2006/relationships/oleObject" Target="../embeddings/oleObject236.bin"/><Relationship Id="rId274" Type="http://schemas.openxmlformats.org/officeDocument/2006/relationships/oleObject" Target="../embeddings/oleObject278.bin"/><Relationship Id="rId27" Type="http://schemas.openxmlformats.org/officeDocument/2006/relationships/oleObject" Target="../embeddings/oleObject31.bin"/><Relationship Id="rId48" Type="http://schemas.openxmlformats.org/officeDocument/2006/relationships/oleObject" Target="../embeddings/oleObject52.bin"/><Relationship Id="rId69" Type="http://schemas.openxmlformats.org/officeDocument/2006/relationships/oleObject" Target="../embeddings/oleObject73.bin"/><Relationship Id="rId113" Type="http://schemas.openxmlformats.org/officeDocument/2006/relationships/oleObject" Target="../embeddings/oleObject117.bin"/><Relationship Id="rId134" Type="http://schemas.openxmlformats.org/officeDocument/2006/relationships/oleObject" Target="../embeddings/oleObject138.bin"/><Relationship Id="rId320" Type="http://schemas.openxmlformats.org/officeDocument/2006/relationships/oleObject" Target="../embeddings/oleObject324.bin"/><Relationship Id="rId80" Type="http://schemas.openxmlformats.org/officeDocument/2006/relationships/oleObject" Target="../embeddings/oleObject84.bin"/><Relationship Id="rId155" Type="http://schemas.openxmlformats.org/officeDocument/2006/relationships/oleObject" Target="../embeddings/oleObject159.bin"/><Relationship Id="rId176" Type="http://schemas.openxmlformats.org/officeDocument/2006/relationships/oleObject" Target="../embeddings/oleObject180.bin"/><Relationship Id="rId197" Type="http://schemas.openxmlformats.org/officeDocument/2006/relationships/oleObject" Target="../embeddings/oleObject201.bin"/><Relationship Id="rId341" Type="http://schemas.openxmlformats.org/officeDocument/2006/relationships/oleObject" Target="../embeddings/oleObject345.bin"/><Relationship Id="rId362" Type="http://schemas.openxmlformats.org/officeDocument/2006/relationships/oleObject" Target="../embeddings/oleObject366.bin"/><Relationship Id="rId383" Type="http://schemas.openxmlformats.org/officeDocument/2006/relationships/oleObject" Target="../embeddings/oleObject387.bin"/><Relationship Id="rId201" Type="http://schemas.openxmlformats.org/officeDocument/2006/relationships/oleObject" Target="../embeddings/oleObject205.bin"/><Relationship Id="rId222" Type="http://schemas.openxmlformats.org/officeDocument/2006/relationships/oleObject" Target="../embeddings/oleObject226.bin"/><Relationship Id="rId243" Type="http://schemas.openxmlformats.org/officeDocument/2006/relationships/oleObject" Target="../embeddings/oleObject247.bin"/><Relationship Id="rId264" Type="http://schemas.openxmlformats.org/officeDocument/2006/relationships/oleObject" Target="../embeddings/oleObject268.bin"/><Relationship Id="rId285" Type="http://schemas.openxmlformats.org/officeDocument/2006/relationships/oleObject" Target="../embeddings/oleObject289.bin"/><Relationship Id="rId17" Type="http://schemas.openxmlformats.org/officeDocument/2006/relationships/oleObject" Target="../embeddings/oleObject21.bin"/><Relationship Id="rId38" Type="http://schemas.openxmlformats.org/officeDocument/2006/relationships/oleObject" Target="../embeddings/oleObject42.bin"/><Relationship Id="rId59" Type="http://schemas.openxmlformats.org/officeDocument/2006/relationships/oleObject" Target="../embeddings/oleObject63.bin"/><Relationship Id="rId103" Type="http://schemas.openxmlformats.org/officeDocument/2006/relationships/oleObject" Target="../embeddings/oleObject107.bin"/><Relationship Id="rId124" Type="http://schemas.openxmlformats.org/officeDocument/2006/relationships/oleObject" Target="../embeddings/oleObject128.bin"/><Relationship Id="rId310" Type="http://schemas.openxmlformats.org/officeDocument/2006/relationships/oleObject" Target="../embeddings/oleObject314.bin"/><Relationship Id="rId70" Type="http://schemas.openxmlformats.org/officeDocument/2006/relationships/oleObject" Target="../embeddings/oleObject74.bin"/><Relationship Id="rId91" Type="http://schemas.openxmlformats.org/officeDocument/2006/relationships/oleObject" Target="../embeddings/oleObject95.bin"/><Relationship Id="rId145" Type="http://schemas.openxmlformats.org/officeDocument/2006/relationships/oleObject" Target="../embeddings/oleObject149.bin"/><Relationship Id="rId166" Type="http://schemas.openxmlformats.org/officeDocument/2006/relationships/oleObject" Target="../embeddings/oleObject170.bin"/><Relationship Id="rId187" Type="http://schemas.openxmlformats.org/officeDocument/2006/relationships/oleObject" Target="../embeddings/oleObject191.bin"/><Relationship Id="rId331" Type="http://schemas.openxmlformats.org/officeDocument/2006/relationships/oleObject" Target="../embeddings/oleObject335.bin"/><Relationship Id="rId352" Type="http://schemas.openxmlformats.org/officeDocument/2006/relationships/oleObject" Target="../embeddings/oleObject356.bin"/><Relationship Id="rId373" Type="http://schemas.openxmlformats.org/officeDocument/2006/relationships/oleObject" Target="../embeddings/oleObject377.bin"/><Relationship Id="rId394" Type="http://schemas.openxmlformats.org/officeDocument/2006/relationships/oleObject" Target="../embeddings/oleObject398.bin"/><Relationship Id="rId408" Type="http://schemas.openxmlformats.org/officeDocument/2006/relationships/oleObject" Target="../embeddings/oleObject412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16.bin"/><Relationship Id="rId233" Type="http://schemas.openxmlformats.org/officeDocument/2006/relationships/oleObject" Target="../embeddings/oleObject237.bin"/><Relationship Id="rId254" Type="http://schemas.openxmlformats.org/officeDocument/2006/relationships/oleObject" Target="../embeddings/oleObject258.bin"/><Relationship Id="rId28" Type="http://schemas.openxmlformats.org/officeDocument/2006/relationships/oleObject" Target="../embeddings/oleObject32.bin"/><Relationship Id="rId49" Type="http://schemas.openxmlformats.org/officeDocument/2006/relationships/oleObject" Target="../embeddings/oleObject53.bin"/><Relationship Id="rId114" Type="http://schemas.openxmlformats.org/officeDocument/2006/relationships/oleObject" Target="../embeddings/oleObject118.bin"/><Relationship Id="rId275" Type="http://schemas.openxmlformats.org/officeDocument/2006/relationships/oleObject" Target="../embeddings/oleObject279.bin"/><Relationship Id="rId296" Type="http://schemas.openxmlformats.org/officeDocument/2006/relationships/oleObject" Target="../embeddings/oleObject300.bin"/><Relationship Id="rId300" Type="http://schemas.openxmlformats.org/officeDocument/2006/relationships/oleObject" Target="../embeddings/oleObject304.bin"/><Relationship Id="rId60" Type="http://schemas.openxmlformats.org/officeDocument/2006/relationships/oleObject" Target="../embeddings/oleObject64.bin"/><Relationship Id="rId81" Type="http://schemas.openxmlformats.org/officeDocument/2006/relationships/oleObject" Target="../embeddings/oleObject85.bin"/><Relationship Id="rId135" Type="http://schemas.openxmlformats.org/officeDocument/2006/relationships/oleObject" Target="../embeddings/oleObject139.bin"/><Relationship Id="rId156" Type="http://schemas.openxmlformats.org/officeDocument/2006/relationships/oleObject" Target="../embeddings/oleObject160.bin"/><Relationship Id="rId177" Type="http://schemas.openxmlformats.org/officeDocument/2006/relationships/oleObject" Target="../embeddings/oleObject181.bin"/><Relationship Id="rId198" Type="http://schemas.openxmlformats.org/officeDocument/2006/relationships/oleObject" Target="../embeddings/oleObject202.bin"/><Relationship Id="rId321" Type="http://schemas.openxmlformats.org/officeDocument/2006/relationships/oleObject" Target="../embeddings/oleObject325.bin"/><Relationship Id="rId342" Type="http://schemas.openxmlformats.org/officeDocument/2006/relationships/oleObject" Target="../embeddings/oleObject346.bin"/><Relationship Id="rId363" Type="http://schemas.openxmlformats.org/officeDocument/2006/relationships/oleObject" Target="../embeddings/oleObject367.bin"/><Relationship Id="rId384" Type="http://schemas.openxmlformats.org/officeDocument/2006/relationships/oleObject" Target="../embeddings/oleObject388.bin"/><Relationship Id="rId202" Type="http://schemas.openxmlformats.org/officeDocument/2006/relationships/oleObject" Target="../embeddings/oleObject206.bin"/><Relationship Id="rId223" Type="http://schemas.openxmlformats.org/officeDocument/2006/relationships/oleObject" Target="../embeddings/oleObject227.bin"/><Relationship Id="rId244" Type="http://schemas.openxmlformats.org/officeDocument/2006/relationships/oleObject" Target="../embeddings/oleObject248.bin"/><Relationship Id="rId18" Type="http://schemas.openxmlformats.org/officeDocument/2006/relationships/oleObject" Target="../embeddings/oleObject22.bin"/><Relationship Id="rId39" Type="http://schemas.openxmlformats.org/officeDocument/2006/relationships/oleObject" Target="../embeddings/oleObject43.bin"/><Relationship Id="rId265" Type="http://schemas.openxmlformats.org/officeDocument/2006/relationships/oleObject" Target="../embeddings/oleObject269.bin"/><Relationship Id="rId286" Type="http://schemas.openxmlformats.org/officeDocument/2006/relationships/oleObject" Target="../embeddings/oleObject290.bin"/><Relationship Id="rId50" Type="http://schemas.openxmlformats.org/officeDocument/2006/relationships/oleObject" Target="../embeddings/oleObject54.bin"/><Relationship Id="rId104" Type="http://schemas.openxmlformats.org/officeDocument/2006/relationships/oleObject" Target="../embeddings/oleObject108.bin"/><Relationship Id="rId125" Type="http://schemas.openxmlformats.org/officeDocument/2006/relationships/oleObject" Target="../embeddings/oleObject129.bin"/><Relationship Id="rId146" Type="http://schemas.openxmlformats.org/officeDocument/2006/relationships/oleObject" Target="../embeddings/oleObject150.bin"/><Relationship Id="rId167" Type="http://schemas.openxmlformats.org/officeDocument/2006/relationships/oleObject" Target="../embeddings/oleObject171.bin"/><Relationship Id="rId188" Type="http://schemas.openxmlformats.org/officeDocument/2006/relationships/oleObject" Target="../embeddings/oleObject192.bin"/><Relationship Id="rId311" Type="http://schemas.openxmlformats.org/officeDocument/2006/relationships/oleObject" Target="../embeddings/oleObject315.bin"/><Relationship Id="rId332" Type="http://schemas.openxmlformats.org/officeDocument/2006/relationships/oleObject" Target="../embeddings/oleObject336.bin"/><Relationship Id="rId353" Type="http://schemas.openxmlformats.org/officeDocument/2006/relationships/oleObject" Target="../embeddings/oleObject357.bin"/><Relationship Id="rId374" Type="http://schemas.openxmlformats.org/officeDocument/2006/relationships/oleObject" Target="../embeddings/oleObject378.bin"/><Relationship Id="rId395" Type="http://schemas.openxmlformats.org/officeDocument/2006/relationships/oleObject" Target="../embeddings/oleObject399.bin"/><Relationship Id="rId409" Type="http://schemas.openxmlformats.org/officeDocument/2006/relationships/oleObject" Target="../embeddings/oleObject413.bin"/><Relationship Id="rId71" Type="http://schemas.openxmlformats.org/officeDocument/2006/relationships/oleObject" Target="../embeddings/oleObject75.bin"/><Relationship Id="rId92" Type="http://schemas.openxmlformats.org/officeDocument/2006/relationships/oleObject" Target="../embeddings/oleObject96.bin"/><Relationship Id="rId213" Type="http://schemas.openxmlformats.org/officeDocument/2006/relationships/oleObject" Target="../embeddings/oleObject217.bin"/><Relationship Id="rId234" Type="http://schemas.openxmlformats.org/officeDocument/2006/relationships/oleObject" Target="../embeddings/oleObject238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.bin"/><Relationship Id="rId255" Type="http://schemas.openxmlformats.org/officeDocument/2006/relationships/oleObject" Target="../embeddings/oleObject259.bin"/><Relationship Id="rId276" Type="http://schemas.openxmlformats.org/officeDocument/2006/relationships/oleObject" Target="../embeddings/oleObject280.bin"/><Relationship Id="rId297" Type="http://schemas.openxmlformats.org/officeDocument/2006/relationships/oleObject" Target="../embeddings/oleObject301.bin"/><Relationship Id="rId40" Type="http://schemas.openxmlformats.org/officeDocument/2006/relationships/oleObject" Target="../embeddings/oleObject44.bin"/><Relationship Id="rId115" Type="http://schemas.openxmlformats.org/officeDocument/2006/relationships/oleObject" Target="../embeddings/oleObject119.bin"/><Relationship Id="rId136" Type="http://schemas.openxmlformats.org/officeDocument/2006/relationships/oleObject" Target="../embeddings/oleObject140.bin"/><Relationship Id="rId157" Type="http://schemas.openxmlformats.org/officeDocument/2006/relationships/oleObject" Target="../embeddings/oleObject161.bin"/><Relationship Id="rId178" Type="http://schemas.openxmlformats.org/officeDocument/2006/relationships/oleObject" Target="../embeddings/oleObject182.bin"/><Relationship Id="rId301" Type="http://schemas.openxmlformats.org/officeDocument/2006/relationships/oleObject" Target="../embeddings/oleObject305.bin"/><Relationship Id="rId322" Type="http://schemas.openxmlformats.org/officeDocument/2006/relationships/oleObject" Target="../embeddings/oleObject326.bin"/><Relationship Id="rId343" Type="http://schemas.openxmlformats.org/officeDocument/2006/relationships/oleObject" Target="../embeddings/oleObject347.bin"/><Relationship Id="rId364" Type="http://schemas.openxmlformats.org/officeDocument/2006/relationships/oleObject" Target="../embeddings/oleObject368.bin"/><Relationship Id="rId61" Type="http://schemas.openxmlformats.org/officeDocument/2006/relationships/oleObject" Target="../embeddings/oleObject65.bin"/><Relationship Id="rId82" Type="http://schemas.openxmlformats.org/officeDocument/2006/relationships/oleObject" Target="../embeddings/oleObject86.bin"/><Relationship Id="rId199" Type="http://schemas.openxmlformats.org/officeDocument/2006/relationships/oleObject" Target="../embeddings/oleObject203.bin"/><Relationship Id="rId203" Type="http://schemas.openxmlformats.org/officeDocument/2006/relationships/oleObject" Target="../embeddings/oleObject207.bin"/><Relationship Id="rId385" Type="http://schemas.openxmlformats.org/officeDocument/2006/relationships/oleObject" Target="../embeddings/oleObject389.bin"/><Relationship Id="rId19" Type="http://schemas.openxmlformats.org/officeDocument/2006/relationships/oleObject" Target="../embeddings/oleObject23.bin"/><Relationship Id="rId224" Type="http://schemas.openxmlformats.org/officeDocument/2006/relationships/oleObject" Target="../embeddings/oleObject228.bin"/><Relationship Id="rId245" Type="http://schemas.openxmlformats.org/officeDocument/2006/relationships/oleObject" Target="../embeddings/oleObject249.bin"/><Relationship Id="rId266" Type="http://schemas.openxmlformats.org/officeDocument/2006/relationships/oleObject" Target="../embeddings/oleObject270.bin"/><Relationship Id="rId287" Type="http://schemas.openxmlformats.org/officeDocument/2006/relationships/oleObject" Target="../embeddings/oleObject291.bin"/><Relationship Id="rId30" Type="http://schemas.openxmlformats.org/officeDocument/2006/relationships/oleObject" Target="../embeddings/oleObject34.bin"/><Relationship Id="rId105" Type="http://schemas.openxmlformats.org/officeDocument/2006/relationships/oleObject" Target="../embeddings/oleObject109.bin"/><Relationship Id="rId126" Type="http://schemas.openxmlformats.org/officeDocument/2006/relationships/oleObject" Target="../embeddings/oleObject130.bin"/><Relationship Id="rId147" Type="http://schemas.openxmlformats.org/officeDocument/2006/relationships/oleObject" Target="../embeddings/oleObject151.bin"/><Relationship Id="rId168" Type="http://schemas.openxmlformats.org/officeDocument/2006/relationships/oleObject" Target="../embeddings/oleObject172.bin"/><Relationship Id="rId312" Type="http://schemas.openxmlformats.org/officeDocument/2006/relationships/oleObject" Target="../embeddings/oleObject316.bin"/><Relationship Id="rId333" Type="http://schemas.openxmlformats.org/officeDocument/2006/relationships/oleObject" Target="../embeddings/oleObject337.bin"/><Relationship Id="rId354" Type="http://schemas.openxmlformats.org/officeDocument/2006/relationships/oleObject" Target="../embeddings/oleObject358.bin"/><Relationship Id="rId51" Type="http://schemas.openxmlformats.org/officeDocument/2006/relationships/oleObject" Target="../embeddings/oleObject55.bin"/><Relationship Id="rId72" Type="http://schemas.openxmlformats.org/officeDocument/2006/relationships/oleObject" Target="../embeddings/oleObject76.bin"/><Relationship Id="rId93" Type="http://schemas.openxmlformats.org/officeDocument/2006/relationships/oleObject" Target="../embeddings/oleObject97.bin"/><Relationship Id="rId189" Type="http://schemas.openxmlformats.org/officeDocument/2006/relationships/oleObject" Target="../embeddings/oleObject193.bin"/><Relationship Id="rId375" Type="http://schemas.openxmlformats.org/officeDocument/2006/relationships/oleObject" Target="../embeddings/oleObject379.bin"/><Relationship Id="rId396" Type="http://schemas.openxmlformats.org/officeDocument/2006/relationships/oleObject" Target="../embeddings/oleObject400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8.bin"/><Relationship Id="rId235" Type="http://schemas.openxmlformats.org/officeDocument/2006/relationships/oleObject" Target="../embeddings/oleObject239.bin"/><Relationship Id="rId256" Type="http://schemas.openxmlformats.org/officeDocument/2006/relationships/oleObject" Target="../embeddings/oleObject260.bin"/><Relationship Id="rId277" Type="http://schemas.openxmlformats.org/officeDocument/2006/relationships/oleObject" Target="../embeddings/oleObject281.bin"/><Relationship Id="rId298" Type="http://schemas.openxmlformats.org/officeDocument/2006/relationships/oleObject" Target="../embeddings/oleObject302.bin"/><Relationship Id="rId400" Type="http://schemas.openxmlformats.org/officeDocument/2006/relationships/oleObject" Target="../embeddings/oleObject404.bin"/><Relationship Id="rId116" Type="http://schemas.openxmlformats.org/officeDocument/2006/relationships/oleObject" Target="../embeddings/oleObject120.bin"/><Relationship Id="rId137" Type="http://schemas.openxmlformats.org/officeDocument/2006/relationships/oleObject" Target="../embeddings/oleObject141.bin"/><Relationship Id="rId158" Type="http://schemas.openxmlformats.org/officeDocument/2006/relationships/oleObject" Target="../embeddings/oleObject162.bin"/><Relationship Id="rId302" Type="http://schemas.openxmlformats.org/officeDocument/2006/relationships/oleObject" Target="../embeddings/oleObject306.bin"/><Relationship Id="rId323" Type="http://schemas.openxmlformats.org/officeDocument/2006/relationships/oleObject" Target="../embeddings/oleObject327.bin"/><Relationship Id="rId344" Type="http://schemas.openxmlformats.org/officeDocument/2006/relationships/oleObject" Target="../embeddings/oleObject348.bin"/><Relationship Id="rId20" Type="http://schemas.openxmlformats.org/officeDocument/2006/relationships/oleObject" Target="../embeddings/oleObject24.bin"/><Relationship Id="rId41" Type="http://schemas.openxmlformats.org/officeDocument/2006/relationships/oleObject" Target="../embeddings/oleObject45.bin"/><Relationship Id="rId62" Type="http://schemas.openxmlformats.org/officeDocument/2006/relationships/oleObject" Target="../embeddings/oleObject66.bin"/><Relationship Id="rId83" Type="http://schemas.openxmlformats.org/officeDocument/2006/relationships/oleObject" Target="../embeddings/oleObject87.bin"/><Relationship Id="rId179" Type="http://schemas.openxmlformats.org/officeDocument/2006/relationships/oleObject" Target="../embeddings/oleObject183.bin"/><Relationship Id="rId365" Type="http://schemas.openxmlformats.org/officeDocument/2006/relationships/oleObject" Target="../embeddings/oleObject369.bin"/><Relationship Id="rId386" Type="http://schemas.openxmlformats.org/officeDocument/2006/relationships/oleObject" Target="../embeddings/oleObject390.bin"/><Relationship Id="rId190" Type="http://schemas.openxmlformats.org/officeDocument/2006/relationships/oleObject" Target="../embeddings/oleObject194.bin"/><Relationship Id="rId204" Type="http://schemas.openxmlformats.org/officeDocument/2006/relationships/oleObject" Target="../embeddings/oleObject208.bin"/><Relationship Id="rId225" Type="http://schemas.openxmlformats.org/officeDocument/2006/relationships/oleObject" Target="../embeddings/oleObject229.bin"/><Relationship Id="rId246" Type="http://schemas.openxmlformats.org/officeDocument/2006/relationships/oleObject" Target="../embeddings/oleObject250.bin"/><Relationship Id="rId267" Type="http://schemas.openxmlformats.org/officeDocument/2006/relationships/oleObject" Target="../embeddings/oleObject271.bin"/><Relationship Id="rId288" Type="http://schemas.openxmlformats.org/officeDocument/2006/relationships/oleObject" Target="../embeddings/oleObject292.bin"/><Relationship Id="rId106" Type="http://schemas.openxmlformats.org/officeDocument/2006/relationships/oleObject" Target="../embeddings/oleObject110.bin"/><Relationship Id="rId127" Type="http://schemas.openxmlformats.org/officeDocument/2006/relationships/oleObject" Target="../embeddings/oleObject131.bin"/><Relationship Id="rId313" Type="http://schemas.openxmlformats.org/officeDocument/2006/relationships/oleObject" Target="../embeddings/oleObject317.bin"/><Relationship Id="rId10" Type="http://schemas.openxmlformats.org/officeDocument/2006/relationships/oleObject" Target="../embeddings/oleObject14.bin"/><Relationship Id="rId31" Type="http://schemas.openxmlformats.org/officeDocument/2006/relationships/oleObject" Target="../embeddings/oleObject35.bin"/><Relationship Id="rId52" Type="http://schemas.openxmlformats.org/officeDocument/2006/relationships/oleObject" Target="../embeddings/oleObject56.bin"/><Relationship Id="rId73" Type="http://schemas.openxmlformats.org/officeDocument/2006/relationships/oleObject" Target="../embeddings/oleObject77.bin"/><Relationship Id="rId94" Type="http://schemas.openxmlformats.org/officeDocument/2006/relationships/oleObject" Target="../embeddings/oleObject98.bin"/><Relationship Id="rId148" Type="http://schemas.openxmlformats.org/officeDocument/2006/relationships/oleObject" Target="../embeddings/oleObject152.bin"/><Relationship Id="rId169" Type="http://schemas.openxmlformats.org/officeDocument/2006/relationships/oleObject" Target="../embeddings/oleObject173.bin"/><Relationship Id="rId334" Type="http://schemas.openxmlformats.org/officeDocument/2006/relationships/oleObject" Target="../embeddings/oleObject338.bin"/><Relationship Id="rId355" Type="http://schemas.openxmlformats.org/officeDocument/2006/relationships/oleObject" Target="../embeddings/oleObject359.bin"/><Relationship Id="rId376" Type="http://schemas.openxmlformats.org/officeDocument/2006/relationships/oleObject" Target="../embeddings/oleObject380.bin"/><Relationship Id="rId397" Type="http://schemas.openxmlformats.org/officeDocument/2006/relationships/oleObject" Target="../embeddings/oleObject401.bin"/><Relationship Id="rId4" Type="http://schemas.openxmlformats.org/officeDocument/2006/relationships/oleObject" Target="../embeddings/oleObject9.bin"/><Relationship Id="rId180" Type="http://schemas.openxmlformats.org/officeDocument/2006/relationships/oleObject" Target="../embeddings/oleObject184.bin"/><Relationship Id="rId215" Type="http://schemas.openxmlformats.org/officeDocument/2006/relationships/oleObject" Target="../embeddings/oleObject219.bin"/><Relationship Id="rId236" Type="http://schemas.openxmlformats.org/officeDocument/2006/relationships/oleObject" Target="../embeddings/oleObject240.bin"/><Relationship Id="rId257" Type="http://schemas.openxmlformats.org/officeDocument/2006/relationships/oleObject" Target="../embeddings/oleObject261.bin"/><Relationship Id="rId278" Type="http://schemas.openxmlformats.org/officeDocument/2006/relationships/oleObject" Target="../embeddings/oleObject282.bin"/><Relationship Id="rId401" Type="http://schemas.openxmlformats.org/officeDocument/2006/relationships/oleObject" Target="../embeddings/oleObject405.bin"/><Relationship Id="rId303" Type="http://schemas.openxmlformats.org/officeDocument/2006/relationships/oleObject" Target="../embeddings/oleObject307.bin"/><Relationship Id="rId42" Type="http://schemas.openxmlformats.org/officeDocument/2006/relationships/oleObject" Target="../embeddings/oleObject46.bin"/><Relationship Id="rId84" Type="http://schemas.openxmlformats.org/officeDocument/2006/relationships/oleObject" Target="../embeddings/oleObject88.bin"/><Relationship Id="rId138" Type="http://schemas.openxmlformats.org/officeDocument/2006/relationships/oleObject" Target="../embeddings/oleObject142.bin"/><Relationship Id="rId345" Type="http://schemas.openxmlformats.org/officeDocument/2006/relationships/oleObject" Target="../embeddings/oleObject349.bin"/><Relationship Id="rId387" Type="http://schemas.openxmlformats.org/officeDocument/2006/relationships/oleObject" Target="../embeddings/oleObject391.bin"/><Relationship Id="rId191" Type="http://schemas.openxmlformats.org/officeDocument/2006/relationships/oleObject" Target="../embeddings/oleObject195.bin"/><Relationship Id="rId205" Type="http://schemas.openxmlformats.org/officeDocument/2006/relationships/oleObject" Target="../embeddings/oleObject209.bin"/><Relationship Id="rId247" Type="http://schemas.openxmlformats.org/officeDocument/2006/relationships/oleObject" Target="../embeddings/oleObject251.bin"/><Relationship Id="rId107" Type="http://schemas.openxmlformats.org/officeDocument/2006/relationships/oleObject" Target="../embeddings/oleObject111.bin"/><Relationship Id="rId289" Type="http://schemas.openxmlformats.org/officeDocument/2006/relationships/oleObject" Target="../embeddings/oleObject293.bin"/><Relationship Id="rId11" Type="http://schemas.openxmlformats.org/officeDocument/2006/relationships/oleObject" Target="../embeddings/oleObject15.bin"/><Relationship Id="rId53" Type="http://schemas.openxmlformats.org/officeDocument/2006/relationships/oleObject" Target="../embeddings/oleObject57.bin"/><Relationship Id="rId149" Type="http://schemas.openxmlformats.org/officeDocument/2006/relationships/oleObject" Target="../embeddings/oleObject153.bin"/><Relationship Id="rId314" Type="http://schemas.openxmlformats.org/officeDocument/2006/relationships/oleObject" Target="../embeddings/oleObject318.bin"/><Relationship Id="rId356" Type="http://schemas.openxmlformats.org/officeDocument/2006/relationships/oleObject" Target="../embeddings/oleObject360.bin"/><Relationship Id="rId398" Type="http://schemas.openxmlformats.org/officeDocument/2006/relationships/oleObject" Target="../embeddings/oleObject402.bin"/><Relationship Id="rId95" Type="http://schemas.openxmlformats.org/officeDocument/2006/relationships/oleObject" Target="../embeddings/oleObject99.bin"/><Relationship Id="rId160" Type="http://schemas.openxmlformats.org/officeDocument/2006/relationships/oleObject" Target="../embeddings/oleObject164.bin"/><Relationship Id="rId216" Type="http://schemas.openxmlformats.org/officeDocument/2006/relationships/oleObject" Target="../embeddings/oleObject220.bin"/><Relationship Id="rId258" Type="http://schemas.openxmlformats.org/officeDocument/2006/relationships/oleObject" Target="../embeddings/oleObject262.bin"/><Relationship Id="rId22" Type="http://schemas.openxmlformats.org/officeDocument/2006/relationships/oleObject" Target="../embeddings/oleObject26.bin"/><Relationship Id="rId64" Type="http://schemas.openxmlformats.org/officeDocument/2006/relationships/oleObject" Target="../embeddings/oleObject68.bin"/><Relationship Id="rId118" Type="http://schemas.openxmlformats.org/officeDocument/2006/relationships/oleObject" Target="../embeddings/oleObject122.bin"/><Relationship Id="rId325" Type="http://schemas.openxmlformats.org/officeDocument/2006/relationships/oleObject" Target="../embeddings/oleObject329.bin"/><Relationship Id="rId367" Type="http://schemas.openxmlformats.org/officeDocument/2006/relationships/oleObject" Target="../embeddings/oleObject371.bin"/><Relationship Id="rId171" Type="http://schemas.openxmlformats.org/officeDocument/2006/relationships/oleObject" Target="../embeddings/oleObject175.bin"/><Relationship Id="rId227" Type="http://schemas.openxmlformats.org/officeDocument/2006/relationships/oleObject" Target="../embeddings/oleObject231.bin"/><Relationship Id="rId269" Type="http://schemas.openxmlformats.org/officeDocument/2006/relationships/oleObject" Target="../embeddings/oleObject273.bin"/><Relationship Id="rId33" Type="http://schemas.openxmlformats.org/officeDocument/2006/relationships/oleObject" Target="../embeddings/oleObject37.bin"/><Relationship Id="rId129" Type="http://schemas.openxmlformats.org/officeDocument/2006/relationships/oleObject" Target="../embeddings/oleObject133.bin"/><Relationship Id="rId280" Type="http://schemas.openxmlformats.org/officeDocument/2006/relationships/oleObject" Target="../embeddings/oleObject284.bin"/><Relationship Id="rId336" Type="http://schemas.openxmlformats.org/officeDocument/2006/relationships/oleObject" Target="../embeddings/oleObject340.bin"/><Relationship Id="rId75" Type="http://schemas.openxmlformats.org/officeDocument/2006/relationships/oleObject" Target="../embeddings/oleObject79.bin"/><Relationship Id="rId140" Type="http://schemas.openxmlformats.org/officeDocument/2006/relationships/oleObject" Target="../embeddings/oleObject144.bin"/><Relationship Id="rId182" Type="http://schemas.openxmlformats.org/officeDocument/2006/relationships/oleObject" Target="../embeddings/oleObject186.bin"/><Relationship Id="rId378" Type="http://schemas.openxmlformats.org/officeDocument/2006/relationships/oleObject" Target="../embeddings/oleObject382.bin"/><Relationship Id="rId403" Type="http://schemas.openxmlformats.org/officeDocument/2006/relationships/oleObject" Target="../embeddings/oleObject407.bin"/><Relationship Id="rId6" Type="http://schemas.openxmlformats.org/officeDocument/2006/relationships/oleObject" Target="../embeddings/oleObject10.bin"/><Relationship Id="rId238" Type="http://schemas.openxmlformats.org/officeDocument/2006/relationships/oleObject" Target="../embeddings/oleObject242.bin"/><Relationship Id="rId291" Type="http://schemas.openxmlformats.org/officeDocument/2006/relationships/oleObject" Target="../embeddings/oleObject295.bin"/><Relationship Id="rId305" Type="http://schemas.openxmlformats.org/officeDocument/2006/relationships/oleObject" Target="../embeddings/oleObject309.bin"/><Relationship Id="rId347" Type="http://schemas.openxmlformats.org/officeDocument/2006/relationships/oleObject" Target="../embeddings/oleObject351.bin"/><Relationship Id="rId44" Type="http://schemas.openxmlformats.org/officeDocument/2006/relationships/oleObject" Target="../embeddings/oleObject48.bin"/><Relationship Id="rId86" Type="http://schemas.openxmlformats.org/officeDocument/2006/relationships/oleObject" Target="../embeddings/oleObject90.bin"/><Relationship Id="rId151" Type="http://schemas.openxmlformats.org/officeDocument/2006/relationships/oleObject" Target="../embeddings/oleObject155.bin"/><Relationship Id="rId389" Type="http://schemas.openxmlformats.org/officeDocument/2006/relationships/oleObject" Target="../embeddings/oleObject393.bin"/><Relationship Id="rId193" Type="http://schemas.openxmlformats.org/officeDocument/2006/relationships/oleObject" Target="../embeddings/oleObject197.bin"/><Relationship Id="rId207" Type="http://schemas.openxmlformats.org/officeDocument/2006/relationships/oleObject" Target="../embeddings/oleObject211.bin"/><Relationship Id="rId249" Type="http://schemas.openxmlformats.org/officeDocument/2006/relationships/oleObject" Target="../embeddings/oleObject253.bin"/><Relationship Id="rId13" Type="http://schemas.openxmlformats.org/officeDocument/2006/relationships/oleObject" Target="../embeddings/oleObject17.bin"/><Relationship Id="rId109" Type="http://schemas.openxmlformats.org/officeDocument/2006/relationships/oleObject" Target="../embeddings/oleObject113.bin"/><Relationship Id="rId260" Type="http://schemas.openxmlformats.org/officeDocument/2006/relationships/oleObject" Target="../embeddings/oleObject264.bin"/><Relationship Id="rId316" Type="http://schemas.openxmlformats.org/officeDocument/2006/relationships/oleObject" Target="../embeddings/oleObject320.bin"/><Relationship Id="rId55" Type="http://schemas.openxmlformats.org/officeDocument/2006/relationships/oleObject" Target="../embeddings/oleObject59.bin"/><Relationship Id="rId97" Type="http://schemas.openxmlformats.org/officeDocument/2006/relationships/oleObject" Target="../embeddings/oleObject101.bin"/><Relationship Id="rId120" Type="http://schemas.openxmlformats.org/officeDocument/2006/relationships/oleObject" Target="../embeddings/oleObject124.bin"/><Relationship Id="rId358" Type="http://schemas.openxmlformats.org/officeDocument/2006/relationships/oleObject" Target="../embeddings/oleObject362.bin"/><Relationship Id="rId162" Type="http://schemas.openxmlformats.org/officeDocument/2006/relationships/oleObject" Target="../embeddings/oleObject166.bin"/><Relationship Id="rId218" Type="http://schemas.openxmlformats.org/officeDocument/2006/relationships/oleObject" Target="../embeddings/oleObject222.bin"/><Relationship Id="rId271" Type="http://schemas.openxmlformats.org/officeDocument/2006/relationships/oleObject" Target="../embeddings/oleObject275.bin"/><Relationship Id="rId24" Type="http://schemas.openxmlformats.org/officeDocument/2006/relationships/oleObject" Target="../embeddings/oleObject28.bin"/><Relationship Id="rId66" Type="http://schemas.openxmlformats.org/officeDocument/2006/relationships/oleObject" Target="../embeddings/oleObject70.bin"/><Relationship Id="rId131" Type="http://schemas.openxmlformats.org/officeDocument/2006/relationships/oleObject" Target="../embeddings/oleObject135.bin"/><Relationship Id="rId327" Type="http://schemas.openxmlformats.org/officeDocument/2006/relationships/oleObject" Target="../embeddings/oleObject331.bin"/><Relationship Id="rId369" Type="http://schemas.openxmlformats.org/officeDocument/2006/relationships/oleObject" Target="../embeddings/oleObject373.bin"/><Relationship Id="rId173" Type="http://schemas.openxmlformats.org/officeDocument/2006/relationships/oleObject" Target="../embeddings/oleObject177.bin"/><Relationship Id="rId229" Type="http://schemas.openxmlformats.org/officeDocument/2006/relationships/oleObject" Target="../embeddings/oleObject233.bin"/><Relationship Id="rId380" Type="http://schemas.openxmlformats.org/officeDocument/2006/relationships/oleObject" Target="../embeddings/oleObject384.bin"/><Relationship Id="rId240" Type="http://schemas.openxmlformats.org/officeDocument/2006/relationships/oleObject" Target="../embeddings/oleObject244.bin"/><Relationship Id="rId35" Type="http://schemas.openxmlformats.org/officeDocument/2006/relationships/oleObject" Target="../embeddings/oleObject39.bin"/><Relationship Id="rId77" Type="http://schemas.openxmlformats.org/officeDocument/2006/relationships/oleObject" Target="../embeddings/oleObject81.bin"/><Relationship Id="rId100" Type="http://schemas.openxmlformats.org/officeDocument/2006/relationships/oleObject" Target="../embeddings/oleObject104.bin"/><Relationship Id="rId282" Type="http://schemas.openxmlformats.org/officeDocument/2006/relationships/oleObject" Target="../embeddings/oleObject286.bin"/><Relationship Id="rId338" Type="http://schemas.openxmlformats.org/officeDocument/2006/relationships/oleObject" Target="../embeddings/oleObject342.bin"/><Relationship Id="rId8" Type="http://schemas.openxmlformats.org/officeDocument/2006/relationships/oleObject" Target="../embeddings/oleObject12.bin"/><Relationship Id="rId142" Type="http://schemas.openxmlformats.org/officeDocument/2006/relationships/oleObject" Target="../embeddings/oleObject146.bin"/><Relationship Id="rId184" Type="http://schemas.openxmlformats.org/officeDocument/2006/relationships/oleObject" Target="../embeddings/oleObject188.bin"/><Relationship Id="rId391" Type="http://schemas.openxmlformats.org/officeDocument/2006/relationships/oleObject" Target="../embeddings/oleObject395.bin"/><Relationship Id="rId405" Type="http://schemas.openxmlformats.org/officeDocument/2006/relationships/oleObject" Target="../embeddings/oleObject409.bin"/><Relationship Id="rId251" Type="http://schemas.openxmlformats.org/officeDocument/2006/relationships/oleObject" Target="../embeddings/oleObject255.bin"/><Relationship Id="rId46" Type="http://schemas.openxmlformats.org/officeDocument/2006/relationships/oleObject" Target="../embeddings/oleObject50.bin"/><Relationship Id="rId293" Type="http://schemas.openxmlformats.org/officeDocument/2006/relationships/oleObject" Target="../embeddings/oleObject297.bin"/><Relationship Id="rId307" Type="http://schemas.openxmlformats.org/officeDocument/2006/relationships/oleObject" Target="../embeddings/oleObject311.bin"/><Relationship Id="rId349" Type="http://schemas.openxmlformats.org/officeDocument/2006/relationships/oleObject" Target="../embeddings/oleObject353.bin"/><Relationship Id="rId88" Type="http://schemas.openxmlformats.org/officeDocument/2006/relationships/oleObject" Target="../embeddings/oleObject92.bin"/><Relationship Id="rId111" Type="http://schemas.openxmlformats.org/officeDocument/2006/relationships/oleObject" Target="../embeddings/oleObject115.bin"/><Relationship Id="rId153" Type="http://schemas.openxmlformats.org/officeDocument/2006/relationships/oleObject" Target="../embeddings/oleObject157.bin"/><Relationship Id="rId195" Type="http://schemas.openxmlformats.org/officeDocument/2006/relationships/oleObject" Target="../embeddings/oleObject199.bin"/><Relationship Id="rId209" Type="http://schemas.openxmlformats.org/officeDocument/2006/relationships/oleObject" Target="../embeddings/oleObject213.bin"/><Relationship Id="rId360" Type="http://schemas.openxmlformats.org/officeDocument/2006/relationships/oleObject" Target="../embeddings/oleObject364.bin"/><Relationship Id="rId220" Type="http://schemas.openxmlformats.org/officeDocument/2006/relationships/oleObject" Target="../embeddings/oleObject224.bin"/><Relationship Id="rId15" Type="http://schemas.openxmlformats.org/officeDocument/2006/relationships/oleObject" Target="../embeddings/oleObject19.bin"/><Relationship Id="rId57" Type="http://schemas.openxmlformats.org/officeDocument/2006/relationships/oleObject" Target="../embeddings/oleObject61.bin"/><Relationship Id="rId262" Type="http://schemas.openxmlformats.org/officeDocument/2006/relationships/oleObject" Target="../embeddings/oleObject266.bin"/><Relationship Id="rId318" Type="http://schemas.openxmlformats.org/officeDocument/2006/relationships/oleObject" Target="../embeddings/oleObject322.bin"/><Relationship Id="rId99" Type="http://schemas.openxmlformats.org/officeDocument/2006/relationships/oleObject" Target="../embeddings/oleObject103.bin"/><Relationship Id="rId122" Type="http://schemas.openxmlformats.org/officeDocument/2006/relationships/oleObject" Target="../embeddings/oleObject126.bin"/><Relationship Id="rId164" Type="http://schemas.openxmlformats.org/officeDocument/2006/relationships/oleObject" Target="../embeddings/oleObject168.bin"/><Relationship Id="rId371" Type="http://schemas.openxmlformats.org/officeDocument/2006/relationships/oleObject" Target="../embeddings/oleObject375.bin"/><Relationship Id="rId26" Type="http://schemas.openxmlformats.org/officeDocument/2006/relationships/oleObject" Target="../embeddings/oleObject30.bin"/><Relationship Id="rId231" Type="http://schemas.openxmlformats.org/officeDocument/2006/relationships/oleObject" Target="../embeddings/oleObject235.bin"/><Relationship Id="rId273" Type="http://schemas.openxmlformats.org/officeDocument/2006/relationships/oleObject" Target="../embeddings/oleObject277.bin"/><Relationship Id="rId329" Type="http://schemas.openxmlformats.org/officeDocument/2006/relationships/oleObject" Target="../embeddings/oleObject333.bin"/><Relationship Id="rId68" Type="http://schemas.openxmlformats.org/officeDocument/2006/relationships/oleObject" Target="../embeddings/oleObject72.bin"/><Relationship Id="rId133" Type="http://schemas.openxmlformats.org/officeDocument/2006/relationships/oleObject" Target="../embeddings/oleObject137.bin"/><Relationship Id="rId175" Type="http://schemas.openxmlformats.org/officeDocument/2006/relationships/oleObject" Target="../embeddings/oleObject179.bin"/><Relationship Id="rId340" Type="http://schemas.openxmlformats.org/officeDocument/2006/relationships/oleObject" Target="../embeddings/oleObject344.bin"/><Relationship Id="rId200" Type="http://schemas.openxmlformats.org/officeDocument/2006/relationships/oleObject" Target="../embeddings/oleObject204.bin"/><Relationship Id="rId382" Type="http://schemas.openxmlformats.org/officeDocument/2006/relationships/oleObject" Target="../embeddings/oleObject386.bin"/><Relationship Id="rId242" Type="http://schemas.openxmlformats.org/officeDocument/2006/relationships/oleObject" Target="../embeddings/oleObject246.bin"/><Relationship Id="rId284" Type="http://schemas.openxmlformats.org/officeDocument/2006/relationships/oleObject" Target="../embeddings/oleObject288.bin"/><Relationship Id="rId37" Type="http://schemas.openxmlformats.org/officeDocument/2006/relationships/oleObject" Target="../embeddings/oleObject41.bin"/><Relationship Id="rId79" Type="http://schemas.openxmlformats.org/officeDocument/2006/relationships/oleObject" Target="../embeddings/oleObject83.bin"/><Relationship Id="rId102" Type="http://schemas.openxmlformats.org/officeDocument/2006/relationships/oleObject" Target="../embeddings/oleObject106.bin"/><Relationship Id="rId144" Type="http://schemas.openxmlformats.org/officeDocument/2006/relationships/oleObject" Target="../embeddings/oleObject148.bin"/><Relationship Id="rId90" Type="http://schemas.openxmlformats.org/officeDocument/2006/relationships/oleObject" Target="../embeddings/oleObject94.bin"/><Relationship Id="rId186" Type="http://schemas.openxmlformats.org/officeDocument/2006/relationships/oleObject" Target="../embeddings/oleObject190.bin"/><Relationship Id="rId351" Type="http://schemas.openxmlformats.org/officeDocument/2006/relationships/oleObject" Target="../embeddings/oleObject355.bin"/><Relationship Id="rId393" Type="http://schemas.openxmlformats.org/officeDocument/2006/relationships/oleObject" Target="../embeddings/oleObject397.bin"/><Relationship Id="rId407" Type="http://schemas.openxmlformats.org/officeDocument/2006/relationships/oleObject" Target="../embeddings/oleObject411.bin"/><Relationship Id="rId211" Type="http://schemas.openxmlformats.org/officeDocument/2006/relationships/oleObject" Target="../embeddings/oleObject215.bin"/><Relationship Id="rId253" Type="http://schemas.openxmlformats.org/officeDocument/2006/relationships/oleObject" Target="../embeddings/oleObject257.bin"/><Relationship Id="rId295" Type="http://schemas.openxmlformats.org/officeDocument/2006/relationships/oleObject" Target="../embeddings/oleObject299.bin"/><Relationship Id="rId309" Type="http://schemas.openxmlformats.org/officeDocument/2006/relationships/oleObject" Target="../embeddings/oleObject3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17.bin"/><Relationship Id="rId13" Type="http://schemas.openxmlformats.org/officeDocument/2006/relationships/oleObject" Target="../embeddings/oleObject42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416.bin"/><Relationship Id="rId12" Type="http://schemas.openxmlformats.org/officeDocument/2006/relationships/oleObject" Target="../embeddings/oleObject4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15.bin"/><Relationship Id="rId11" Type="http://schemas.openxmlformats.org/officeDocument/2006/relationships/oleObject" Target="../embeddings/oleObject420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19.bin"/><Relationship Id="rId4" Type="http://schemas.openxmlformats.org/officeDocument/2006/relationships/oleObject" Target="../embeddings/oleObject414.bin"/><Relationship Id="rId9" Type="http://schemas.openxmlformats.org/officeDocument/2006/relationships/oleObject" Target="../embeddings/oleObject418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35.bin"/><Relationship Id="rId299" Type="http://schemas.openxmlformats.org/officeDocument/2006/relationships/oleObject" Target="../embeddings/oleObject717.bin"/><Relationship Id="rId21" Type="http://schemas.openxmlformats.org/officeDocument/2006/relationships/oleObject" Target="../embeddings/oleObject439.bin"/><Relationship Id="rId63" Type="http://schemas.openxmlformats.org/officeDocument/2006/relationships/oleObject" Target="../embeddings/oleObject481.bin"/><Relationship Id="rId159" Type="http://schemas.openxmlformats.org/officeDocument/2006/relationships/oleObject" Target="../embeddings/oleObject577.bin"/><Relationship Id="rId324" Type="http://schemas.openxmlformats.org/officeDocument/2006/relationships/oleObject" Target="../embeddings/oleObject742.bin"/><Relationship Id="rId366" Type="http://schemas.openxmlformats.org/officeDocument/2006/relationships/oleObject" Target="../embeddings/oleObject784.bin"/><Relationship Id="rId170" Type="http://schemas.openxmlformats.org/officeDocument/2006/relationships/oleObject" Target="../embeddings/oleObject588.bin"/><Relationship Id="rId226" Type="http://schemas.openxmlformats.org/officeDocument/2006/relationships/oleObject" Target="../embeddings/oleObject644.bin"/><Relationship Id="rId268" Type="http://schemas.openxmlformats.org/officeDocument/2006/relationships/oleObject" Target="../embeddings/oleObject686.bin"/><Relationship Id="rId32" Type="http://schemas.openxmlformats.org/officeDocument/2006/relationships/oleObject" Target="../embeddings/oleObject450.bin"/><Relationship Id="rId74" Type="http://schemas.openxmlformats.org/officeDocument/2006/relationships/oleObject" Target="../embeddings/oleObject492.bin"/><Relationship Id="rId128" Type="http://schemas.openxmlformats.org/officeDocument/2006/relationships/oleObject" Target="../embeddings/oleObject546.bin"/><Relationship Id="rId335" Type="http://schemas.openxmlformats.org/officeDocument/2006/relationships/oleObject" Target="../embeddings/oleObject753.bin"/><Relationship Id="rId377" Type="http://schemas.openxmlformats.org/officeDocument/2006/relationships/oleObject" Target="../embeddings/oleObject795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599.bin"/><Relationship Id="rId237" Type="http://schemas.openxmlformats.org/officeDocument/2006/relationships/oleObject" Target="../embeddings/oleObject655.bin"/><Relationship Id="rId279" Type="http://schemas.openxmlformats.org/officeDocument/2006/relationships/oleObject" Target="../embeddings/oleObject697.bin"/><Relationship Id="rId43" Type="http://schemas.openxmlformats.org/officeDocument/2006/relationships/oleObject" Target="../embeddings/oleObject461.bin"/><Relationship Id="rId139" Type="http://schemas.openxmlformats.org/officeDocument/2006/relationships/oleObject" Target="../embeddings/oleObject557.bin"/><Relationship Id="rId290" Type="http://schemas.openxmlformats.org/officeDocument/2006/relationships/oleObject" Target="../embeddings/oleObject708.bin"/><Relationship Id="rId304" Type="http://schemas.openxmlformats.org/officeDocument/2006/relationships/oleObject" Target="../embeddings/oleObject722.bin"/><Relationship Id="rId346" Type="http://schemas.openxmlformats.org/officeDocument/2006/relationships/oleObject" Target="../embeddings/oleObject764.bin"/><Relationship Id="rId388" Type="http://schemas.openxmlformats.org/officeDocument/2006/relationships/oleObject" Target="../embeddings/oleObject806.bin"/><Relationship Id="rId85" Type="http://schemas.openxmlformats.org/officeDocument/2006/relationships/oleObject" Target="../embeddings/oleObject503.bin"/><Relationship Id="rId150" Type="http://schemas.openxmlformats.org/officeDocument/2006/relationships/oleObject" Target="../embeddings/oleObject568.bin"/><Relationship Id="rId192" Type="http://schemas.openxmlformats.org/officeDocument/2006/relationships/oleObject" Target="../embeddings/oleObject610.bin"/><Relationship Id="rId206" Type="http://schemas.openxmlformats.org/officeDocument/2006/relationships/oleObject" Target="../embeddings/oleObject624.bin"/><Relationship Id="rId248" Type="http://schemas.openxmlformats.org/officeDocument/2006/relationships/oleObject" Target="../embeddings/oleObject666.bin"/><Relationship Id="rId12" Type="http://schemas.openxmlformats.org/officeDocument/2006/relationships/oleObject" Target="../embeddings/oleObject430.bin"/><Relationship Id="rId108" Type="http://schemas.openxmlformats.org/officeDocument/2006/relationships/oleObject" Target="../embeddings/oleObject526.bin"/><Relationship Id="rId315" Type="http://schemas.openxmlformats.org/officeDocument/2006/relationships/oleObject" Target="../embeddings/oleObject733.bin"/><Relationship Id="rId357" Type="http://schemas.openxmlformats.org/officeDocument/2006/relationships/oleObject" Target="../embeddings/oleObject775.bin"/><Relationship Id="rId54" Type="http://schemas.openxmlformats.org/officeDocument/2006/relationships/oleObject" Target="../embeddings/oleObject472.bin"/><Relationship Id="rId96" Type="http://schemas.openxmlformats.org/officeDocument/2006/relationships/oleObject" Target="../embeddings/oleObject514.bin"/><Relationship Id="rId161" Type="http://schemas.openxmlformats.org/officeDocument/2006/relationships/oleObject" Target="../embeddings/oleObject579.bin"/><Relationship Id="rId217" Type="http://schemas.openxmlformats.org/officeDocument/2006/relationships/oleObject" Target="../embeddings/oleObject635.bin"/><Relationship Id="rId399" Type="http://schemas.openxmlformats.org/officeDocument/2006/relationships/oleObject" Target="../embeddings/oleObject817.bin"/><Relationship Id="rId259" Type="http://schemas.openxmlformats.org/officeDocument/2006/relationships/oleObject" Target="../embeddings/oleObject677.bin"/><Relationship Id="rId23" Type="http://schemas.openxmlformats.org/officeDocument/2006/relationships/oleObject" Target="../embeddings/oleObject441.bin"/><Relationship Id="rId119" Type="http://schemas.openxmlformats.org/officeDocument/2006/relationships/oleObject" Target="../embeddings/oleObject537.bin"/><Relationship Id="rId270" Type="http://schemas.openxmlformats.org/officeDocument/2006/relationships/oleObject" Target="../embeddings/oleObject688.bin"/><Relationship Id="rId326" Type="http://schemas.openxmlformats.org/officeDocument/2006/relationships/oleObject" Target="../embeddings/oleObject744.bin"/><Relationship Id="rId65" Type="http://schemas.openxmlformats.org/officeDocument/2006/relationships/oleObject" Target="../embeddings/oleObject483.bin"/><Relationship Id="rId130" Type="http://schemas.openxmlformats.org/officeDocument/2006/relationships/oleObject" Target="../embeddings/oleObject548.bin"/><Relationship Id="rId368" Type="http://schemas.openxmlformats.org/officeDocument/2006/relationships/oleObject" Target="../embeddings/oleObject786.bin"/><Relationship Id="rId172" Type="http://schemas.openxmlformats.org/officeDocument/2006/relationships/oleObject" Target="../embeddings/oleObject590.bin"/><Relationship Id="rId228" Type="http://schemas.openxmlformats.org/officeDocument/2006/relationships/oleObject" Target="../embeddings/oleObject646.bin"/><Relationship Id="rId281" Type="http://schemas.openxmlformats.org/officeDocument/2006/relationships/oleObject" Target="../embeddings/oleObject699.bin"/><Relationship Id="rId337" Type="http://schemas.openxmlformats.org/officeDocument/2006/relationships/oleObject" Target="../embeddings/oleObject755.bin"/><Relationship Id="rId34" Type="http://schemas.openxmlformats.org/officeDocument/2006/relationships/oleObject" Target="../embeddings/oleObject452.bin"/><Relationship Id="rId76" Type="http://schemas.openxmlformats.org/officeDocument/2006/relationships/oleObject" Target="../embeddings/oleObject494.bin"/><Relationship Id="rId141" Type="http://schemas.openxmlformats.org/officeDocument/2006/relationships/oleObject" Target="../embeddings/oleObject559.bin"/><Relationship Id="rId379" Type="http://schemas.openxmlformats.org/officeDocument/2006/relationships/oleObject" Target="../embeddings/oleObject797.bin"/><Relationship Id="rId7" Type="http://schemas.openxmlformats.org/officeDocument/2006/relationships/oleObject" Target="../embeddings/oleObject425.bin"/><Relationship Id="rId183" Type="http://schemas.openxmlformats.org/officeDocument/2006/relationships/oleObject" Target="../embeddings/oleObject601.bin"/><Relationship Id="rId239" Type="http://schemas.openxmlformats.org/officeDocument/2006/relationships/oleObject" Target="../embeddings/oleObject657.bin"/><Relationship Id="rId390" Type="http://schemas.openxmlformats.org/officeDocument/2006/relationships/oleObject" Target="../embeddings/oleObject808.bin"/><Relationship Id="rId250" Type="http://schemas.openxmlformats.org/officeDocument/2006/relationships/oleObject" Target="../embeddings/oleObject668.bin"/><Relationship Id="rId292" Type="http://schemas.openxmlformats.org/officeDocument/2006/relationships/oleObject" Target="../embeddings/oleObject710.bin"/><Relationship Id="rId306" Type="http://schemas.openxmlformats.org/officeDocument/2006/relationships/oleObject" Target="../embeddings/oleObject724.bin"/><Relationship Id="rId45" Type="http://schemas.openxmlformats.org/officeDocument/2006/relationships/oleObject" Target="../embeddings/oleObject463.bin"/><Relationship Id="rId87" Type="http://schemas.openxmlformats.org/officeDocument/2006/relationships/oleObject" Target="../embeddings/oleObject505.bin"/><Relationship Id="rId110" Type="http://schemas.openxmlformats.org/officeDocument/2006/relationships/oleObject" Target="../embeddings/oleObject528.bin"/><Relationship Id="rId348" Type="http://schemas.openxmlformats.org/officeDocument/2006/relationships/oleObject" Target="../embeddings/oleObject766.bin"/><Relationship Id="rId152" Type="http://schemas.openxmlformats.org/officeDocument/2006/relationships/oleObject" Target="../embeddings/oleObject570.bin"/><Relationship Id="rId194" Type="http://schemas.openxmlformats.org/officeDocument/2006/relationships/oleObject" Target="../embeddings/oleObject612.bin"/><Relationship Id="rId208" Type="http://schemas.openxmlformats.org/officeDocument/2006/relationships/oleObject" Target="../embeddings/oleObject626.bin"/><Relationship Id="rId261" Type="http://schemas.openxmlformats.org/officeDocument/2006/relationships/oleObject" Target="../embeddings/oleObject679.bin"/><Relationship Id="rId14" Type="http://schemas.openxmlformats.org/officeDocument/2006/relationships/oleObject" Target="../embeddings/oleObject432.bin"/><Relationship Id="rId56" Type="http://schemas.openxmlformats.org/officeDocument/2006/relationships/oleObject" Target="../embeddings/oleObject474.bin"/><Relationship Id="rId317" Type="http://schemas.openxmlformats.org/officeDocument/2006/relationships/oleObject" Target="../embeddings/oleObject735.bin"/><Relationship Id="rId359" Type="http://schemas.openxmlformats.org/officeDocument/2006/relationships/oleObject" Target="../embeddings/oleObject777.bin"/><Relationship Id="rId98" Type="http://schemas.openxmlformats.org/officeDocument/2006/relationships/oleObject" Target="../embeddings/oleObject516.bin"/><Relationship Id="rId121" Type="http://schemas.openxmlformats.org/officeDocument/2006/relationships/oleObject" Target="../embeddings/oleObject539.bin"/><Relationship Id="rId163" Type="http://schemas.openxmlformats.org/officeDocument/2006/relationships/oleObject" Target="../embeddings/oleObject581.bin"/><Relationship Id="rId219" Type="http://schemas.openxmlformats.org/officeDocument/2006/relationships/oleObject" Target="../embeddings/oleObject637.bin"/><Relationship Id="rId370" Type="http://schemas.openxmlformats.org/officeDocument/2006/relationships/oleObject" Target="../embeddings/oleObject788.bin"/><Relationship Id="rId230" Type="http://schemas.openxmlformats.org/officeDocument/2006/relationships/oleObject" Target="../embeddings/oleObject648.bin"/><Relationship Id="rId25" Type="http://schemas.openxmlformats.org/officeDocument/2006/relationships/oleObject" Target="../embeddings/oleObject443.bin"/><Relationship Id="rId67" Type="http://schemas.openxmlformats.org/officeDocument/2006/relationships/oleObject" Target="../embeddings/oleObject485.bin"/><Relationship Id="rId272" Type="http://schemas.openxmlformats.org/officeDocument/2006/relationships/oleObject" Target="../embeddings/oleObject690.bin"/><Relationship Id="rId328" Type="http://schemas.openxmlformats.org/officeDocument/2006/relationships/oleObject" Target="../embeddings/oleObject746.bin"/><Relationship Id="rId132" Type="http://schemas.openxmlformats.org/officeDocument/2006/relationships/oleObject" Target="../embeddings/oleObject550.bin"/><Relationship Id="rId174" Type="http://schemas.openxmlformats.org/officeDocument/2006/relationships/oleObject" Target="../embeddings/oleObject592.bin"/><Relationship Id="rId381" Type="http://schemas.openxmlformats.org/officeDocument/2006/relationships/oleObject" Target="../embeddings/oleObject799.bin"/><Relationship Id="rId241" Type="http://schemas.openxmlformats.org/officeDocument/2006/relationships/oleObject" Target="../embeddings/oleObject659.bin"/><Relationship Id="rId36" Type="http://schemas.openxmlformats.org/officeDocument/2006/relationships/oleObject" Target="../embeddings/oleObject454.bin"/><Relationship Id="rId283" Type="http://schemas.openxmlformats.org/officeDocument/2006/relationships/oleObject" Target="../embeddings/oleObject701.bin"/><Relationship Id="rId339" Type="http://schemas.openxmlformats.org/officeDocument/2006/relationships/oleObject" Target="../embeddings/oleObject757.bin"/><Relationship Id="rId78" Type="http://schemas.openxmlformats.org/officeDocument/2006/relationships/oleObject" Target="../embeddings/oleObject496.bin"/><Relationship Id="rId101" Type="http://schemas.openxmlformats.org/officeDocument/2006/relationships/oleObject" Target="../embeddings/oleObject519.bin"/><Relationship Id="rId143" Type="http://schemas.openxmlformats.org/officeDocument/2006/relationships/oleObject" Target="../embeddings/oleObject561.bin"/><Relationship Id="rId185" Type="http://schemas.openxmlformats.org/officeDocument/2006/relationships/oleObject" Target="../embeddings/oleObject603.bin"/><Relationship Id="rId350" Type="http://schemas.openxmlformats.org/officeDocument/2006/relationships/oleObject" Target="../embeddings/oleObject768.bin"/><Relationship Id="rId9" Type="http://schemas.openxmlformats.org/officeDocument/2006/relationships/oleObject" Target="../embeddings/oleObject427.bin"/><Relationship Id="rId210" Type="http://schemas.openxmlformats.org/officeDocument/2006/relationships/oleObject" Target="../embeddings/oleObject628.bin"/><Relationship Id="rId392" Type="http://schemas.openxmlformats.org/officeDocument/2006/relationships/oleObject" Target="../embeddings/oleObject810.bin"/><Relationship Id="rId252" Type="http://schemas.openxmlformats.org/officeDocument/2006/relationships/oleObject" Target="../embeddings/oleObject670.bin"/><Relationship Id="rId294" Type="http://schemas.openxmlformats.org/officeDocument/2006/relationships/oleObject" Target="../embeddings/oleObject712.bin"/><Relationship Id="rId308" Type="http://schemas.openxmlformats.org/officeDocument/2006/relationships/oleObject" Target="../embeddings/oleObject726.bin"/><Relationship Id="rId47" Type="http://schemas.openxmlformats.org/officeDocument/2006/relationships/oleObject" Target="../embeddings/oleObject465.bin"/><Relationship Id="rId89" Type="http://schemas.openxmlformats.org/officeDocument/2006/relationships/oleObject" Target="../embeddings/oleObject507.bin"/><Relationship Id="rId112" Type="http://schemas.openxmlformats.org/officeDocument/2006/relationships/oleObject" Target="../embeddings/oleObject530.bin"/><Relationship Id="rId154" Type="http://schemas.openxmlformats.org/officeDocument/2006/relationships/oleObject" Target="../embeddings/oleObject572.bin"/><Relationship Id="rId361" Type="http://schemas.openxmlformats.org/officeDocument/2006/relationships/oleObject" Target="../embeddings/oleObject779.bin"/><Relationship Id="rId196" Type="http://schemas.openxmlformats.org/officeDocument/2006/relationships/oleObject" Target="../embeddings/oleObject614.bin"/><Relationship Id="rId16" Type="http://schemas.openxmlformats.org/officeDocument/2006/relationships/oleObject" Target="../embeddings/oleObject434.bin"/><Relationship Id="rId221" Type="http://schemas.openxmlformats.org/officeDocument/2006/relationships/oleObject" Target="../embeddings/oleObject639.bin"/><Relationship Id="rId263" Type="http://schemas.openxmlformats.org/officeDocument/2006/relationships/oleObject" Target="../embeddings/oleObject681.bin"/><Relationship Id="rId319" Type="http://schemas.openxmlformats.org/officeDocument/2006/relationships/oleObject" Target="../embeddings/oleObject737.bin"/><Relationship Id="rId37" Type="http://schemas.openxmlformats.org/officeDocument/2006/relationships/oleObject" Target="../embeddings/oleObject455.bin"/><Relationship Id="rId58" Type="http://schemas.openxmlformats.org/officeDocument/2006/relationships/oleObject" Target="../embeddings/oleObject476.bin"/><Relationship Id="rId79" Type="http://schemas.openxmlformats.org/officeDocument/2006/relationships/oleObject" Target="../embeddings/oleObject497.bin"/><Relationship Id="rId102" Type="http://schemas.openxmlformats.org/officeDocument/2006/relationships/oleObject" Target="../embeddings/oleObject520.bin"/><Relationship Id="rId123" Type="http://schemas.openxmlformats.org/officeDocument/2006/relationships/oleObject" Target="../embeddings/oleObject541.bin"/><Relationship Id="rId144" Type="http://schemas.openxmlformats.org/officeDocument/2006/relationships/oleObject" Target="../embeddings/oleObject562.bin"/><Relationship Id="rId330" Type="http://schemas.openxmlformats.org/officeDocument/2006/relationships/oleObject" Target="../embeddings/oleObject748.bin"/><Relationship Id="rId90" Type="http://schemas.openxmlformats.org/officeDocument/2006/relationships/oleObject" Target="../embeddings/oleObject508.bin"/><Relationship Id="rId165" Type="http://schemas.openxmlformats.org/officeDocument/2006/relationships/oleObject" Target="../embeddings/oleObject583.bin"/><Relationship Id="rId186" Type="http://schemas.openxmlformats.org/officeDocument/2006/relationships/oleObject" Target="../embeddings/oleObject604.bin"/><Relationship Id="rId351" Type="http://schemas.openxmlformats.org/officeDocument/2006/relationships/oleObject" Target="../embeddings/oleObject769.bin"/><Relationship Id="rId372" Type="http://schemas.openxmlformats.org/officeDocument/2006/relationships/oleObject" Target="../embeddings/oleObject790.bin"/><Relationship Id="rId393" Type="http://schemas.openxmlformats.org/officeDocument/2006/relationships/oleObject" Target="../embeddings/oleObject811.bin"/><Relationship Id="rId211" Type="http://schemas.openxmlformats.org/officeDocument/2006/relationships/oleObject" Target="../embeddings/oleObject629.bin"/><Relationship Id="rId232" Type="http://schemas.openxmlformats.org/officeDocument/2006/relationships/oleObject" Target="../embeddings/oleObject650.bin"/><Relationship Id="rId253" Type="http://schemas.openxmlformats.org/officeDocument/2006/relationships/oleObject" Target="../embeddings/oleObject671.bin"/><Relationship Id="rId274" Type="http://schemas.openxmlformats.org/officeDocument/2006/relationships/oleObject" Target="../embeddings/oleObject692.bin"/><Relationship Id="rId295" Type="http://schemas.openxmlformats.org/officeDocument/2006/relationships/oleObject" Target="../embeddings/oleObject713.bin"/><Relationship Id="rId309" Type="http://schemas.openxmlformats.org/officeDocument/2006/relationships/oleObject" Target="../embeddings/oleObject727.bin"/><Relationship Id="rId27" Type="http://schemas.openxmlformats.org/officeDocument/2006/relationships/oleObject" Target="../embeddings/oleObject445.bin"/><Relationship Id="rId48" Type="http://schemas.openxmlformats.org/officeDocument/2006/relationships/oleObject" Target="../embeddings/oleObject466.bin"/><Relationship Id="rId69" Type="http://schemas.openxmlformats.org/officeDocument/2006/relationships/oleObject" Target="../embeddings/oleObject487.bin"/><Relationship Id="rId113" Type="http://schemas.openxmlformats.org/officeDocument/2006/relationships/oleObject" Target="../embeddings/oleObject531.bin"/><Relationship Id="rId134" Type="http://schemas.openxmlformats.org/officeDocument/2006/relationships/oleObject" Target="../embeddings/oleObject552.bin"/><Relationship Id="rId320" Type="http://schemas.openxmlformats.org/officeDocument/2006/relationships/oleObject" Target="../embeddings/oleObject738.bin"/><Relationship Id="rId80" Type="http://schemas.openxmlformats.org/officeDocument/2006/relationships/oleObject" Target="../embeddings/oleObject498.bin"/><Relationship Id="rId155" Type="http://schemas.openxmlformats.org/officeDocument/2006/relationships/oleObject" Target="../embeddings/oleObject573.bin"/><Relationship Id="rId176" Type="http://schemas.openxmlformats.org/officeDocument/2006/relationships/oleObject" Target="../embeddings/oleObject594.bin"/><Relationship Id="rId197" Type="http://schemas.openxmlformats.org/officeDocument/2006/relationships/oleObject" Target="../embeddings/oleObject615.bin"/><Relationship Id="rId341" Type="http://schemas.openxmlformats.org/officeDocument/2006/relationships/oleObject" Target="../embeddings/oleObject759.bin"/><Relationship Id="rId362" Type="http://schemas.openxmlformats.org/officeDocument/2006/relationships/oleObject" Target="../embeddings/oleObject780.bin"/><Relationship Id="rId383" Type="http://schemas.openxmlformats.org/officeDocument/2006/relationships/oleObject" Target="../embeddings/oleObject801.bin"/><Relationship Id="rId201" Type="http://schemas.openxmlformats.org/officeDocument/2006/relationships/oleObject" Target="../embeddings/oleObject619.bin"/><Relationship Id="rId222" Type="http://schemas.openxmlformats.org/officeDocument/2006/relationships/oleObject" Target="../embeddings/oleObject640.bin"/><Relationship Id="rId243" Type="http://schemas.openxmlformats.org/officeDocument/2006/relationships/oleObject" Target="../embeddings/oleObject661.bin"/><Relationship Id="rId264" Type="http://schemas.openxmlformats.org/officeDocument/2006/relationships/oleObject" Target="../embeddings/oleObject682.bin"/><Relationship Id="rId285" Type="http://schemas.openxmlformats.org/officeDocument/2006/relationships/oleObject" Target="../embeddings/oleObject703.bin"/><Relationship Id="rId17" Type="http://schemas.openxmlformats.org/officeDocument/2006/relationships/oleObject" Target="../embeddings/oleObject435.bin"/><Relationship Id="rId38" Type="http://schemas.openxmlformats.org/officeDocument/2006/relationships/oleObject" Target="../embeddings/oleObject456.bin"/><Relationship Id="rId59" Type="http://schemas.openxmlformats.org/officeDocument/2006/relationships/oleObject" Target="../embeddings/oleObject477.bin"/><Relationship Id="rId103" Type="http://schemas.openxmlformats.org/officeDocument/2006/relationships/oleObject" Target="../embeddings/oleObject521.bin"/><Relationship Id="rId124" Type="http://schemas.openxmlformats.org/officeDocument/2006/relationships/oleObject" Target="../embeddings/oleObject542.bin"/><Relationship Id="rId310" Type="http://schemas.openxmlformats.org/officeDocument/2006/relationships/oleObject" Target="../embeddings/oleObject728.bin"/><Relationship Id="rId70" Type="http://schemas.openxmlformats.org/officeDocument/2006/relationships/oleObject" Target="../embeddings/oleObject488.bin"/><Relationship Id="rId91" Type="http://schemas.openxmlformats.org/officeDocument/2006/relationships/oleObject" Target="../embeddings/oleObject509.bin"/><Relationship Id="rId145" Type="http://schemas.openxmlformats.org/officeDocument/2006/relationships/oleObject" Target="../embeddings/oleObject563.bin"/><Relationship Id="rId166" Type="http://schemas.openxmlformats.org/officeDocument/2006/relationships/oleObject" Target="../embeddings/oleObject584.bin"/><Relationship Id="rId187" Type="http://schemas.openxmlformats.org/officeDocument/2006/relationships/oleObject" Target="../embeddings/oleObject605.bin"/><Relationship Id="rId331" Type="http://schemas.openxmlformats.org/officeDocument/2006/relationships/oleObject" Target="../embeddings/oleObject749.bin"/><Relationship Id="rId352" Type="http://schemas.openxmlformats.org/officeDocument/2006/relationships/oleObject" Target="../embeddings/oleObject770.bin"/><Relationship Id="rId373" Type="http://schemas.openxmlformats.org/officeDocument/2006/relationships/oleObject" Target="../embeddings/oleObject791.bin"/><Relationship Id="rId394" Type="http://schemas.openxmlformats.org/officeDocument/2006/relationships/oleObject" Target="../embeddings/oleObject812.bin"/><Relationship Id="rId1" Type="http://schemas.openxmlformats.org/officeDocument/2006/relationships/printerSettings" Target="../printerSettings/printerSettings6.bin"/><Relationship Id="rId212" Type="http://schemas.openxmlformats.org/officeDocument/2006/relationships/oleObject" Target="../embeddings/oleObject630.bin"/><Relationship Id="rId233" Type="http://schemas.openxmlformats.org/officeDocument/2006/relationships/oleObject" Target="../embeddings/oleObject651.bin"/><Relationship Id="rId254" Type="http://schemas.openxmlformats.org/officeDocument/2006/relationships/oleObject" Target="../embeddings/oleObject672.bin"/><Relationship Id="rId28" Type="http://schemas.openxmlformats.org/officeDocument/2006/relationships/oleObject" Target="../embeddings/oleObject446.bin"/><Relationship Id="rId49" Type="http://schemas.openxmlformats.org/officeDocument/2006/relationships/oleObject" Target="../embeddings/oleObject467.bin"/><Relationship Id="rId114" Type="http://schemas.openxmlformats.org/officeDocument/2006/relationships/oleObject" Target="../embeddings/oleObject532.bin"/><Relationship Id="rId275" Type="http://schemas.openxmlformats.org/officeDocument/2006/relationships/oleObject" Target="../embeddings/oleObject693.bin"/><Relationship Id="rId296" Type="http://schemas.openxmlformats.org/officeDocument/2006/relationships/oleObject" Target="../embeddings/oleObject714.bin"/><Relationship Id="rId300" Type="http://schemas.openxmlformats.org/officeDocument/2006/relationships/oleObject" Target="../embeddings/oleObject718.bin"/><Relationship Id="rId60" Type="http://schemas.openxmlformats.org/officeDocument/2006/relationships/oleObject" Target="../embeddings/oleObject478.bin"/><Relationship Id="rId81" Type="http://schemas.openxmlformats.org/officeDocument/2006/relationships/oleObject" Target="../embeddings/oleObject499.bin"/><Relationship Id="rId135" Type="http://schemas.openxmlformats.org/officeDocument/2006/relationships/oleObject" Target="../embeddings/oleObject553.bin"/><Relationship Id="rId156" Type="http://schemas.openxmlformats.org/officeDocument/2006/relationships/oleObject" Target="../embeddings/oleObject574.bin"/><Relationship Id="rId177" Type="http://schemas.openxmlformats.org/officeDocument/2006/relationships/oleObject" Target="../embeddings/oleObject595.bin"/><Relationship Id="rId198" Type="http://schemas.openxmlformats.org/officeDocument/2006/relationships/oleObject" Target="../embeddings/oleObject616.bin"/><Relationship Id="rId321" Type="http://schemas.openxmlformats.org/officeDocument/2006/relationships/oleObject" Target="../embeddings/oleObject739.bin"/><Relationship Id="rId342" Type="http://schemas.openxmlformats.org/officeDocument/2006/relationships/oleObject" Target="../embeddings/oleObject760.bin"/><Relationship Id="rId363" Type="http://schemas.openxmlformats.org/officeDocument/2006/relationships/oleObject" Target="../embeddings/oleObject781.bin"/><Relationship Id="rId384" Type="http://schemas.openxmlformats.org/officeDocument/2006/relationships/oleObject" Target="../embeddings/oleObject802.bin"/><Relationship Id="rId202" Type="http://schemas.openxmlformats.org/officeDocument/2006/relationships/oleObject" Target="../embeddings/oleObject620.bin"/><Relationship Id="rId223" Type="http://schemas.openxmlformats.org/officeDocument/2006/relationships/oleObject" Target="../embeddings/oleObject641.bin"/><Relationship Id="rId244" Type="http://schemas.openxmlformats.org/officeDocument/2006/relationships/oleObject" Target="../embeddings/oleObject662.bin"/><Relationship Id="rId18" Type="http://schemas.openxmlformats.org/officeDocument/2006/relationships/oleObject" Target="../embeddings/oleObject436.bin"/><Relationship Id="rId39" Type="http://schemas.openxmlformats.org/officeDocument/2006/relationships/oleObject" Target="../embeddings/oleObject457.bin"/><Relationship Id="rId265" Type="http://schemas.openxmlformats.org/officeDocument/2006/relationships/oleObject" Target="../embeddings/oleObject683.bin"/><Relationship Id="rId286" Type="http://schemas.openxmlformats.org/officeDocument/2006/relationships/oleObject" Target="../embeddings/oleObject704.bin"/><Relationship Id="rId50" Type="http://schemas.openxmlformats.org/officeDocument/2006/relationships/oleObject" Target="../embeddings/oleObject468.bin"/><Relationship Id="rId104" Type="http://schemas.openxmlformats.org/officeDocument/2006/relationships/oleObject" Target="../embeddings/oleObject522.bin"/><Relationship Id="rId125" Type="http://schemas.openxmlformats.org/officeDocument/2006/relationships/oleObject" Target="../embeddings/oleObject543.bin"/><Relationship Id="rId146" Type="http://schemas.openxmlformats.org/officeDocument/2006/relationships/oleObject" Target="../embeddings/oleObject564.bin"/><Relationship Id="rId167" Type="http://schemas.openxmlformats.org/officeDocument/2006/relationships/oleObject" Target="../embeddings/oleObject585.bin"/><Relationship Id="rId188" Type="http://schemas.openxmlformats.org/officeDocument/2006/relationships/oleObject" Target="../embeddings/oleObject606.bin"/><Relationship Id="rId311" Type="http://schemas.openxmlformats.org/officeDocument/2006/relationships/oleObject" Target="../embeddings/oleObject729.bin"/><Relationship Id="rId332" Type="http://schemas.openxmlformats.org/officeDocument/2006/relationships/oleObject" Target="../embeddings/oleObject750.bin"/><Relationship Id="rId353" Type="http://schemas.openxmlformats.org/officeDocument/2006/relationships/oleObject" Target="../embeddings/oleObject771.bin"/><Relationship Id="rId374" Type="http://schemas.openxmlformats.org/officeDocument/2006/relationships/oleObject" Target="../embeddings/oleObject792.bin"/><Relationship Id="rId395" Type="http://schemas.openxmlformats.org/officeDocument/2006/relationships/oleObject" Target="../embeddings/oleObject813.bin"/><Relationship Id="rId71" Type="http://schemas.openxmlformats.org/officeDocument/2006/relationships/oleObject" Target="../embeddings/oleObject489.bin"/><Relationship Id="rId92" Type="http://schemas.openxmlformats.org/officeDocument/2006/relationships/oleObject" Target="../embeddings/oleObject510.bin"/><Relationship Id="rId213" Type="http://schemas.openxmlformats.org/officeDocument/2006/relationships/oleObject" Target="../embeddings/oleObject631.bin"/><Relationship Id="rId234" Type="http://schemas.openxmlformats.org/officeDocument/2006/relationships/oleObject" Target="../embeddings/oleObject652.bin"/><Relationship Id="rId2" Type="http://schemas.openxmlformats.org/officeDocument/2006/relationships/drawing" Target="../drawings/drawing5.xml"/><Relationship Id="rId29" Type="http://schemas.openxmlformats.org/officeDocument/2006/relationships/oleObject" Target="../embeddings/oleObject447.bin"/><Relationship Id="rId255" Type="http://schemas.openxmlformats.org/officeDocument/2006/relationships/oleObject" Target="../embeddings/oleObject673.bin"/><Relationship Id="rId276" Type="http://schemas.openxmlformats.org/officeDocument/2006/relationships/oleObject" Target="../embeddings/oleObject694.bin"/><Relationship Id="rId297" Type="http://schemas.openxmlformats.org/officeDocument/2006/relationships/oleObject" Target="../embeddings/oleObject715.bin"/><Relationship Id="rId40" Type="http://schemas.openxmlformats.org/officeDocument/2006/relationships/oleObject" Target="../embeddings/oleObject458.bin"/><Relationship Id="rId115" Type="http://schemas.openxmlformats.org/officeDocument/2006/relationships/oleObject" Target="../embeddings/oleObject533.bin"/><Relationship Id="rId136" Type="http://schemas.openxmlformats.org/officeDocument/2006/relationships/oleObject" Target="../embeddings/oleObject554.bin"/><Relationship Id="rId157" Type="http://schemas.openxmlformats.org/officeDocument/2006/relationships/oleObject" Target="../embeddings/oleObject575.bin"/><Relationship Id="rId178" Type="http://schemas.openxmlformats.org/officeDocument/2006/relationships/oleObject" Target="../embeddings/oleObject596.bin"/><Relationship Id="rId301" Type="http://schemas.openxmlformats.org/officeDocument/2006/relationships/oleObject" Target="../embeddings/oleObject719.bin"/><Relationship Id="rId322" Type="http://schemas.openxmlformats.org/officeDocument/2006/relationships/oleObject" Target="../embeddings/oleObject740.bin"/><Relationship Id="rId343" Type="http://schemas.openxmlformats.org/officeDocument/2006/relationships/oleObject" Target="../embeddings/oleObject761.bin"/><Relationship Id="rId364" Type="http://schemas.openxmlformats.org/officeDocument/2006/relationships/oleObject" Target="../embeddings/oleObject782.bin"/><Relationship Id="rId61" Type="http://schemas.openxmlformats.org/officeDocument/2006/relationships/oleObject" Target="../embeddings/oleObject479.bin"/><Relationship Id="rId82" Type="http://schemas.openxmlformats.org/officeDocument/2006/relationships/oleObject" Target="../embeddings/oleObject500.bin"/><Relationship Id="rId199" Type="http://schemas.openxmlformats.org/officeDocument/2006/relationships/oleObject" Target="../embeddings/oleObject617.bin"/><Relationship Id="rId203" Type="http://schemas.openxmlformats.org/officeDocument/2006/relationships/oleObject" Target="../embeddings/oleObject621.bin"/><Relationship Id="rId385" Type="http://schemas.openxmlformats.org/officeDocument/2006/relationships/oleObject" Target="../embeddings/oleObject803.bin"/><Relationship Id="rId19" Type="http://schemas.openxmlformats.org/officeDocument/2006/relationships/oleObject" Target="../embeddings/oleObject437.bin"/><Relationship Id="rId224" Type="http://schemas.openxmlformats.org/officeDocument/2006/relationships/oleObject" Target="../embeddings/oleObject642.bin"/><Relationship Id="rId245" Type="http://schemas.openxmlformats.org/officeDocument/2006/relationships/oleObject" Target="../embeddings/oleObject663.bin"/><Relationship Id="rId266" Type="http://schemas.openxmlformats.org/officeDocument/2006/relationships/oleObject" Target="../embeddings/oleObject684.bin"/><Relationship Id="rId287" Type="http://schemas.openxmlformats.org/officeDocument/2006/relationships/oleObject" Target="../embeddings/oleObject705.bin"/><Relationship Id="rId30" Type="http://schemas.openxmlformats.org/officeDocument/2006/relationships/oleObject" Target="../embeddings/oleObject448.bin"/><Relationship Id="rId105" Type="http://schemas.openxmlformats.org/officeDocument/2006/relationships/oleObject" Target="../embeddings/oleObject523.bin"/><Relationship Id="rId126" Type="http://schemas.openxmlformats.org/officeDocument/2006/relationships/oleObject" Target="../embeddings/oleObject544.bin"/><Relationship Id="rId147" Type="http://schemas.openxmlformats.org/officeDocument/2006/relationships/oleObject" Target="../embeddings/oleObject565.bin"/><Relationship Id="rId168" Type="http://schemas.openxmlformats.org/officeDocument/2006/relationships/oleObject" Target="../embeddings/oleObject586.bin"/><Relationship Id="rId312" Type="http://schemas.openxmlformats.org/officeDocument/2006/relationships/oleObject" Target="../embeddings/oleObject730.bin"/><Relationship Id="rId333" Type="http://schemas.openxmlformats.org/officeDocument/2006/relationships/oleObject" Target="../embeddings/oleObject751.bin"/><Relationship Id="rId354" Type="http://schemas.openxmlformats.org/officeDocument/2006/relationships/oleObject" Target="../embeddings/oleObject772.bin"/><Relationship Id="rId51" Type="http://schemas.openxmlformats.org/officeDocument/2006/relationships/oleObject" Target="../embeddings/oleObject469.bin"/><Relationship Id="rId72" Type="http://schemas.openxmlformats.org/officeDocument/2006/relationships/oleObject" Target="../embeddings/oleObject490.bin"/><Relationship Id="rId93" Type="http://schemas.openxmlformats.org/officeDocument/2006/relationships/oleObject" Target="../embeddings/oleObject511.bin"/><Relationship Id="rId189" Type="http://schemas.openxmlformats.org/officeDocument/2006/relationships/oleObject" Target="../embeddings/oleObject607.bin"/><Relationship Id="rId375" Type="http://schemas.openxmlformats.org/officeDocument/2006/relationships/oleObject" Target="../embeddings/oleObject793.bin"/><Relationship Id="rId396" Type="http://schemas.openxmlformats.org/officeDocument/2006/relationships/oleObject" Target="../embeddings/oleObject814.bin"/><Relationship Id="rId3" Type="http://schemas.openxmlformats.org/officeDocument/2006/relationships/vmlDrawing" Target="../drawings/vmlDrawing4.vml"/><Relationship Id="rId214" Type="http://schemas.openxmlformats.org/officeDocument/2006/relationships/oleObject" Target="../embeddings/oleObject632.bin"/><Relationship Id="rId235" Type="http://schemas.openxmlformats.org/officeDocument/2006/relationships/oleObject" Target="../embeddings/oleObject653.bin"/><Relationship Id="rId256" Type="http://schemas.openxmlformats.org/officeDocument/2006/relationships/oleObject" Target="../embeddings/oleObject674.bin"/><Relationship Id="rId277" Type="http://schemas.openxmlformats.org/officeDocument/2006/relationships/oleObject" Target="../embeddings/oleObject695.bin"/><Relationship Id="rId298" Type="http://schemas.openxmlformats.org/officeDocument/2006/relationships/oleObject" Target="../embeddings/oleObject716.bin"/><Relationship Id="rId400" Type="http://schemas.openxmlformats.org/officeDocument/2006/relationships/oleObject" Target="../embeddings/oleObject818.bin"/><Relationship Id="rId116" Type="http://schemas.openxmlformats.org/officeDocument/2006/relationships/oleObject" Target="../embeddings/oleObject534.bin"/><Relationship Id="rId137" Type="http://schemas.openxmlformats.org/officeDocument/2006/relationships/oleObject" Target="../embeddings/oleObject555.bin"/><Relationship Id="rId158" Type="http://schemas.openxmlformats.org/officeDocument/2006/relationships/oleObject" Target="../embeddings/oleObject576.bin"/><Relationship Id="rId302" Type="http://schemas.openxmlformats.org/officeDocument/2006/relationships/oleObject" Target="../embeddings/oleObject720.bin"/><Relationship Id="rId323" Type="http://schemas.openxmlformats.org/officeDocument/2006/relationships/oleObject" Target="../embeddings/oleObject741.bin"/><Relationship Id="rId344" Type="http://schemas.openxmlformats.org/officeDocument/2006/relationships/oleObject" Target="../embeddings/oleObject762.bin"/><Relationship Id="rId20" Type="http://schemas.openxmlformats.org/officeDocument/2006/relationships/oleObject" Target="../embeddings/oleObject438.bin"/><Relationship Id="rId41" Type="http://schemas.openxmlformats.org/officeDocument/2006/relationships/oleObject" Target="../embeddings/oleObject459.bin"/><Relationship Id="rId62" Type="http://schemas.openxmlformats.org/officeDocument/2006/relationships/oleObject" Target="../embeddings/oleObject480.bin"/><Relationship Id="rId83" Type="http://schemas.openxmlformats.org/officeDocument/2006/relationships/oleObject" Target="../embeddings/oleObject501.bin"/><Relationship Id="rId179" Type="http://schemas.openxmlformats.org/officeDocument/2006/relationships/oleObject" Target="../embeddings/oleObject597.bin"/><Relationship Id="rId365" Type="http://schemas.openxmlformats.org/officeDocument/2006/relationships/oleObject" Target="../embeddings/oleObject783.bin"/><Relationship Id="rId386" Type="http://schemas.openxmlformats.org/officeDocument/2006/relationships/oleObject" Target="../embeddings/oleObject804.bin"/><Relationship Id="rId190" Type="http://schemas.openxmlformats.org/officeDocument/2006/relationships/oleObject" Target="../embeddings/oleObject608.bin"/><Relationship Id="rId204" Type="http://schemas.openxmlformats.org/officeDocument/2006/relationships/oleObject" Target="../embeddings/oleObject622.bin"/><Relationship Id="rId225" Type="http://schemas.openxmlformats.org/officeDocument/2006/relationships/oleObject" Target="../embeddings/oleObject643.bin"/><Relationship Id="rId246" Type="http://schemas.openxmlformats.org/officeDocument/2006/relationships/oleObject" Target="../embeddings/oleObject664.bin"/><Relationship Id="rId267" Type="http://schemas.openxmlformats.org/officeDocument/2006/relationships/oleObject" Target="../embeddings/oleObject685.bin"/><Relationship Id="rId288" Type="http://schemas.openxmlformats.org/officeDocument/2006/relationships/oleObject" Target="../embeddings/oleObject706.bin"/><Relationship Id="rId106" Type="http://schemas.openxmlformats.org/officeDocument/2006/relationships/oleObject" Target="../embeddings/oleObject524.bin"/><Relationship Id="rId127" Type="http://schemas.openxmlformats.org/officeDocument/2006/relationships/oleObject" Target="../embeddings/oleObject545.bin"/><Relationship Id="rId313" Type="http://schemas.openxmlformats.org/officeDocument/2006/relationships/oleObject" Target="../embeddings/oleObject731.bin"/><Relationship Id="rId10" Type="http://schemas.openxmlformats.org/officeDocument/2006/relationships/oleObject" Target="../embeddings/oleObject428.bin"/><Relationship Id="rId31" Type="http://schemas.openxmlformats.org/officeDocument/2006/relationships/oleObject" Target="../embeddings/oleObject449.bin"/><Relationship Id="rId52" Type="http://schemas.openxmlformats.org/officeDocument/2006/relationships/oleObject" Target="../embeddings/oleObject470.bin"/><Relationship Id="rId73" Type="http://schemas.openxmlformats.org/officeDocument/2006/relationships/oleObject" Target="../embeddings/oleObject491.bin"/><Relationship Id="rId94" Type="http://schemas.openxmlformats.org/officeDocument/2006/relationships/oleObject" Target="../embeddings/oleObject512.bin"/><Relationship Id="rId148" Type="http://schemas.openxmlformats.org/officeDocument/2006/relationships/oleObject" Target="../embeddings/oleObject566.bin"/><Relationship Id="rId169" Type="http://schemas.openxmlformats.org/officeDocument/2006/relationships/oleObject" Target="../embeddings/oleObject587.bin"/><Relationship Id="rId334" Type="http://schemas.openxmlformats.org/officeDocument/2006/relationships/oleObject" Target="../embeddings/oleObject752.bin"/><Relationship Id="rId355" Type="http://schemas.openxmlformats.org/officeDocument/2006/relationships/oleObject" Target="../embeddings/oleObject773.bin"/><Relationship Id="rId376" Type="http://schemas.openxmlformats.org/officeDocument/2006/relationships/oleObject" Target="../embeddings/oleObject794.bin"/><Relationship Id="rId397" Type="http://schemas.openxmlformats.org/officeDocument/2006/relationships/oleObject" Target="../embeddings/oleObject815.bin"/><Relationship Id="rId4" Type="http://schemas.openxmlformats.org/officeDocument/2006/relationships/oleObject" Target="../embeddings/oleObject423.bin"/><Relationship Id="rId180" Type="http://schemas.openxmlformats.org/officeDocument/2006/relationships/oleObject" Target="../embeddings/oleObject598.bin"/><Relationship Id="rId215" Type="http://schemas.openxmlformats.org/officeDocument/2006/relationships/oleObject" Target="../embeddings/oleObject633.bin"/><Relationship Id="rId236" Type="http://schemas.openxmlformats.org/officeDocument/2006/relationships/oleObject" Target="../embeddings/oleObject654.bin"/><Relationship Id="rId257" Type="http://schemas.openxmlformats.org/officeDocument/2006/relationships/oleObject" Target="../embeddings/oleObject675.bin"/><Relationship Id="rId278" Type="http://schemas.openxmlformats.org/officeDocument/2006/relationships/oleObject" Target="../embeddings/oleObject696.bin"/><Relationship Id="rId303" Type="http://schemas.openxmlformats.org/officeDocument/2006/relationships/oleObject" Target="../embeddings/oleObject721.bin"/><Relationship Id="rId42" Type="http://schemas.openxmlformats.org/officeDocument/2006/relationships/oleObject" Target="../embeddings/oleObject460.bin"/><Relationship Id="rId84" Type="http://schemas.openxmlformats.org/officeDocument/2006/relationships/oleObject" Target="../embeddings/oleObject502.bin"/><Relationship Id="rId138" Type="http://schemas.openxmlformats.org/officeDocument/2006/relationships/oleObject" Target="../embeddings/oleObject556.bin"/><Relationship Id="rId345" Type="http://schemas.openxmlformats.org/officeDocument/2006/relationships/oleObject" Target="../embeddings/oleObject763.bin"/><Relationship Id="rId387" Type="http://schemas.openxmlformats.org/officeDocument/2006/relationships/oleObject" Target="../embeddings/oleObject805.bin"/><Relationship Id="rId191" Type="http://schemas.openxmlformats.org/officeDocument/2006/relationships/oleObject" Target="../embeddings/oleObject609.bin"/><Relationship Id="rId205" Type="http://schemas.openxmlformats.org/officeDocument/2006/relationships/oleObject" Target="../embeddings/oleObject623.bin"/><Relationship Id="rId247" Type="http://schemas.openxmlformats.org/officeDocument/2006/relationships/oleObject" Target="../embeddings/oleObject665.bin"/><Relationship Id="rId107" Type="http://schemas.openxmlformats.org/officeDocument/2006/relationships/oleObject" Target="../embeddings/oleObject525.bin"/><Relationship Id="rId289" Type="http://schemas.openxmlformats.org/officeDocument/2006/relationships/oleObject" Target="../embeddings/oleObject707.bin"/><Relationship Id="rId11" Type="http://schemas.openxmlformats.org/officeDocument/2006/relationships/oleObject" Target="../embeddings/oleObject429.bin"/><Relationship Id="rId53" Type="http://schemas.openxmlformats.org/officeDocument/2006/relationships/oleObject" Target="../embeddings/oleObject471.bin"/><Relationship Id="rId149" Type="http://schemas.openxmlformats.org/officeDocument/2006/relationships/oleObject" Target="../embeddings/oleObject567.bin"/><Relationship Id="rId314" Type="http://schemas.openxmlformats.org/officeDocument/2006/relationships/oleObject" Target="../embeddings/oleObject732.bin"/><Relationship Id="rId356" Type="http://schemas.openxmlformats.org/officeDocument/2006/relationships/oleObject" Target="../embeddings/oleObject774.bin"/><Relationship Id="rId398" Type="http://schemas.openxmlformats.org/officeDocument/2006/relationships/oleObject" Target="../embeddings/oleObject816.bin"/><Relationship Id="rId95" Type="http://schemas.openxmlformats.org/officeDocument/2006/relationships/oleObject" Target="../embeddings/oleObject513.bin"/><Relationship Id="rId160" Type="http://schemas.openxmlformats.org/officeDocument/2006/relationships/oleObject" Target="../embeddings/oleObject578.bin"/><Relationship Id="rId216" Type="http://schemas.openxmlformats.org/officeDocument/2006/relationships/oleObject" Target="../embeddings/oleObject634.bin"/><Relationship Id="rId258" Type="http://schemas.openxmlformats.org/officeDocument/2006/relationships/oleObject" Target="../embeddings/oleObject676.bin"/><Relationship Id="rId22" Type="http://schemas.openxmlformats.org/officeDocument/2006/relationships/oleObject" Target="../embeddings/oleObject440.bin"/><Relationship Id="rId64" Type="http://schemas.openxmlformats.org/officeDocument/2006/relationships/oleObject" Target="../embeddings/oleObject482.bin"/><Relationship Id="rId118" Type="http://schemas.openxmlformats.org/officeDocument/2006/relationships/oleObject" Target="../embeddings/oleObject536.bin"/><Relationship Id="rId325" Type="http://schemas.openxmlformats.org/officeDocument/2006/relationships/oleObject" Target="../embeddings/oleObject743.bin"/><Relationship Id="rId367" Type="http://schemas.openxmlformats.org/officeDocument/2006/relationships/oleObject" Target="../embeddings/oleObject785.bin"/><Relationship Id="rId171" Type="http://schemas.openxmlformats.org/officeDocument/2006/relationships/oleObject" Target="../embeddings/oleObject589.bin"/><Relationship Id="rId227" Type="http://schemas.openxmlformats.org/officeDocument/2006/relationships/oleObject" Target="../embeddings/oleObject645.bin"/><Relationship Id="rId269" Type="http://schemas.openxmlformats.org/officeDocument/2006/relationships/oleObject" Target="../embeddings/oleObject687.bin"/><Relationship Id="rId33" Type="http://schemas.openxmlformats.org/officeDocument/2006/relationships/oleObject" Target="../embeddings/oleObject451.bin"/><Relationship Id="rId129" Type="http://schemas.openxmlformats.org/officeDocument/2006/relationships/oleObject" Target="../embeddings/oleObject547.bin"/><Relationship Id="rId280" Type="http://schemas.openxmlformats.org/officeDocument/2006/relationships/oleObject" Target="../embeddings/oleObject698.bin"/><Relationship Id="rId336" Type="http://schemas.openxmlformats.org/officeDocument/2006/relationships/oleObject" Target="../embeddings/oleObject754.bin"/><Relationship Id="rId75" Type="http://schemas.openxmlformats.org/officeDocument/2006/relationships/oleObject" Target="../embeddings/oleObject493.bin"/><Relationship Id="rId140" Type="http://schemas.openxmlformats.org/officeDocument/2006/relationships/oleObject" Target="../embeddings/oleObject558.bin"/><Relationship Id="rId182" Type="http://schemas.openxmlformats.org/officeDocument/2006/relationships/oleObject" Target="../embeddings/oleObject600.bin"/><Relationship Id="rId378" Type="http://schemas.openxmlformats.org/officeDocument/2006/relationships/oleObject" Target="../embeddings/oleObject796.bin"/><Relationship Id="rId6" Type="http://schemas.openxmlformats.org/officeDocument/2006/relationships/oleObject" Target="../embeddings/oleObject424.bin"/><Relationship Id="rId238" Type="http://schemas.openxmlformats.org/officeDocument/2006/relationships/oleObject" Target="../embeddings/oleObject656.bin"/><Relationship Id="rId291" Type="http://schemas.openxmlformats.org/officeDocument/2006/relationships/oleObject" Target="../embeddings/oleObject709.bin"/><Relationship Id="rId305" Type="http://schemas.openxmlformats.org/officeDocument/2006/relationships/oleObject" Target="../embeddings/oleObject723.bin"/><Relationship Id="rId347" Type="http://schemas.openxmlformats.org/officeDocument/2006/relationships/oleObject" Target="../embeddings/oleObject765.bin"/><Relationship Id="rId44" Type="http://schemas.openxmlformats.org/officeDocument/2006/relationships/oleObject" Target="../embeddings/oleObject462.bin"/><Relationship Id="rId86" Type="http://schemas.openxmlformats.org/officeDocument/2006/relationships/oleObject" Target="../embeddings/oleObject504.bin"/><Relationship Id="rId151" Type="http://schemas.openxmlformats.org/officeDocument/2006/relationships/oleObject" Target="../embeddings/oleObject569.bin"/><Relationship Id="rId389" Type="http://schemas.openxmlformats.org/officeDocument/2006/relationships/oleObject" Target="../embeddings/oleObject807.bin"/><Relationship Id="rId193" Type="http://schemas.openxmlformats.org/officeDocument/2006/relationships/oleObject" Target="../embeddings/oleObject611.bin"/><Relationship Id="rId207" Type="http://schemas.openxmlformats.org/officeDocument/2006/relationships/oleObject" Target="../embeddings/oleObject625.bin"/><Relationship Id="rId249" Type="http://schemas.openxmlformats.org/officeDocument/2006/relationships/oleObject" Target="../embeddings/oleObject667.bin"/><Relationship Id="rId13" Type="http://schemas.openxmlformats.org/officeDocument/2006/relationships/oleObject" Target="../embeddings/oleObject431.bin"/><Relationship Id="rId109" Type="http://schemas.openxmlformats.org/officeDocument/2006/relationships/oleObject" Target="../embeddings/oleObject527.bin"/><Relationship Id="rId260" Type="http://schemas.openxmlformats.org/officeDocument/2006/relationships/oleObject" Target="../embeddings/oleObject678.bin"/><Relationship Id="rId316" Type="http://schemas.openxmlformats.org/officeDocument/2006/relationships/oleObject" Target="../embeddings/oleObject734.bin"/><Relationship Id="rId55" Type="http://schemas.openxmlformats.org/officeDocument/2006/relationships/oleObject" Target="../embeddings/oleObject473.bin"/><Relationship Id="rId97" Type="http://schemas.openxmlformats.org/officeDocument/2006/relationships/oleObject" Target="../embeddings/oleObject515.bin"/><Relationship Id="rId120" Type="http://schemas.openxmlformats.org/officeDocument/2006/relationships/oleObject" Target="../embeddings/oleObject538.bin"/><Relationship Id="rId358" Type="http://schemas.openxmlformats.org/officeDocument/2006/relationships/oleObject" Target="../embeddings/oleObject776.bin"/><Relationship Id="rId162" Type="http://schemas.openxmlformats.org/officeDocument/2006/relationships/oleObject" Target="../embeddings/oleObject580.bin"/><Relationship Id="rId218" Type="http://schemas.openxmlformats.org/officeDocument/2006/relationships/oleObject" Target="../embeddings/oleObject636.bin"/><Relationship Id="rId271" Type="http://schemas.openxmlformats.org/officeDocument/2006/relationships/oleObject" Target="../embeddings/oleObject689.bin"/><Relationship Id="rId24" Type="http://schemas.openxmlformats.org/officeDocument/2006/relationships/oleObject" Target="../embeddings/oleObject442.bin"/><Relationship Id="rId66" Type="http://schemas.openxmlformats.org/officeDocument/2006/relationships/oleObject" Target="../embeddings/oleObject484.bin"/><Relationship Id="rId131" Type="http://schemas.openxmlformats.org/officeDocument/2006/relationships/oleObject" Target="../embeddings/oleObject549.bin"/><Relationship Id="rId327" Type="http://schemas.openxmlformats.org/officeDocument/2006/relationships/oleObject" Target="../embeddings/oleObject745.bin"/><Relationship Id="rId369" Type="http://schemas.openxmlformats.org/officeDocument/2006/relationships/oleObject" Target="../embeddings/oleObject787.bin"/><Relationship Id="rId173" Type="http://schemas.openxmlformats.org/officeDocument/2006/relationships/oleObject" Target="../embeddings/oleObject591.bin"/><Relationship Id="rId229" Type="http://schemas.openxmlformats.org/officeDocument/2006/relationships/oleObject" Target="../embeddings/oleObject647.bin"/><Relationship Id="rId380" Type="http://schemas.openxmlformats.org/officeDocument/2006/relationships/oleObject" Target="../embeddings/oleObject798.bin"/><Relationship Id="rId240" Type="http://schemas.openxmlformats.org/officeDocument/2006/relationships/oleObject" Target="../embeddings/oleObject658.bin"/><Relationship Id="rId35" Type="http://schemas.openxmlformats.org/officeDocument/2006/relationships/oleObject" Target="../embeddings/oleObject453.bin"/><Relationship Id="rId77" Type="http://schemas.openxmlformats.org/officeDocument/2006/relationships/oleObject" Target="../embeddings/oleObject495.bin"/><Relationship Id="rId100" Type="http://schemas.openxmlformats.org/officeDocument/2006/relationships/oleObject" Target="../embeddings/oleObject518.bin"/><Relationship Id="rId282" Type="http://schemas.openxmlformats.org/officeDocument/2006/relationships/oleObject" Target="../embeddings/oleObject700.bin"/><Relationship Id="rId338" Type="http://schemas.openxmlformats.org/officeDocument/2006/relationships/oleObject" Target="../embeddings/oleObject756.bin"/><Relationship Id="rId8" Type="http://schemas.openxmlformats.org/officeDocument/2006/relationships/oleObject" Target="../embeddings/oleObject426.bin"/><Relationship Id="rId142" Type="http://schemas.openxmlformats.org/officeDocument/2006/relationships/oleObject" Target="../embeddings/oleObject560.bin"/><Relationship Id="rId184" Type="http://schemas.openxmlformats.org/officeDocument/2006/relationships/oleObject" Target="../embeddings/oleObject602.bin"/><Relationship Id="rId391" Type="http://schemas.openxmlformats.org/officeDocument/2006/relationships/oleObject" Target="../embeddings/oleObject809.bin"/><Relationship Id="rId251" Type="http://schemas.openxmlformats.org/officeDocument/2006/relationships/oleObject" Target="../embeddings/oleObject669.bin"/><Relationship Id="rId46" Type="http://schemas.openxmlformats.org/officeDocument/2006/relationships/oleObject" Target="../embeddings/oleObject464.bin"/><Relationship Id="rId293" Type="http://schemas.openxmlformats.org/officeDocument/2006/relationships/oleObject" Target="../embeddings/oleObject711.bin"/><Relationship Id="rId307" Type="http://schemas.openxmlformats.org/officeDocument/2006/relationships/oleObject" Target="../embeddings/oleObject725.bin"/><Relationship Id="rId349" Type="http://schemas.openxmlformats.org/officeDocument/2006/relationships/oleObject" Target="../embeddings/oleObject767.bin"/><Relationship Id="rId88" Type="http://schemas.openxmlformats.org/officeDocument/2006/relationships/oleObject" Target="../embeddings/oleObject506.bin"/><Relationship Id="rId111" Type="http://schemas.openxmlformats.org/officeDocument/2006/relationships/oleObject" Target="../embeddings/oleObject529.bin"/><Relationship Id="rId153" Type="http://schemas.openxmlformats.org/officeDocument/2006/relationships/oleObject" Target="../embeddings/oleObject571.bin"/><Relationship Id="rId195" Type="http://schemas.openxmlformats.org/officeDocument/2006/relationships/oleObject" Target="../embeddings/oleObject613.bin"/><Relationship Id="rId209" Type="http://schemas.openxmlformats.org/officeDocument/2006/relationships/oleObject" Target="../embeddings/oleObject627.bin"/><Relationship Id="rId360" Type="http://schemas.openxmlformats.org/officeDocument/2006/relationships/oleObject" Target="../embeddings/oleObject778.bin"/><Relationship Id="rId220" Type="http://schemas.openxmlformats.org/officeDocument/2006/relationships/oleObject" Target="../embeddings/oleObject638.bin"/><Relationship Id="rId15" Type="http://schemas.openxmlformats.org/officeDocument/2006/relationships/oleObject" Target="../embeddings/oleObject433.bin"/><Relationship Id="rId57" Type="http://schemas.openxmlformats.org/officeDocument/2006/relationships/oleObject" Target="../embeddings/oleObject475.bin"/><Relationship Id="rId262" Type="http://schemas.openxmlformats.org/officeDocument/2006/relationships/oleObject" Target="../embeddings/oleObject680.bin"/><Relationship Id="rId318" Type="http://schemas.openxmlformats.org/officeDocument/2006/relationships/oleObject" Target="../embeddings/oleObject736.bin"/><Relationship Id="rId99" Type="http://schemas.openxmlformats.org/officeDocument/2006/relationships/oleObject" Target="../embeddings/oleObject517.bin"/><Relationship Id="rId122" Type="http://schemas.openxmlformats.org/officeDocument/2006/relationships/oleObject" Target="../embeddings/oleObject540.bin"/><Relationship Id="rId164" Type="http://schemas.openxmlformats.org/officeDocument/2006/relationships/oleObject" Target="../embeddings/oleObject582.bin"/><Relationship Id="rId371" Type="http://schemas.openxmlformats.org/officeDocument/2006/relationships/oleObject" Target="../embeddings/oleObject789.bin"/><Relationship Id="rId26" Type="http://schemas.openxmlformats.org/officeDocument/2006/relationships/oleObject" Target="../embeddings/oleObject444.bin"/><Relationship Id="rId231" Type="http://schemas.openxmlformats.org/officeDocument/2006/relationships/oleObject" Target="../embeddings/oleObject649.bin"/><Relationship Id="rId273" Type="http://schemas.openxmlformats.org/officeDocument/2006/relationships/oleObject" Target="../embeddings/oleObject691.bin"/><Relationship Id="rId329" Type="http://schemas.openxmlformats.org/officeDocument/2006/relationships/oleObject" Target="../embeddings/oleObject747.bin"/><Relationship Id="rId68" Type="http://schemas.openxmlformats.org/officeDocument/2006/relationships/oleObject" Target="../embeddings/oleObject486.bin"/><Relationship Id="rId133" Type="http://schemas.openxmlformats.org/officeDocument/2006/relationships/oleObject" Target="../embeddings/oleObject551.bin"/><Relationship Id="rId175" Type="http://schemas.openxmlformats.org/officeDocument/2006/relationships/oleObject" Target="../embeddings/oleObject593.bin"/><Relationship Id="rId340" Type="http://schemas.openxmlformats.org/officeDocument/2006/relationships/oleObject" Target="../embeddings/oleObject758.bin"/><Relationship Id="rId200" Type="http://schemas.openxmlformats.org/officeDocument/2006/relationships/oleObject" Target="../embeddings/oleObject618.bin"/><Relationship Id="rId382" Type="http://schemas.openxmlformats.org/officeDocument/2006/relationships/oleObject" Target="../embeddings/oleObject800.bin"/><Relationship Id="rId242" Type="http://schemas.openxmlformats.org/officeDocument/2006/relationships/oleObject" Target="../embeddings/oleObject660.bin"/><Relationship Id="rId284" Type="http://schemas.openxmlformats.org/officeDocument/2006/relationships/oleObject" Target="../embeddings/oleObject70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showGridLines="0" view="pageBreakPreview" zoomScale="120" zoomScaleNormal="100" zoomScaleSheetLayoutView="120" workbookViewId="0">
      <selection activeCell="A2" sqref="A2:L2"/>
    </sheetView>
  </sheetViews>
  <sheetFormatPr defaultColWidth="9.109375" defaultRowHeight="13.8" x14ac:dyDescent="0.25"/>
  <cols>
    <col min="1" max="1" width="4.5546875" style="32" customWidth="1"/>
    <col min="2" max="2" width="4.44140625" style="32" customWidth="1"/>
    <col min="3" max="3" width="15.33203125" style="32" customWidth="1"/>
    <col min="4" max="9" width="9.109375" style="32"/>
    <col min="10" max="10" width="9.5546875" style="32" customWidth="1"/>
    <col min="11" max="16384" width="9.109375" style="32"/>
  </cols>
  <sheetData>
    <row r="1" spans="1:15" ht="17.399999999999999" x14ac:dyDescent="0.3">
      <c r="A1" s="620" t="s">
        <v>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31"/>
      <c r="N1" s="31"/>
      <c r="O1" s="31"/>
    </row>
    <row r="2" spans="1:15" ht="15" x14ac:dyDescent="0.25">
      <c r="A2" s="619" t="s">
        <v>1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</row>
    <row r="3" spans="1:15" x14ac:dyDescent="0.25">
      <c r="J3" s="33"/>
      <c r="K3" s="34"/>
      <c r="L3" s="34"/>
    </row>
    <row r="4" spans="1:15" x14ac:dyDescent="0.25">
      <c r="A4" s="32" t="s">
        <v>2</v>
      </c>
      <c r="E4" s="35" t="s">
        <v>3</v>
      </c>
      <c r="F4" s="35"/>
      <c r="G4" s="35"/>
      <c r="H4" s="35"/>
      <c r="I4" s="35"/>
      <c r="J4" s="33"/>
      <c r="K4" s="34"/>
      <c r="L4" s="34"/>
    </row>
    <row r="5" spans="1:15" x14ac:dyDescent="0.25">
      <c r="A5" s="32" t="s">
        <v>4</v>
      </c>
      <c r="E5" s="36" t="s">
        <v>3</v>
      </c>
      <c r="F5" s="36"/>
      <c r="G5" s="36"/>
      <c r="H5" s="36"/>
      <c r="I5" s="36"/>
      <c r="J5" s="33"/>
      <c r="K5" s="34"/>
      <c r="L5" s="34"/>
    </row>
    <row r="6" spans="1:15" x14ac:dyDescent="0.25">
      <c r="A6" s="32" t="s">
        <v>5</v>
      </c>
      <c r="E6" s="36" t="s">
        <v>3</v>
      </c>
      <c r="F6" s="36"/>
      <c r="G6" s="36"/>
      <c r="H6" s="36"/>
      <c r="I6" s="36"/>
      <c r="J6" s="33"/>
      <c r="K6" s="34"/>
      <c r="L6" s="34"/>
    </row>
    <row r="7" spans="1:15" x14ac:dyDescent="0.25">
      <c r="A7" s="32" t="s">
        <v>6</v>
      </c>
      <c r="E7" s="36" t="s">
        <v>3</v>
      </c>
      <c r="F7" s="36"/>
      <c r="G7" s="36"/>
      <c r="H7" s="36"/>
      <c r="I7" s="36"/>
      <c r="J7" s="33"/>
      <c r="K7" s="34"/>
      <c r="L7" s="34"/>
    </row>
    <row r="8" spans="1:15" x14ac:dyDescent="0.25">
      <c r="A8" s="32" t="s">
        <v>7</v>
      </c>
      <c r="E8" s="36" t="s">
        <v>8</v>
      </c>
      <c r="F8" s="36"/>
      <c r="G8" s="36"/>
      <c r="H8" s="36"/>
      <c r="I8" s="36"/>
      <c r="J8" s="33"/>
      <c r="K8" s="34"/>
      <c r="L8" s="34"/>
    </row>
    <row r="9" spans="1:15" x14ac:dyDescent="0.25">
      <c r="A9" s="32" t="s">
        <v>9</v>
      </c>
      <c r="E9" s="36" t="s">
        <v>8</v>
      </c>
      <c r="F9" s="36"/>
      <c r="G9" s="36"/>
      <c r="H9" s="36"/>
      <c r="I9" s="36"/>
      <c r="J9" s="33"/>
      <c r="K9" s="34"/>
      <c r="L9" s="34"/>
    </row>
    <row r="10" spans="1:15" x14ac:dyDescent="0.25">
      <c r="A10" s="32" t="s">
        <v>10</v>
      </c>
      <c r="E10" s="36" t="s">
        <v>3</v>
      </c>
      <c r="F10" s="36"/>
      <c r="G10" s="36"/>
      <c r="H10" s="36"/>
      <c r="I10" s="36"/>
      <c r="J10" s="33"/>
      <c r="K10" s="34"/>
      <c r="L10" s="34"/>
    </row>
    <row r="11" spans="1:15" x14ac:dyDescent="0.25">
      <c r="A11" s="32" t="s">
        <v>11</v>
      </c>
      <c r="E11" s="36" t="s">
        <v>3</v>
      </c>
      <c r="F11" s="36"/>
      <c r="G11" s="36"/>
      <c r="H11" s="36"/>
      <c r="I11" s="36"/>
      <c r="J11" s="33"/>
      <c r="K11" s="34"/>
      <c r="L11" s="34"/>
    </row>
    <row r="12" spans="1:15" x14ac:dyDescent="0.25">
      <c r="J12" s="33"/>
      <c r="K12" s="34"/>
      <c r="L12" s="34"/>
    </row>
    <row r="13" spans="1:15" x14ac:dyDescent="0.25">
      <c r="A13" s="37" t="s">
        <v>12</v>
      </c>
      <c r="B13" s="37" t="s">
        <v>13</v>
      </c>
      <c r="C13" s="37"/>
      <c r="D13" s="37"/>
      <c r="E13" s="37"/>
      <c r="F13" s="37"/>
      <c r="G13" s="37"/>
      <c r="H13" s="37"/>
      <c r="I13" s="37"/>
      <c r="J13" s="38"/>
      <c r="K13" s="39"/>
      <c r="L13" s="39"/>
    </row>
    <row r="14" spans="1:15" x14ac:dyDescent="0.25">
      <c r="A14" s="37"/>
      <c r="B14" s="37"/>
      <c r="C14" s="37"/>
      <c r="D14" s="37"/>
      <c r="E14" s="40" t="s">
        <v>14</v>
      </c>
      <c r="F14" s="40" t="s">
        <v>15</v>
      </c>
      <c r="G14" s="37"/>
      <c r="H14" s="37"/>
      <c r="I14" s="37"/>
      <c r="J14" s="38"/>
      <c r="K14" s="39"/>
      <c r="L14" s="39"/>
    </row>
    <row r="15" spans="1:15" ht="16.2" x14ac:dyDescent="0.25">
      <c r="B15" s="32" t="s">
        <v>16</v>
      </c>
      <c r="E15" s="41"/>
      <c r="F15" s="42"/>
      <c r="G15" s="43" t="s">
        <v>17</v>
      </c>
      <c r="H15" s="43"/>
      <c r="J15" s="33"/>
      <c r="K15" s="34"/>
      <c r="L15" s="34"/>
    </row>
    <row r="16" spans="1:15" x14ac:dyDescent="0.25">
      <c r="B16" s="32" t="s">
        <v>18</v>
      </c>
      <c r="E16" s="41"/>
      <c r="F16" s="41"/>
      <c r="G16" s="32" t="s">
        <v>19</v>
      </c>
      <c r="J16" s="33"/>
      <c r="K16" s="34"/>
      <c r="L16" s="34"/>
    </row>
    <row r="17" spans="1:15" x14ac:dyDescent="0.25">
      <c r="J17" s="33"/>
      <c r="K17" s="34"/>
      <c r="L17" s="34"/>
    </row>
    <row r="18" spans="1:15" x14ac:dyDescent="0.25">
      <c r="A18" s="37" t="s">
        <v>20</v>
      </c>
      <c r="B18" s="37" t="s">
        <v>21</v>
      </c>
      <c r="C18" s="37"/>
      <c r="D18" s="37"/>
      <c r="E18" s="37"/>
      <c r="F18" s="37"/>
      <c r="G18" s="37"/>
      <c r="H18" s="37"/>
      <c r="I18" s="37"/>
      <c r="J18" s="33"/>
      <c r="K18" s="34"/>
      <c r="L18" s="197" t="s">
        <v>22</v>
      </c>
    </row>
    <row r="19" spans="1:15" ht="15.75" customHeight="1" x14ac:dyDescent="0.25">
      <c r="B19" s="171" t="s">
        <v>23</v>
      </c>
      <c r="C19" s="169"/>
      <c r="D19" s="169"/>
      <c r="E19" s="171" t="s">
        <v>24</v>
      </c>
      <c r="F19" s="169"/>
      <c r="G19" s="169"/>
      <c r="H19" s="169"/>
      <c r="I19" s="169"/>
      <c r="J19" s="33"/>
      <c r="K19" s="34"/>
      <c r="L19" s="198">
        <v>5</v>
      </c>
    </row>
    <row r="20" spans="1:15" ht="14.25" customHeight="1" x14ac:dyDescent="0.25">
      <c r="B20" s="171" t="s">
        <v>25</v>
      </c>
      <c r="C20" s="169"/>
      <c r="D20" s="169"/>
      <c r="E20" s="171" t="s">
        <v>24</v>
      </c>
      <c r="F20" s="169"/>
      <c r="G20" s="169"/>
      <c r="H20" s="169"/>
      <c r="I20" s="169"/>
      <c r="J20" s="33"/>
      <c r="K20" s="34"/>
      <c r="L20" s="198">
        <v>5</v>
      </c>
    </row>
    <row r="21" spans="1:15" ht="20.100000000000001" customHeight="1" x14ac:dyDescent="0.25">
      <c r="B21" s="170"/>
      <c r="C21" s="171"/>
      <c r="D21" s="171"/>
      <c r="E21" s="171"/>
      <c r="F21" s="171"/>
      <c r="G21" s="171"/>
      <c r="H21" s="171"/>
      <c r="I21" s="171"/>
      <c r="J21" s="33"/>
      <c r="K21" s="34"/>
      <c r="L21" s="136"/>
    </row>
    <row r="22" spans="1:15" ht="12.75" customHeight="1" x14ac:dyDescent="0.25">
      <c r="A22" s="37" t="s">
        <v>26</v>
      </c>
      <c r="B22" s="44" t="s">
        <v>27</v>
      </c>
      <c r="C22" s="44"/>
      <c r="D22" s="45"/>
      <c r="E22" s="45"/>
      <c r="F22" s="45"/>
      <c r="G22" s="45"/>
      <c r="H22" s="45"/>
      <c r="I22" s="45"/>
      <c r="J22" s="33"/>
      <c r="K22" s="34"/>
      <c r="L22" s="134"/>
    </row>
    <row r="23" spans="1:15" ht="24.9" customHeight="1" x14ac:dyDescent="0.25">
      <c r="B23" s="621" t="s">
        <v>28</v>
      </c>
      <c r="C23" s="622"/>
      <c r="D23" s="631" t="s">
        <v>29</v>
      </c>
      <c r="E23" s="633" t="s">
        <v>30</v>
      </c>
      <c r="F23" s="634"/>
      <c r="G23" s="634"/>
      <c r="H23" s="634"/>
      <c r="I23" s="634"/>
      <c r="J23" s="635" t="s">
        <v>31</v>
      </c>
      <c r="K23" s="617"/>
      <c r="L23" s="618" t="s">
        <v>22</v>
      </c>
      <c r="M23" s="612"/>
      <c r="N23" s="612"/>
      <c r="O23" s="612"/>
    </row>
    <row r="24" spans="1:15" ht="24.9" customHeight="1" x14ac:dyDescent="0.25">
      <c r="B24" s="623"/>
      <c r="C24" s="624"/>
      <c r="D24" s="632"/>
      <c r="E24" s="46" t="s">
        <v>32</v>
      </c>
      <c r="F24" s="46" t="s">
        <v>33</v>
      </c>
      <c r="G24" s="46" t="s">
        <v>34</v>
      </c>
      <c r="H24" s="46" t="s">
        <v>35</v>
      </c>
      <c r="I24" s="46" t="s">
        <v>36</v>
      </c>
      <c r="J24" s="636"/>
      <c r="K24" s="617"/>
      <c r="L24" s="618"/>
      <c r="M24" s="612"/>
      <c r="N24" s="612"/>
      <c r="O24" s="612"/>
    </row>
    <row r="25" spans="1:15" ht="30" customHeight="1" x14ac:dyDescent="0.25">
      <c r="B25" s="625" t="s">
        <v>37</v>
      </c>
      <c r="C25" s="626"/>
      <c r="D25" s="47"/>
      <c r="E25" s="48"/>
      <c r="F25" s="48"/>
      <c r="G25" s="48"/>
      <c r="H25" s="48"/>
      <c r="I25" s="48"/>
      <c r="J25" s="613" t="s">
        <v>38</v>
      </c>
      <c r="K25" s="49"/>
      <c r="L25" s="250">
        <v>12.856999999999999</v>
      </c>
      <c r="M25" s="616"/>
      <c r="N25" s="50"/>
      <c r="O25" s="51"/>
    </row>
    <row r="26" spans="1:15" ht="30" customHeight="1" x14ac:dyDescent="0.25">
      <c r="B26" s="627"/>
      <c r="C26" s="628"/>
      <c r="D26" s="52"/>
      <c r="E26" s="53"/>
      <c r="F26" s="53"/>
      <c r="G26" s="53"/>
      <c r="H26" s="53"/>
      <c r="I26" s="53"/>
      <c r="J26" s="614"/>
      <c r="K26" s="49"/>
      <c r="L26" s="250">
        <v>12.856999999999999</v>
      </c>
      <c r="M26" s="616"/>
      <c r="N26" s="50"/>
      <c r="O26" s="51"/>
    </row>
    <row r="27" spans="1:15" ht="30" customHeight="1" x14ac:dyDescent="0.25">
      <c r="B27" s="627"/>
      <c r="C27" s="628"/>
      <c r="D27" s="54"/>
      <c r="E27" s="55"/>
      <c r="F27" s="55"/>
      <c r="G27" s="55"/>
      <c r="H27" s="55"/>
      <c r="I27" s="55"/>
      <c r="J27" s="614"/>
      <c r="K27" s="49"/>
      <c r="L27" s="250">
        <v>12.856999999999999</v>
      </c>
      <c r="M27" s="616"/>
      <c r="N27" s="50"/>
      <c r="O27" s="51"/>
    </row>
    <row r="28" spans="1:15" ht="30" customHeight="1" x14ac:dyDescent="0.25">
      <c r="B28" s="627"/>
      <c r="C28" s="628"/>
      <c r="D28" s="56"/>
      <c r="E28" s="57"/>
      <c r="F28" s="57"/>
      <c r="G28" s="57"/>
      <c r="H28" s="57"/>
      <c r="I28" s="57"/>
      <c r="J28" s="614"/>
      <c r="K28" s="49"/>
      <c r="L28" s="250">
        <v>12.856999999999999</v>
      </c>
      <c r="M28" s="616"/>
      <c r="N28" s="50"/>
      <c r="O28" s="429"/>
    </row>
    <row r="29" spans="1:15" ht="30" customHeight="1" x14ac:dyDescent="0.25">
      <c r="B29" s="627"/>
      <c r="C29" s="628"/>
      <c r="D29" s="208"/>
      <c r="E29" s="209"/>
      <c r="F29" s="209"/>
      <c r="G29" s="209"/>
      <c r="H29" s="209"/>
      <c r="I29" s="209"/>
      <c r="J29" s="614"/>
      <c r="K29" s="49"/>
      <c r="L29" s="250">
        <v>12.856999999999999</v>
      </c>
      <c r="M29" s="616"/>
      <c r="N29" s="50"/>
      <c r="O29" s="51"/>
    </row>
    <row r="30" spans="1:15" ht="30" customHeight="1" x14ac:dyDescent="0.25">
      <c r="B30" s="627"/>
      <c r="C30" s="628"/>
      <c r="D30" s="208"/>
      <c r="E30" s="209"/>
      <c r="F30" s="209"/>
      <c r="G30" s="209"/>
      <c r="H30" s="209"/>
      <c r="I30" s="209"/>
      <c r="J30" s="614"/>
      <c r="K30" s="49"/>
      <c r="L30" s="250">
        <v>12.856999999999999</v>
      </c>
      <c r="M30" s="616"/>
      <c r="N30" s="50"/>
      <c r="O30" s="51"/>
    </row>
    <row r="31" spans="1:15" ht="30" customHeight="1" x14ac:dyDescent="0.25">
      <c r="B31" s="629"/>
      <c r="C31" s="630"/>
      <c r="D31" s="58"/>
      <c r="E31" s="59"/>
      <c r="F31" s="59"/>
      <c r="G31" s="59"/>
      <c r="H31" s="59"/>
      <c r="I31" s="59"/>
      <c r="J31" s="615"/>
      <c r="K31" s="49"/>
      <c r="L31" s="250">
        <v>12.856999999999999</v>
      </c>
      <c r="M31" s="616"/>
      <c r="N31" s="50"/>
      <c r="O31" s="51"/>
    </row>
    <row r="32" spans="1:15" x14ac:dyDescent="0.25">
      <c r="E32" s="60"/>
      <c r="J32" s="33"/>
      <c r="K32" s="34"/>
      <c r="L32" s="34"/>
    </row>
    <row r="33" spans="1:16" x14ac:dyDescent="0.25">
      <c r="A33" s="37" t="s">
        <v>39</v>
      </c>
      <c r="B33" s="37" t="s">
        <v>40</v>
      </c>
      <c r="C33" s="37"/>
      <c r="E33" s="60"/>
      <c r="J33" s="33"/>
      <c r="K33" s="34"/>
      <c r="L33" s="34"/>
    </row>
    <row r="34" spans="1:16" x14ac:dyDescent="0.25">
      <c r="B34" s="32" t="s">
        <v>41</v>
      </c>
      <c r="E34" s="60"/>
      <c r="J34" s="33"/>
      <c r="K34" s="34"/>
      <c r="L34" s="34"/>
      <c r="N34" s="210">
        <f>SUM(L19:L20,L25:L31)</f>
        <v>99.998999999999995</v>
      </c>
      <c r="P34" s="210"/>
    </row>
    <row r="35" spans="1:16" ht="14.4" x14ac:dyDescent="0.3">
      <c r="B35" s="32" t="s">
        <v>42</v>
      </c>
      <c r="D35" s="61"/>
      <c r="E35" s="61"/>
      <c r="F35" s="61"/>
      <c r="G35" s="61"/>
      <c r="H35" s="61"/>
      <c r="I35" s="61"/>
      <c r="J35" s="61"/>
      <c r="K35" s="34"/>
      <c r="L35" s="34"/>
    </row>
    <row r="36" spans="1:16" ht="14.4" x14ac:dyDescent="0.3">
      <c r="B36" s="62"/>
      <c r="C36" s="62"/>
      <c r="D36" s="63"/>
      <c r="E36" s="63"/>
      <c r="F36" s="63"/>
      <c r="G36" s="63"/>
      <c r="H36" s="63"/>
      <c r="I36" s="63"/>
      <c r="J36" s="63"/>
      <c r="K36" s="34"/>
      <c r="L36" s="34"/>
    </row>
    <row r="37" spans="1:16" ht="14.4" x14ac:dyDescent="0.3">
      <c r="D37" s="61"/>
      <c r="E37" s="61"/>
      <c r="F37" s="61"/>
      <c r="G37" s="61"/>
      <c r="H37" s="61"/>
      <c r="I37" s="61"/>
      <c r="J37" s="61"/>
      <c r="K37" s="34"/>
      <c r="L37" s="34"/>
    </row>
    <row r="38" spans="1:16" x14ac:dyDescent="0.25">
      <c r="A38" s="64" t="s">
        <v>43</v>
      </c>
      <c r="B38" s="64" t="s">
        <v>44</v>
      </c>
      <c r="C38" s="64"/>
      <c r="D38" s="65"/>
      <c r="E38" s="66"/>
      <c r="F38" s="66"/>
      <c r="G38" s="66"/>
      <c r="H38" s="66"/>
      <c r="I38" s="66"/>
      <c r="J38" s="38"/>
      <c r="K38" s="39"/>
      <c r="L38" s="67"/>
      <c r="M38" s="67"/>
      <c r="N38" s="67"/>
    </row>
    <row r="39" spans="1:16" x14ac:dyDescent="0.25">
      <c r="A39" s="64"/>
      <c r="B39" s="68"/>
      <c r="C39" s="71" t="s">
        <v>45</v>
      </c>
      <c r="D39" s="65"/>
      <c r="E39" s="66"/>
      <c r="F39" s="66"/>
      <c r="G39" s="66"/>
      <c r="H39" s="66"/>
      <c r="I39" s="66"/>
      <c r="J39" s="38"/>
      <c r="K39" s="39"/>
      <c r="L39" s="67"/>
      <c r="M39" s="67"/>
      <c r="N39" s="67"/>
    </row>
    <row r="40" spans="1:16" x14ac:dyDescent="0.25">
      <c r="A40" s="64"/>
      <c r="B40" s="68"/>
      <c r="C40" s="71" t="s">
        <v>46</v>
      </c>
      <c r="D40" s="65"/>
      <c r="E40" s="66"/>
      <c r="F40" s="66"/>
      <c r="G40" s="66"/>
      <c r="H40" s="66"/>
      <c r="I40" s="66"/>
      <c r="J40" s="38"/>
      <c r="K40" s="39"/>
      <c r="L40" s="67"/>
      <c r="M40" s="67"/>
      <c r="N40" s="67"/>
    </row>
    <row r="41" spans="1:16" x14ac:dyDescent="0.25">
      <c r="A41" s="64"/>
      <c r="B41" s="68"/>
      <c r="C41" s="71" t="s">
        <v>47</v>
      </c>
      <c r="D41" s="65"/>
      <c r="E41" s="66"/>
      <c r="F41" s="66"/>
      <c r="G41" s="66"/>
      <c r="H41" s="66"/>
      <c r="I41" s="66"/>
      <c r="J41" s="38"/>
      <c r="K41" s="39"/>
      <c r="L41" s="67"/>
      <c r="M41" s="67"/>
      <c r="N41" s="67"/>
    </row>
    <row r="42" spans="1:16" x14ac:dyDescent="0.25">
      <c r="A42" s="64"/>
      <c r="B42" s="68"/>
      <c r="C42" s="72" t="s">
        <v>48</v>
      </c>
      <c r="D42" s="65"/>
      <c r="E42" s="66"/>
      <c r="F42" s="66"/>
      <c r="G42" s="66"/>
      <c r="H42" s="66"/>
      <c r="I42" s="66"/>
      <c r="J42" s="38"/>
      <c r="K42" s="39"/>
      <c r="L42" s="67"/>
      <c r="M42" s="67"/>
      <c r="N42" s="67"/>
    </row>
    <row r="43" spans="1:16" x14ac:dyDescent="0.25">
      <c r="A43" s="64"/>
      <c r="B43" s="68"/>
      <c r="C43" s="72" t="s">
        <v>49</v>
      </c>
      <c r="D43" s="65"/>
      <c r="E43" s="66"/>
      <c r="F43" s="66"/>
      <c r="G43" s="66"/>
      <c r="H43" s="66"/>
      <c r="I43" s="66"/>
      <c r="J43" s="38"/>
      <c r="K43" s="39"/>
      <c r="L43" s="67"/>
      <c r="M43" s="67"/>
      <c r="N43" s="67"/>
    </row>
    <row r="44" spans="1:16" x14ac:dyDescent="0.25">
      <c r="B44" s="69"/>
      <c r="C44" s="71" t="s">
        <v>50</v>
      </c>
      <c r="D44" s="65"/>
      <c r="E44" s="66"/>
      <c r="F44" s="66"/>
      <c r="G44" s="66"/>
      <c r="H44" s="66"/>
      <c r="I44" s="66"/>
      <c r="J44" s="38"/>
      <c r="K44" s="39"/>
      <c r="L44" s="67"/>
      <c r="M44" s="67"/>
      <c r="N44" s="67"/>
    </row>
    <row r="45" spans="1:16" x14ac:dyDescent="0.25">
      <c r="B45" s="69"/>
      <c r="C45" s="71" t="s">
        <v>51</v>
      </c>
      <c r="D45" s="65"/>
      <c r="E45" s="66"/>
      <c r="F45" s="66"/>
      <c r="G45" s="66"/>
      <c r="H45" s="66"/>
      <c r="I45" s="66"/>
      <c r="J45" s="38"/>
      <c r="K45" s="39"/>
      <c r="L45" s="67"/>
      <c r="M45" s="67"/>
      <c r="N45" s="67"/>
    </row>
    <row r="46" spans="1:16" x14ac:dyDescent="0.25">
      <c r="B46" s="69"/>
      <c r="C46" s="72" t="s">
        <v>52</v>
      </c>
      <c r="D46" s="65"/>
      <c r="E46" s="66"/>
      <c r="F46" s="66"/>
      <c r="G46" s="66"/>
      <c r="H46" s="66"/>
      <c r="I46" s="66"/>
      <c r="J46" s="38"/>
      <c r="K46" s="39"/>
      <c r="L46" s="67"/>
      <c r="M46" s="67"/>
      <c r="N46" s="67"/>
    </row>
    <row r="47" spans="1:16" x14ac:dyDescent="0.25">
      <c r="B47" s="68"/>
      <c r="C47" s="71" t="s">
        <v>53</v>
      </c>
      <c r="D47" s="65"/>
      <c r="E47" s="66"/>
      <c r="F47" s="66"/>
      <c r="G47" s="66"/>
      <c r="H47" s="66"/>
      <c r="I47" s="66"/>
      <c r="J47" s="38"/>
      <c r="K47" s="39"/>
      <c r="L47" s="67"/>
      <c r="M47" s="67"/>
      <c r="N47" s="67"/>
    </row>
    <row r="48" spans="1:16" x14ac:dyDescent="0.25">
      <c r="B48" s="68"/>
      <c r="C48" s="71" t="s">
        <v>54</v>
      </c>
      <c r="D48" s="65"/>
      <c r="E48" s="66"/>
      <c r="F48" s="66"/>
      <c r="G48" s="66"/>
      <c r="H48" s="66"/>
      <c r="I48" s="66"/>
      <c r="J48" s="38"/>
      <c r="K48" s="39"/>
      <c r="L48" s="67"/>
      <c r="M48" s="67"/>
      <c r="N48" s="67"/>
    </row>
    <row r="49" spans="1:14" x14ac:dyDescent="0.25">
      <c r="B49" s="68"/>
      <c r="C49" s="71" t="s">
        <v>55</v>
      </c>
      <c r="D49" s="65"/>
      <c r="E49" s="66"/>
      <c r="F49" s="66"/>
      <c r="G49" s="66"/>
      <c r="H49" s="66"/>
      <c r="I49" s="66"/>
      <c r="J49" s="38"/>
      <c r="K49" s="39"/>
      <c r="L49" s="67"/>
      <c r="M49" s="67"/>
      <c r="N49" s="67"/>
    </row>
    <row r="50" spans="1:14" x14ac:dyDescent="0.25">
      <c r="B50" s="64"/>
      <c r="C50" s="71"/>
      <c r="D50" s="65"/>
      <c r="E50" s="66"/>
      <c r="F50" s="66"/>
      <c r="G50" s="66"/>
      <c r="H50" s="66"/>
      <c r="I50" s="66"/>
      <c r="J50" s="38"/>
      <c r="K50" s="39"/>
      <c r="L50" s="67"/>
      <c r="M50" s="67"/>
      <c r="N50" s="67"/>
    </row>
    <row r="51" spans="1:14" x14ac:dyDescent="0.25">
      <c r="A51" s="37" t="s">
        <v>56</v>
      </c>
      <c r="B51" s="37" t="s">
        <v>57</v>
      </c>
      <c r="C51" s="37"/>
      <c r="J51" s="33"/>
      <c r="K51" s="34"/>
      <c r="L51" s="34"/>
    </row>
    <row r="52" spans="1:14" x14ac:dyDescent="0.25">
      <c r="B52" s="32" t="s">
        <v>58</v>
      </c>
      <c r="F52" s="611"/>
      <c r="G52" s="611"/>
      <c r="H52" s="611"/>
      <c r="I52" s="611"/>
      <c r="K52" s="34"/>
      <c r="L52" s="34"/>
    </row>
    <row r="53" spans="1:14" x14ac:dyDescent="0.25">
      <c r="F53" s="611"/>
      <c r="G53" s="611"/>
      <c r="H53" s="611"/>
      <c r="I53" s="611"/>
      <c r="K53" s="34"/>
      <c r="L53" s="34"/>
    </row>
    <row r="54" spans="1:14" x14ac:dyDescent="0.25">
      <c r="A54" s="37" t="s">
        <v>59</v>
      </c>
      <c r="B54" s="37" t="s">
        <v>60</v>
      </c>
      <c r="C54" s="37"/>
      <c r="K54" s="34"/>
      <c r="L54" s="34"/>
    </row>
    <row r="55" spans="1:14" x14ac:dyDescent="0.25">
      <c r="B55" s="35"/>
      <c r="C55" s="70"/>
      <c r="J55" s="33"/>
      <c r="K55" s="34"/>
      <c r="L55" s="34"/>
    </row>
    <row r="57" spans="1:14" x14ac:dyDescent="0.25">
      <c r="J57" s="33"/>
    </row>
    <row r="58" spans="1:14" x14ac:dyDescent="0.25">
      <c r="J58" s="33"/>
    </row>
  </sheetData>
  <mergeCells count="14">
    <mergeCell ref="A2:L2"/>
    <mergeCell ref="A1:L1"/>
    <mergeCell ref="B23:C24"/>
    <mergeCell ref="B25:C31"/>
    <mergeCell ref="D23:D24"/>
    <mergeCell ref="E23:I23"/>
    <mergeCell ref="J23:J24"/>
    <mergeCell ref="F52:I53"/>
    <mergeCell ref="M23:M24"/>
    <mergeCell ref="N23:O24"/>
    <mergeCell ref="J25:J31"/>
    <mergeCell ref="M25:M31"/>
    <mergeCell ref="K23:K24"/>
    <mergeCell ref="L23:L24"/>
  </mergeCells>
  <printOptions horizontalCentered="1"/>
  <pageMargins left="0.6" right="0.5" top="0.75" bottom="0.25" header="0.25" footer="0.25"/>
  <pageSetup paperSize="9" scale="85" orientation="portrait" horizontalDpi="4294967294" r:id="rId1"/>
  <headerFooter>
    <oddHeader>&amp;R&amp;"Times New Roman,Regular"&amp;8FV.025-18</oddHeader>
    <oddFooter>&amp;R&amp;8&amp;K00-011Software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10</xdr:col>
                <xdr:colOff>7620</xdr:colOff>
                <xdr:row>21</xdr:row>
                <xdr:rowOff>0</xdr:rowOff>
              </from>
              <to>
                <xdr:col>10</xdr:col>
                <xdr:colOff>411480</xdr:colOff>
                <xdr:row>21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AL410"/>
  <sheetViews>
    <sheetView topLeftCell="A178" zoomScaleNormal="100" zoomScaleSheetLayoutView="85" workbookViewId="0">
      <selection activeCell="O399" sqref="O399"/>
    </sheetView>
  </sheetViews>
  <sheetFormatPr defaultColWidth="8.6640625" defaultRowHeight="13.2" x14ac:dyDescent="0.25"/>
  <cols>
    <col min="1" max="1" width="9.44140625" style="444" bestFit="1" customWidth="1"/>
    <col min="2" max="2" width="8.6640625" style="444"/>
    <col min="3" max="3" width="9.33203125" style="444" bestFit="1" customWidth="1"/>
    <col min="4" max="4" width="8.6640625" style="444"/>
    <col min="5" max="5" width="9.44140625" style="444" bestFit="1" customWidth="1"/>
    <col min="6" max="6" width="8.6640625" style="444" customWidth="1"/>
    <col min="7" max="7" width="8.6640625" style="444"/>
    <col min="8" max="8" width="9.44140625" style="444" bestFit="1" customWidth="1"/>
    <col min="9" max="17" width="8.6640625" style="444"/>
    <col min="18" max="18" width="10" style="444" bestFit="1" customWidth="1"/>
    <col min="19" max="19" width="8.6640625" style="444"/>
    <col min="20" max="20" width="10" style="444" bestFit="1" customWidth="1"/>
    <col min="21" max="21" width="8.88671875" style="444" customWidth="1"/>
    <col min="22" max="16384" width="8.6640625" style="444"/>
  </cols>
  <sheetData>
    <row r="1" spans="1:24" ht="18" thickBot="1" x14ac:dyDescent="0.3">
      <c r="A1" s="759" t="s">
        <v>817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</row>
    <row r="2" spans="1:24" x14ac:dyDescent="0.25">
      <c r="A2" s="745">
        <v>1</v>
      </c>
      <c r="B2" s="749" t="s">
        <v>818</v>
      </c>
      <c r="C2" s="749"/>
      <c r="D2" s="749"/>
      <c r="E2" s="749"/>
      <c r="F2" s="749"/>
      <c r="G2" s="749"/>
      <c r="I2" s="749" t="str">
        <f>B2</f>
        <v>KOREKSI KIMO THERMOHYGROMETER 15062873</v>
      </c>
      <c r="J2" s="749"/>
      <c r="K2" s="749"/>
      <c r="L2" s="749"/>
      <c r="M2" s="749"/>
      <c r="N2" s="749"/>
      <c r="P2" s="749" t="str">
        <f>I2</f>
        <v>KOREKSI KIMO THERMOHYGROMETER 15062873</v>
      </c>
      <c r="Q2" s="749"/>
      <c r="R2" s="749"/>
      <c r="S2" s="749"/>
      <c r="T2" s="749"/>
      <c r="U2" s="749"/>
      <c r="W2" s="757" t="s">
        <v>819</v>
      </c>
      <c r="X2" s="758"/>
    </row>
    <row r="3" spans="1:24" x14ac:dyDescent="0.25">
      <c r="A3" s="745"/>
      <c r="B3" s="746" t="s">
        <v>820</v>
      </c>
      <c r="C3" s="746"/>
      <c r="D3" s="746" t="s">
        <v>821</v>
      </c>
      <c r="E3" s="746"/>
      <c r="F3" s="746"/>
      <c r="G3" s="746" t="s">
        <v>822</v>
      </c>
      <c r="I3" s="746" t="s">
        <v>823</v>
      </c>
      <c r="J3" s="746"/>
      <c r="K3" s="746" t="s">
        <v>821</v>
      </c>
      <c r="L3" s="746"/>
      <c r="M3" s="746"/>
      <c r="N3" s="746" t="s">
        <v>822</v>
      </c>
      <c r="P3" s="746" t="s">
        <v>824</v>
      </c>
      <c r="Q3" s="746"/>
      <c r="R3" s="746" t="s">
        <v>821</v>
      </c>
      <c r="S3" s="746"/>
      <c r="T3" s="746"/>
      <c r="U3" s="746" t="s">
        <v>822</v>
      </c>
      <c r="W3" s="445" t="s">
        <v>820</v>
      </c>
      <c r="X3" s="446">
        <v>0.6</v>
      </c>
    </row>
    <row r="4" spans="1:24" ht="14.4" x14ac:dyDescent="0.25">
      <c r="A4" s="745"/>
      <c r="B4" s="747" t="s">
        <v>825</v>
      </c>
      <c r="C4" s="747"/>
      <c r="D4" s="519">
        <v>2020</v>
      </c>
      <c r="E4" s="519">
        <v>2017</v>
      </c>
      <c r="F4" s="519">
        <v>2016</v>
      </c>
      <c r="G4" s="746"/>
      <c r="I4" s="756" t="s">
        <v>136</v>
      </c>
      <c r="J4" s="747"/>
      <c r="K4" s="519">
        <f>D4</f>
        <v>2020</v>
      </c>
      <c r="L4" s="519">
        <f>E4</f>
        <v>2017</v>
      </c>
      <c r="M4" s="519">
        <v>2016</v>
      </c>
      <c r="N4" s="746"/>
      <c r="P4" s="756" t="s">
        <v>826</v>
      </c>
      <c r="Q4" s="747"/>
      <c r="R4" s="519">
        <f>K4</f>
        <v>2020</v>
      </c>
      <c r="S4" s="519">
        <f>L4</f>
        <v>2017</v>
      </c>
      <c r="T4" s="519">
        <v>2016</v>
      </c>
      <c r="U4" s="746"/>
      <c r="W4" s="445" t="s">
        <v>136</v>
      </c>
      <c r="X4" s="446">
        <v>3.1</v>
      </c>
    </row>
    <row r="5" spans="1:24" ht="13.8" thickBot="1" x14ac:dyDescent="0.3">
      <c r="A5" s="745"/>
      <c r="B5" s="447">
        <v>1</v>
      </c>
      <c r="C5" s="448">
        <v>15</v>
      </c>
      <c r="D5" s="449">
        <v>-0.5</v>
      </c>
      <c r="E5" s="449">
        <v>0.3</v>
      </c>
      <c r="F5" s="448">
        <v>9.9999999999999995E-7</v>
      </c>
      <c r="G5" s="324">
        <f>0.5*(MAX(D5:F5)-MIN(D5:F5))</f>
        <v>0.4</v>
      </c>
      <c r="I5" s="447">
        <v>1</v>
      </c>
      <c r="J5" s="448">
        <v>35</v>
      </c>
      <c r="K5" s="449">
        <v>-6</v>
      </c>
      <c r="L5" s="449">
        <v>-9.4</v>
      </c>
      <c r="M5" s="450"/>
      <c r="N5" s="324">
        <f>0.5*(MAX(K5:M5)-MIN(K5:M5))</f>
        <v>1.7000000000000002</v>
      </c>
      <c r="P5" s="447">
        <v>1</v>
      </c>
      <c r="Q5" s="448">
        <v>750</v>
      </c>
      <c r="R5" s="451" t="s">
        <v>71</v>
      </c>
      <c r="S5" s="451" t="s">
        <v>71</v>
      </c>
      <c r="T5" s="448">
        <v>9.9999999999999995E-7</v>
      </c>
      <c r="U5" s="324">
        <f>0.5*(MAX(R5:T5)-MIN(R5:T5))</f>
        <v>0</v>
      </c>
      <c r="W5" s="453" t="s">
        <v>826</v>
      </c>
      <c r="X5" s="454">
        <v>0</v>
      </c>
    </row>
    <row r="6" spans="1:24" x14ac:dyDescent="0.25">
      <c r="A6" s="745"/>
      <c r="B6" s="447">
        <v>2</v>
      </c>
      <c r="C6" s="448">
        <v>20</v>
      </c>
      <c r="D6" s="449">
        <v>-0.2</v>
      </c>
      <c r="E6" s="449">
        <v>0.2</v>
      </c>
      <c r="F6" s="448">
        <v>9.9999999999999995E-7</v>
      </c>
      <c r="G6" s="324">
        <f t="shared" ref="G6:G11" si="0">0.5*(MAX(D6:F6)-MIN(D6:F6))</f>
        <v>0.2</v>
      </c>
      <c r="I6" s="447">
        <v>2</v>
      </c>
      <c r="J6" s="448">
        <v>40</v>
      </c>
      <c r="K6" s="449">
        <v>-6</v>
      </c>
      <c r="L6" s="449">
        <v>-8.6</v>
      </c>
      <c r="M6" s="450"/>
      <c r="N6" s="324">
        <f t="shared" ref="N6:N11" si="1">0.5*(MAX(K6:M6)-MIN(K6:M6))</f>
        <v>1.2999999999999998</v>
      </c>
      <c r="P6" s="447">
        <v>2</v>
      </c>
      <c r="Q6" s="448">
        <v>800</v>
      </c>
      <c r="R6" s="451" t="s">
        <v>71</v>
      </c>
      <c r="S6" s="451" t="s">
        <v>71</v>
      </c>
      <c r="T6" s="448">
        <v>9.9999999999999995E-7</v>
      </c>
      <c r="U6" s="324">
        <f t="shared" ref="U6:U11" si="2">0.5*(MAX(R6:T6)-MIN(R6:T6))</f>
        <v>0</v>
      </c>
    </row>
    <row r="7" spans="1:24" x14ac:dyDescent="0.25">
      <c r="A7" s="745"/>
      <c r="B7" s="447">
        <v>3</v>
      </c>
      <c r="C7" s="448">
        <v>25</v>
      </c>
      <c r="D7" s="449">
        <v>9.9999999999999995E-7</v>
      </c>
      <c r="E7" s="449">
        <v>0.1</v>
      </c>
      <c r="F7" s="448">
        <v>9.9999999999999995E-7</v>
      </c>
      <c r="G7" s="324">
        <f t="shared" si="0"/>
        <v>4.9999500000000002E-2</v>
      </c>
      <c r="I7" s="447">
        <v>3</v>
      </c>
      <c r="J7" s="448">
        <v>50</v>
      </c>
      <c r="K7" s="449">
        <v>-5.8</v>
      </c>
      <c r="L7" s="449">
        <v>-7.2</v>
      </c>
      <c r="M7" s="450"/>
      <c r="N7" s="324">
        <f t="shared" si="1"/>
        <v>0.70000000000000018</v>
      </c>
      <c r="P7" s="447">
        <v>3</v>
      </c>
      <c r="Q7" s="448">
        <v>850</v>
      </c>
      <c r="R7" s="451" t="s">
        <v>71</v>
      </c>
      <c r="S7" s="451" t="s">
        <v>71</v>
      </c>
      <c r="T7" s="448">
        <v>9.9999999999999995E-7</v>
      </c>
      <c r="U7" s="324">
        <f t="shared" si="2"/>
        <v>0</v>
      </c>
    </row>
    <row r="8" spans="1:24" x14ac:dyDescent="0.25">
      <c r="A8" s="745"/>
      <c r="B8" s="447">
        <v>4</v>
      </c>
      <c r="C8" s="455">
        <v>30</v>
      </c>
      <c r="D8" s="456">
        <v>9.9999999999999995E-7</v>
      </c>
      <c r="E8" s="456">
        <v>-0.2</v>
      </c>
      <c r="F8" s="448">
        <v>9.9999999999999995E-7</v>
      </c>
      <c r="G8" s="324">
        <f t="shared" si="0"/>
        <v>0.10000050000000001</v>
      </c>
      <c r="I8" s="447">
        <v>4</v>
      </c>
      <c r="J8" s="455">
        <v>60</v>
      </c>
      <c r="K8" s="456">
        <v>-5.3</v>
      </c>
      <c r="L8" s="456">
        <v>-5.2</v>
      </c>
      <c r="M8" s="450"/>
      <c r="N8" s="324">
        <f t="shared" si="1"/>
        <v>4.9999999999999822E-2</v>
      </c>
      <c r="P8" s="447">
        <v>4</v>
      </c>
      <c r="Q8" s="455">
        <v>900</v>
      </c>
      <c r="R8" s="456" t="s">
        <v>71</v>
      </c>
      <c r="S8" s="451" t="s">
        <v>71</v>
      </c>
      <c r="T8" s="448">
        <v>9.9999999999999995E-7</v>
      </c>
      <c r="U8" s="324">
        <f t="shared" si="2"/>
        <v>0</v>
      </c>
    </row>
    <row r="9" spans="1:24" x14ac:dyDescent="0.25">
      <c r="A9" s="745"/>
      <c r="B9" s="447">
        <v>5</v>
      </c>
      <c r="C9" s="455">
        <v>35</v>
      </c>
      <c r="D9" s="456">
        <v>-0.1</v>
      </c>
      <c r="E9" s="456">
        <v>-0.5</v>
      </c>
      <c r="F9" s="448">
        <v>9.9999999999999995E-7</v>
      </c>
      <c r="G9" s="324">
        <f t="shared" si="0"/>
        <v>0.25000050000000001</v>
      </c>
      <c r="I9" s="447">
        <v>5</v>
      </c>
      <c r="J9" s="455">
        <v>70</v>
      </c>
      <c r="K9" s="456">
        <v>-4.4000000000000004</v>
      </c>
      <c r="L9" s="456">
        <v>-2.6</v>
      </c>
      <c r="M9" s="450"/>
      <c r="N9" s="324">
        <f t="shared" si="1"/>
        <v>0.90000000000000013</v>
      </c>
      <c r="P9" s="447">
        <v>5</v>
      </c>
      <c r="Q9" s="455">
        <v>1000</v>
      </c>
      <c r="R9" s="456" t="s">
        <v>71</v>
      </c>
      <c r="S9" s="451" t="s">
        <v>71</v>
      </c>
      <c r="T9" s="448">
        <v>9.9999999999999995E-7</v>
      </c>
      <c r="U9" s="324">
        <f t="shared" si="2"/>
        <v>0</v>
      </c>
    </row>
    <row r="10" spans="1:24" x14ac:dyDescent="0.25">
      <c r="A10" s="745"/>
      <c r="B10" s="447">
        <v>6</v>
      </c>
      <c r="C10" s="455">
        <v>37</v>
      </c>
      <c r="D10" s="456">
        <v>-0.2</v>
      </c>
      <c r="E10" s="456">
        <v>-0.6</v>
      </c>
      <c r="F10" s="448">
        <v>9.9999999999999995E-7</v>
      </c>
      <c r="G10" s="324">
        <f t="shared" si="0"/>
        <v>0.3000005</v>
      </c>
      <c r="I10" s="447">
        <v>6</v>
      </c>
      <c r="J10" s="455">
        <v>80</v>
      </c>
      <c r="K10" s="456">
        <v>-3.2</v>
      </c>
      <c r="L10" s="456">
        <v>0.7</v>
      </c>
      <c r="M10" s="450"/>
      <c r="N10" s="324">
        <f t="shared" si="1"/>
        <v>1.9500000000000002</v>
      </c>
      <c r="P10" s="447">
        <v>6</v>
      </c>
      <c r="Q10" s="455">
        <v>1005</v>
      </c>
      <c r="R10" s="456" t="s">
        <v>71</v>
      </c>
      <c r="S10" s="451" t="s">
        <v>71</v>
      </c>
      <c r="T10" s="448">
        <v>9.9999999999999995E-7</v>
      </c>
      <c r="U10" s="324">
        <f t="shared" si="2"/>
        <v>0</v>
      </c>
    </row>
    <row r="11" spans="1:24" ht="13.8" thickBot="1" x14ac:dyDescent="0.3">
      <c r="A11" s="745"/>
      <c r="B11" s="447">
        <v>7</v>
      </c>
      <c r="C11" s="455">
        <v>40</v>
      </c>
      <c r="D11" s="456">
        <v>-0.3</v>
      </c>
      <c r="E11" s="456">
        <v>-0.8</v>
      </c>
      <c r="F11" s="448">
        <v>9.9999999999999995E-7</v>
      </c>
      <c r="G11" s="324">
        <f t="shared" si="0"/>
        <v>0.40000050000000004</v>
      </c>
      <c r="I11" s="447">
        <v>7</v>
      </c>
      <c r="J11" s="455">
        <v>90</v>
      </c>
      <c r="K11" s="456">
        <v>-1.6</v>
      </c>
      <c r="L11" s="456">
        <v>4.5</v>
      </c>
      <c r="M11" s="450"/>
      <c r="N11" s="324">
        <f t="shared" si="1"/>
        <v>3.05</v>
      </c>
      <c r="P11" s="447">
        <v>7</v>
      </c>
      <c r="Q11" s="455">
        <v>1020</v>
      </c>
      <c r="R11" s="456" t="s">
        <v>71</v>
      </c>
      <c r="S11" s="451" t="s">
        <v>71</v>
      </c>
      <c r="T11" s="448">
        <v>9.9999999999999995E-7</v>
      </c>
      <c r="U11" s="324">
        <f t="shared" si="2"/>
        <v>0</v>
      </c>
    </row>
    <row r="12" spans="1:24" ht="13.8" thickBot="1" x14ac:dyDescent="0.3">
      <c r="A12" s="520"/>
      <c r="B12" s="457"/>
      <c r="O12" s="458"/>
      <c r="P12" s="459"/>
    </row>
    <row r="13" spans="1:24" x14ac:dyDescent="0.25">
      <c r="A13" s="745">
        <v>2</v>
      </c>
      <c r="B13" s="749" t="s">
        <v>827</v>
      </c>
      <c r="C13" s="749"/>
      <c r="D13" s="749"/>
      <c r="E13" s="749"/>
      <c r="F13" s="749"/>
      <c r="G13" s="749"/>
      <c r="I13" s="749" t="str">
        <f>B13</f>
        <v>KOREKSI KIMO THERMOHYGROMETER 15062874</v>
      </c>
      <c r="J13" s="749"/>
      <c r="K13" s="749"/>
      <c r="L13" s="749"/>
      <c r="M13" s="749"/>
      <c r="N13" s="749"/>
      <c r="P13" s="749" t="str">
        <f>I13</f>
        <v>KOREKSI KIMO THERMOHYGROMETER 15062874</v>
      </c>
      <c r="Q13" s="749"/>
      <c r="R13" s="749"/>
      <c r="S13" s="749"/>
      <c r="T13" s="749"/>
      <c r="U13" s="749"/>
      <c r="W13" s="757" t="s">
        <v>819</v>
      </c>
      <c r="X13" s="758"/>
    </row>
    <row r="14" spans="1:24" x14ac:dyDescent="0.25">
      <c r="A14" s="745"/>
      <c r="B14" s="746" t="s">
        <v>820</v>
      </c>
      <c r="C14" s="746"/>
      <c r="D14" s="746" t="s">
        <v>821</v>
      </c>
      <c r="E14" s="746"/>
      <c r="F14" s="746"/>
      <c r="G14" s="746" t="s">
        <v>822</v>
      </c>
      <c r="I14" s="746" t="s">
        <v>823</v>
      </c>
      <c r="J14" s="746"/>
      <c r="K14" s="746" t="s">
        <v>821</v>
      </c>
      <c r="L14" s="746"/>
      <c r="M14" s="746"/>
      <c r="N14" s="746" t="s">
        <v>822</v>
      </c>
      <c r="P14" s="746" t="s">
        <v>824</v>
      </c>
      <c r="Q14" s="746"/>
      <c r="R14" s="746" t="s">
        <v>821</v>
      </c>
      <c r="S14" s="746"/>
      <c r="T14" s="746"/>
      <c r="U14" s="746" t="s">
        <v>822</v>
      </c>
      <c r="W14" s="445" t="s">
        <v>820</v>
      </c>
      <c r="X14" s="446">
        <v>0.8</v>
      </c>
    </row>
    <row r="15" spans="1:24" ht="14.4" x14ac:dyDescent="0.25">
      <c r="A15" s="745"/>
      <c r="B15" s="747" t="s">
        <v>825</v>
      </c>
      <c r="C15" s="747"/>
      <c r="D15" s="519">
        <v>2021</v>
      </c>
      <c r="E15" s="519">
        <v>2018</v>
      </c>
      <c r="F15" s="519">
        <v>2016</v>
      </c>
      <c r="G15" s="746"/>
      <c r="I15" s="756" t="s">
        <v>136</v>
      </c>
      <c r="J15" s="747"/>
      <c r="K15" s="519">
        <f>D15</f>
        <v>2021</v>
      </c>
      <c r="L15" s="519">
        <f>E15</f>
        <v>2018</v>
      </c>
      <c r="M15" s="519">
        <v>2016</v>
      </c>
      <c r="N15" s="746"/>
      <c r="P15" s="756" t="s">
        <v>826</v>
      </c>
      <c r="Q15" s="747"/>
      <c r="R15" s="519">
        <f>K15</f>
        <v>2021</v>
      </c>
      <c r="S15" s="519">
        <f>L15</f>
        <v>2018</v>
      </c>
      <c r="T15" s="519">
        <v>2016</v>
      </c>
      <c r="U15" s="746"/>
      <c r="W15" s="445" t="s">
        <v>136</v>
      </c>
      <c r="X15" s="446">
        <v>2.2000000000000002</v>
      </c>
    </row>
    <row r="16" spans="1:24" ht="13.8" thickBot="1" x14ac:dyDescent="0.3">
      <c r="A16" s="745"/>
      <c r="B16" s="447">
        <v>1</v>
      </c>
      <c r="C16" s="448">
        <v>15</v>
      </c>
      <c r="D16" s="449">
        <v>0.4</v>
      </c>
      <c r="E16" s="449">
        <v>9.9999999999999995E-7</v>
      </c>
      <c r="F16" s="452"/>
      <c r="G16" s="324">
        <f>0.5*(MAX(D16:F16)-MIN(D16:F16))</f>
        <v>0.19999950000000002</v>
      </c>
      <c r="I16" s="447">
        <v>1</v>
      </c>
      <c r="J16" s="448">
        <v>35</v>
      </c>
      <c r="K16" s="449">
        <v>-6.9</v>
      </c>
      <c r="L16" s="449">
        <v>-1.6</v>
      </c>
      <c r="M16" s="452"/>
      <c r="N16" s="324">
        <f>0.5*(MAX(K16:M16)-MIN(K16:M16))</f>
        <v>2.6500000000000004</v>
      </c>
      <c r="P16" s="447">
        <v>1</v>
      </c>
      <c r="Q16" s="448">
        <v>750</v>
      </c>
      <c r="R16" s="451" t="s">
        <v>71</v>
      </c>
      <c r="S16" s="451" t="s">
        <v>71</v>
      </c>
      <c r="T16" s="448">
        <v>9.9999999999999995E-7</v>
      </c>
      <c r="U16" s="324">
        <f>0.5*(MAX(R16:T16)-MIN(R16:T16))</f>
        <v>0</v>
      </c>
      <c r="W16" s="453" t="s">
        <v>826</v>
      </c>
      <c r="X16" s="454">
        <v>0</v>
      </c>
    </row>
    <row r="17" spans="1:24" x14ac:dyDescent="0.25">
      <c r="A17" s="745"/>
      <c r="B17" s="447">
        <v>2</v>
      </c>
      <c r="C17" s="448">
        <v>20</v>
      </c>
      <c r="D17" s="449">
        <v>0.7</v>
      </c>
      <c r="E17" s="449">
        <v>-0.1</v>
      </c>
      <c r="F17" s="452"/>
      <c r="G17" s="324">
        <f t="shared" ref="G17:G22" si="3">0.5*(MAX(D17:F17)-MIN(D17:F17))</f>
        <v>0.39999999999999997</v>
      </c>
      <c r="I17" s="447">
        <v>2</v>
      </c>
      <c r="J17" s="448">
        <v>40</v>
      </c>
      <c r="K17" s="449">
        <v>-6.2</v>
      </c>
      <c r="L17" s="449">
        <v>-1.6</v>
      </c>
      <c r="M17" s="452"/>
      <c r="N17" s="324">
        <f t="shared" ref="N17:N22" si="4">0.5*(MAX(K17:M17)-MIN(K17:M17))</f>
        <v>2.2999999999999998</v>
      </c>
      <c r="P17" s="447">
        <v>2</v>
      </c>
      <c r="Q17" s="448">
        <v>800</v>
      </c>
      <c r="R17" s="451" t="s">
        <v>71</v>
      </c>
      <c r="S17" s="451" t="s">
        <v>71</v>
      </c>
      <c r="T17" s="448">
        <v>9.9999999999999995E-7</v>
      </c>
      <c r="U17" s="324">
        <f t="shared" ref="U17:U22" si="5">0.5*(MAX(R17:T17)-MIN(R17:T17))</f>
        <v>0</v>
      </c>
    </row>
    <row r="18" spans="1:24" x14ac:dyDescent="0.25">
      <c r="A18" s="745"/>
      <c r="B18" s="447">
        <v>3</v>
      </c>
      <c r="C18" s="448">
        <v>25</v>
      </c>
      <c r="D18" s="449">
        <v>0.5</v>
      </c>
      <c r="E18" s="449">
        <v>-0.2</v>
      </c>
      <c r="F18" s="452"/>
      <c r="G18" s="324">
        <f t="shared" si="3"/>
        <v>0.35</v>
      </c>
      <c r="I18" s="447">
        <v>3</v>
      </c>
      <c r="J18" s="448">
        <v>50</v>
      </c>
      <c r="K18" s="449">
        <v>-5.3</v>
      </c>
      <c r="L18" s="449">
        <v>-1.5</v>
      </c>
      <c r="M18" s="452"/>
      <c r="N18" s="324">
        <f t="shared" si="4"/>
        <v>1.9</v>
      </c>
      <c r="P18" s="447">
        <v>3</v>
      </c>
      <c r="Q18" s="448">
        <v>850</v>
      </c>
      <c r="R18" s="451" t="s">
        <v>71</v>
      </c>
      <c r="S18" s="451" t="s">
        <v>71</v>
      </c>
      <c r="T18" s="448">
        <v>9.9999999999999995E-7</v>
      </c>
      <c r="U18" s="324">
        <f t="shared" si="5"/>
        <v>0</v>
      </c>
    </row>
    <row r="19" spans="1:24" x14ac:dyDescent="0.25">
      <c r="A19" s="745"/>
      <c r="B19" s="447">
        <v>4</v>
      </c>
      <c r="C19" s="455">
        <v>30</v>
      </c>
      <c r="D19" s="456">
        <v>0.2</v>
      </c>
      <c r="E19" s="456">
        <v>-0.3</v>
      </c>
      <c r="F19" s="452"/>
      <c r="G19" s="324">
        <f t="shared" si="3"/>
        <v>0.25</v>
      </c>
      <c r="I19" s="447">
        <v>4</v>
      </c>
      <c r="J19" s="455">
        <v>60</v>
      </c>
      <c r="K19" s="456">
        <v>-4</v>
      </c>
      <c r="L19" s="456">
        <v>-1.3</v>
      </c>
      <c r="M19" s="452"/>
      <c r="N19" s="324">
        <f t="shared" si="4"/>
        <v>1.35</v>
      </c>
      <c r="P19" s="447">
        <v>4</v>
      </c>
      <c r="Q19" s="455">
        <v>900</v>
      </c>
      <c r="R19" s="456" t="s">
        <v>71</v>
      </c>
      <c r="S19" s="456" t="s">
        <v>71</v>
      </c>
      <c r="T19" s="448">
        <v>9.9999999999999995E-7</v>
      </c>
      <c r="U19" s="324">
        <f t="shared" si="5"/>
        <v>0</v>
      </c>
    </row>
    <row r="20" spans="1:24" x14ac:dyDescent="0.25">
      <c r="A20" s="745"/>
      <c r="B20" s="447">
        <v>5</v>
      </c>
      <c r="C20" s="455">
        <v>35</v>
      </c>
      <c r="D20" s="456">
        <v>-0.1</v>
      </c>
      <c r="E20" s="456">
        <v>-0.3</v>
      </c>
      <c r="F20" s="452"/>
      <c r="G20" s="324">
        <f t="shared" si="3"/>
        <v>9.9999999999999992E-2</v>
      </c>
      <c r="I20" s="447">
        <v>5</v>
      </c>
      <c r="J20" s="455">
        <v>70</v>
      </c>
      <c r="K20" s="456">
        <v>-2.4</v>
      </c>
      <c r="L20" s="456">
        <v>-1.1000000000000001</v>
      </c>
      <c r="M20" s="452"/>
      <c r="N20" s="324">
        <f t="shared" si="4"/>
        <v>0.64999999999999991</v>
      </c>
      <c r="P20" s="447">
        <v>5</v>
      </c>
      <c r="Q20" s="455">
        <v>1000</v>
      </c>
      <c r="R20" s="456" t="s">
        <v>71</v>
      </c>
      <c r="S20" s="456" t="s">
        <v>71</v>
      </c>
      <c r="T20" s="448">
        <v>9.9999999999999995E-7</v>
      </c>
      <c r="U20" s="324">
        <f t="shared" si="5"/>
        <v>0</v>
      </c>
    </row>
    <row r="21" spans="1:24" x14ac:dyDescent="0.25">
      <c r="A21" s="745"/>
      <c r="B21" s="447">
        <v>6</v>
      </c>
      <c r="C21" s="455">
        <v>37</v>
      </c>
      <c r="D21" s="456">
        <v>-0.2</v>
      </c>
      <c r="E21" s="456">
        <v>-0.3</v>
      </c>
      <c r="F21" s="452"/>
      <c r="G21" s="324">
        <f t="shared" si="3"/>
        <v>4.9999999999999989E-2</v>
      </c>
      <c r="I21" s="447">
        <v>6</v>
      </c>
      <c r="J21" s="455">
        <v>80</v>
      </c>
      <c r="K21" s="456">
        <v>-0.5</v>
      </c>
      <c r="L21" s="456">
        <v>-0.7</v>
      </c>
      <c r="M21" s="452"/>
      <c r="N21" s="324">
        <f t="shared" si="4"/>
        <v>9.9999999999999978E-2</v>
      </c>
      <c r="P21" s="447">
        <v>6</v>
      </c>
      <c r="Q21" s="455">
        <v>1005</v>
      </c>
      <c r="R21" s="456" t="s">
        <v>71</v>
      </c>
      <c r="S21" s="456" t="s">
        <v>71</v>
      </c>
      <c r="T21" s="448">
        <v>9.9999999999999995E-7</v>
      </c>
      <c r="U21" s="324">
        <f t="shared" si="5"/>
        <v>0</v>
      </c>
    </row>
    <row r="22" spans="1:24" ht="13.8" thickBot="1" x14ac:dyDescent="0.3">
      <c r="A22" s="745"/>
      <c r="B22" s="447">
        <v>7</v>
      </c>
      <c r="C22" s="455">
        <v>40</v>
      </c>
      <c r="D22" s="456">
        <v>-0.1</v>
      </c>
      <c r="E22" s="456">
        <v>-0.3</v>
      </c>
      <c r="F22" s="452"/>
      <c r="G22" s="324">
        <f t="shared" si="3"/>
        <v>9.9999999999999992E-2</v>
      </c>
      <c r="I22" s="447">
        <v>7</v>
      </c>
      <c r="J22" s="455">
        <v>90</v>
      </c>
      <c r="K22" s="456">
        <v>1.7</v>
      </c>
      <c r="L22" s="456">
        <v>-0.3</v>
      </c>
      <c r="M22" s="452"/>
      <c r="N22" s="324">
        <f t="shared" si="4"/>
        <v>1</v>
      </c>
      <c r="P22" s="447">
        <v>7</v>
      </c>
      <c r="Q22" s="455">
        <v>1020</v>
      </c>
      <c r="R22" s="456" t="s">
        <v>71</v>
      </c>
      <c r="S22" s="456" t="s">
        <v>71</v>
      </c>
      <c r="T22" s="448">
        <v>9.9999999999999995E-7</v>
      </c>
      <c r="U22" s="324">
        <f t="shared" si="5"/>
        <v>0</v>
      </c>
    </row>
    <row r="23" spans="1:24" ht="13.8" thickBot="1" x14ac:dyDescent="0.3">
      <c r="A23" s="520"/>
      <c r="B23" s="457"/>
      <c r="O23" s="458"/>
      <c r="P23" s="459"/>
    </row>
    <row r="24" spans="1:24" x14ac:dyDescent="0.25">
      <c r="A24" s="753">
        <v>3</v>
      </c>
      <c r="B24" s="749" t="s">
        <v>828</v>
      </c>
      <c r="C24" s="749"/>
      <c r="D24" s="749"/>
      <c r="E24" s="749"/>
      <c r="F24" s="749"/>
      <c r="G24" s="749"/>
      <c r="I24" s="749" t="str">
        <f>B24</f>
        <v>KOREKSI KIMO THERMOHYGROMETER 14082463</v>
      </c>
      <c r="J24" s="749"/>
      <c r="K24" s="749"/>
      <c r="L24" s="749"/>
      <c r="M24" s="749"/>
      <c r="N24" s="749"/>
      <c r="P24" s="749" t="str">
        <f>I24</f>
        <v>KOREKSI KIMO THERMOHYGROMETER 14082463</v>
      </c>
      <c r="Q24" s="749"/>
      <c r="R24" s="749"/>
      <c r="S24" s="749"/>
      <c r="T24" s="749"/>
      <c r="U24" s="749"/>
      <c r="W24" s="757" t="s">
        <v>819</v>
      </c>
      <c r="X24" s="758"/>
    </row>
    <row r="25" spans="1:24" x14ac:dyDescent="0.25">
      <c r="A25" s="754"/>
      <c r="B25" s="746" t="s">
        <v>820</v>
      </c>
      <c r="C25" s="746"/>
      <c r="D25" s="746" t="s">
        <v>821</v>
      </c>
      <c r="E25" s="746"/>
      <c r="F25" s="746"/>
      <c r="G25" s="746" t="s">
        <v>822</v>
      </c>
      <c r="I25" s="746" t="s">
        <v>823</v>
      </c>
      <c r="J25" s="746"/>
      <c r="K25" s="746" t="s">
        <v>821</v>
      </c>
      <c r="L25" s="746"/>
      <c r="M25" s="746"/>
      <c r="N25" s="746" t="s">
        <v>822</v>
      </c>
      <c r="P25" s="746" t="s">
        <v>824</v>
      </c>
      <c r="Q25" s="746"/>
      <c r="R25" s="746" t="s">
        <v>821</v>
      </c>
      <c r="S25" s="746"/>
      <c r="T25" s="746"/>
      <c r="U25" s="746" t="s">
        <v>822</v>
      </c>
      <c r="W25" s="445" t="s">
        <v>820</v>
      </c>
      <c r="X25" s="446">
        <v>0.5</v>
      </c>
    </row>
    <row r="26" spans="1:24" ht="14.4" x14ac:dyDescent="0.25">
      <c r="A26" s="754"/>
      <c r="B26" s="747" t="s">
        <v>825</v>
      </c>
      <c r="C26" s="747"/>
      <c r="D26" s="519">
        <v>2021</v>
      </c>
      <c r="E26" s="519">
        <v>2018</v>
      </c>
      <c r="F26" s="519">
        <v>2016</v>
      </c>
      <c r="G26" s="746"/>
      <c r="I26" s="756" t="s">
        <v>136</v>
      </c>
      <c r="J26" s="747"/>
      <c r="K26" s="519">
        <f>D26</f>
        <v>2021</v>
      </c>
      <c r="L26" s="519">
        <f>E26</f>
        <v>2018</v>
      </c>
      <c r="M26" s="519">
        <v>2016</v>
      </c>
      <c r="N26" s="746"/>
      <c r="P26" s="756" t="s">
        <v>826</v>
      </c>
      <c r="Q26" s="747"/>
      <c r="R26" s="519">
        <f>K26</f>
        <v>2021</v>
      </c>
      <c r="S26" s="519">
        <f>L26</f>
        <v>2018</v>
      </c>
      <c r="T26" s="519">
        <v>2016</v>
      </c>
      <c r="U26" s="746"/>
      <c r="W26" s="445" t="s">
        <v>136</v>
      </c>
      <c r="X26" s="446">
        <v>3.1</v>
      </c>
    </row>
    <row r="27" spans="1:24" ht="13.8" thickBot="1" x14ac:dyDescent="0.3">
      <c r="A27" s="754"/>
      <c r="B27" s="447">
        <v>1</v>
      </c>
      <c r="C27" s="448">
        <v>15</v>
      </c>
      <c r="D27" s="449">
        <v>0.4</v>
      </c>
      <c r="E27" s="449">
        <v>9.9999999999999995E-7</v>
      </c>
      <c r="F27" s="460"/>
      <c r="G27" s="324">
        <f>0.5*(MAX(D27:F27)-MIN(D27:F27))</f>
        <v>0.19999950000000002</v>
      </c>
      <c r="I27" s="447">
        <v>1</v>
      </c>
      <c r="J27" s="448">
        <v>30</v>
      </c>
      <c r="K27" s="449">
        <v>-7.3</v>
      </c>
      <c r="L27" s="449">
        <v>-5.7</v>
      </c>
      <c r="M27" s="449"/>
      <c r="N27" s="324">
        <f>0.5*(MAX(K27:M27)-MIN(K27:M27))</f>
        <v>0.79999999999999982</v>
      </c>
      <c r="P27" s="447">
        <v>1</v>
      </c>
      <c r="Q27" s="448">
        <v>750</v>
      </c>
      <c r="R27" s="451" t="s">
        <v>71</v>
      </c>
      <c r="S27" s="451" t="s">
        <v>71</v>
      </c>
      <c r="T27" s="448">
        <v>9.9999999999999995E-7</v>
      </c>
      <c r="U27" s="324">
        <f>0.5*(MAX(R27:T27)-MIN(R27:S27))</f>
        <v>4.9999999999999998E-7</v>
      </c>
      <c r="W27" s="453" t="s">
        <v>826</v>
      </c>
      <c r="X27" s="454">
        <v>0</v>
      </c>
    </row>
    <row r="28" spans="1:24" x14ac:dyDescent="0.25">
      <c r="A28" s="754"/>
      <c r="B28" s="447">
        <v>2</v>
      </c>
      <c r="C28" s="448">
        <v>20</v>
      </c>
      <c r="D28" s="449">
        <v>1</v>
      </c>
      <c r="E28" s="449">
        <v>9.9999999999999995E-7</v>
      </c>
      <c r="F28" s="460"/>
      <c r="G28" s="324">
        <f t="shared" ref="G28:G33" si="6">0.5*(MAX(D28:F28)-MIN(D28:F28))</f>
        <v>0.49999949999999999</v>
      </c>
      <c r="I28" s="447">
        <v>2</v>
      </c>
      <c r="J28" s="448">
        <v>40</v>
      </c>
      <c r="K28" s="449">
        <v>-5.9</v>
      </c>
      <c r="L28" s="449">
        <v>-5.3</v>
      </c>
      <c r="M28" s="449"/>
      <c r="N28" s="324">
        <f t="shared" ref="N28:N33" si="7">0.5*(MAX(K28:M28)-MIN(K28:M28))</f>
        <v>0.30000000000000027</v>
      </c>
      <c r="P28" s="447">
        <v>2</v>
      </c>
      <c r="Q28" s="448">
        <v>800</v>
      </c>
      <c r="R28" s="451" t="s">
        <v>71</v>
      </c>
      <c r="S28" s="451" t="s">
        <v>71</v>
      </c>
      <c r="T28" s="448">
        <v>9.9999999999999995E-7</v>
      </c>
      <c r="U28" s="324">
        <f t="shared" ref="U28:U33" si="8">0.5*(MAX(R28:T28)-MIN(R28:S28))</f>
        <v>4.9999999999999998E-7</v>
      </c>
    </row>
    <row r="29" spans="1:24" x14ac:dyDescent="0.25">
      <c r="A29" s="754"/>
      <c r="B29" s="447">
        <v>3</v>
      </c>
      <c r="C29" s="448">
        <v>25</v>
      </c>
      <c r="D29" s="449">
        <v>0.7</v>
      </c>
      <c r="E29" s="449">
        <v>-0.1</v>
      </c>
      <c r="F29" s="460"/>
      <c r="G29" s="324">
        <f t="shared" si="6"/>
        <v>0.39999999999999997</v>
      </c>
      <c r="I29" s="447">
        <v>3</v>
      </c>
      <c r="J29" s="448">
        <v>50</v>
      </c>
      <c r="K29" s="449">
        <v>-4.5</v>
      </c>
      <c r="L29" s="449">
        <v>-4.9000000000000004</v>
      </c>
      <c r="M29" s="449"/>
      <c r="N29" s="324">
        <f t="shared" si="7"/>
        <v>0.20000000000000018</v>
      </c>
      <c r="P29" s="447">
        <v>3</v>
      </c>
      <c r="Q29" s="448">
        <v>850</v>
      </c>
      <c r="R29" s="451" t="s">
        <v>71</v>
      </c>
      <c r="S29" s="451" t="s">
        <v>71</v>
      </c>
      <c r="T29" s="448">
        <v>9.9999999999999995E-7</v>
      </c>
      <c r="U29" s="324">
        <f t="shared" si="8"/>
        <v>4.9999999999999998E-7</v>
      </c>
    </row>
    <row r="30" spans="1:24" x14ac:dyDescent="0.25">
      <c r="A30" s="754"/>
      <c r="B30" s="447">
        <v>4</v>
      </c>
      <c r="C30" s="455">
        <v>30</v>
      </c>
      <c r="D30" s="456">
        <v>9.9999999999999995E-7</v>
      </c>
      <c r="E30" s="456">
        <v>-0.3</v>
      </c>
      <c r="F30" s="460"/>
      <c r="G30" s="324">
        <f t="shared" si="6"/>
        <v>0.15000049999999998</v>
      </c>
      <c r="I30" s="447">
        <v>4</v>
      </c>
      <c r="J30" s="455">
        <v>60</v>
      </c>
      <c r="K30" s="456">
        <v>-3.2</v>
      </c>
      <c r="L30" s="456">
        <v>-4.3</v>
      </c>
      <c r="M30" s="449"/>
      <c r="N30" s="324">
        <f t="shared" si="7"/>
        <v>0.54999999999999982</v>
      </c>
      <c r="P30" s="447">
        <v>4</v>
      </c>
      <c r="Q30" s="455">
        <v>900</v>
      </c>
      <c r="R30" s="456" t="s">
        <v>71</v>
      </c>
      <c r="S30" s="456" t="s">
        <v>71</v>
      </c>
      <c r="T30" s="448">
        <v>9.9999999999999995E-7</v>
      </c>
      <c r="U30" s="324">
        <f t="shared" si="8"/>
        <v>4.9999999999999998E-7</v>
      </c>
    </row>
    <row r="31" spans="1:24" x14ac:dyDescent="0.25">
      <c r="A31" s="754"/>
      <c r="B31" s="447">
        <v>5</v>
      </c>
      <c r="C31" s="455">
        <v>35</v>
      </c>
      <c r="D31" s="456">
        <v>-0.3</v>
      </c>
      <c r="E31" s="456">
        <v>-0.5</v>
      </c>
      <c r="F31" s="460"/>
      <c r="G31" s="324">
        <f t="shared" si="6"/>
        <v>0.1</v>
      </c>
      <c r="I31" s="447">
        <v>5</v>
      </c>
      <c r="J31" s="455">
        <v>70</v>
      </c>
      <c r="K31" s="456">
        <v>-2</v>
      </c>
      <c r="L31" s="456">
        <v>-3.6</v>
      </c>
      <c r="M31" s="449"/>
      <c r="N31" s="324">
        <f t="shared" si="7"/>
        <v>0.8</v>
      </c>
      <c r="P31" s="447">
        <v>5</v>
      </c>
      <c r="Q31" s="455">
        <v>1000</v>
      </c>
      <c r="R31" s="456" t="s">
        <v>71</v>
      </c>
      <c r="S31" s="456" t="s">
        <v>71</v>
      </c>
      <c r="T31" s="448">
        <v>9.9999999999999995E-7</v>
      </c>
      <c r="U31" s="324">
        <f t="shared" si="8"/>
        <v>4.9999999999999998E-7</v>
      </c>
    </row>
    <row r="32" spans="1:24" x14ac:dyDescent="0.25">
      <c r="A32" s="754"/>
      <c r="B32" s="447">
        <v>6</v>
      </c>
      <c r="C32" s="455">
        <v>37</v>
      </c>
      <c r="D32" s="456">
        <v>-0.2</v>
      </c>
      <c r="E32" s="456">
        <v>-0.6</v>
      </c>
      <c r="F32" s="460"/>
      <c r="G32" s="324">
        <f t="shared" si="6"/>
        <v>0.19999999999999998</v>
      </c>
      <c r="I32" s="447">
        <v>6</v>
      </c>
      <c r="J32" s="455">
        <v>80</v>
      </c>
      <c r="K32" s="456">
        <v>-0.8</v>
      </c>
      <c r="L32" s="456">
        <v>-2.9</v>
      </c>
      <c r="M32" s="449"/>
      <c r="N32" s="324">
        <f t="shared" si="7"/>
        <v>1.0499999999999998</v>
      </c>
      <c r="P32" s="447">
        <v>6</v>
      </c>
      <c r="Q32" s="455">
        <v>1005</v>
      </c>
      <c r="R32" s="456" t="s">
        <v>71</v>
      </c>
      <c r="S32" s="456" t="s">
        <v>71</v>
      </c>
      <c r="T32" s="448">
        <v>9.9999999999999995E-7</v>
      </c>
      <c r="U32" s="324">
        <f t="shared" si="8"/>
        <v>4.9999999999999998E-7</v>
      </c>
    </row>
    <row r="33" spans="1:24" ht="13.8" thickBot="1" x14ac:dyDescent="0.3">
      <c r="A33" s="755"/>
      <c r="B33" s="447">
        <v>7</v>
      </c>
      <c r="C33" s="455">
        <v>40</v>
      </c>
      <c r="D33" s="456">
        <v>0.2</v>
      </c>
      <c r="E33" s="456">
        <v>-0.7</v>
      </c>
      <c r="F33" s="460"/>
      <c r="G33" s="324">
        <f t="shared" si="6"/>
        <v>0.44999999999999996</v>
      </c>
      <c r="I33" s="447">
        <v>7</v>
      </c>
      <c r="J33" s="455">
        <v>90</v>
      </c>
      <c r="K33" s="456">
        <v>0.3</v>
      </c>
      <c r="L33" s="456">
        <v>-2</v>
      </c>
      <c r="M33" s="449"/>
      <c r="N33" s="324">
        <f t="shared" si="7"/>
        <v>1.1499999999999999</v>
      </c>
      <c r="P33" s="447">
        <v>7</v>
      </c>
      <c r="Q33" s="455">
        <v>1020</v>
      </c>
      <c r="R33" s="456" t="s">
        <v>71</v>
      </c>
      <c r="S33" s="456" t="s">
        <v>71</v>
      </c>
      <c r="T33" s="448">
        <v>9.9999999999999995E-7</v>
      </c>
      <c r="U33" s="324">
        <f t="shared" si="8"/>
        <v>4.9999999999999998E-7</v>
      </c>
    </row>
    <row r="34" spans="1:24" ht="13.8" thickBot="1" x14ac:dyDescent="0.3">
      <c r="A34" s="520"/>
      <c r="B34" s="457"/>
      <c r="H34" s="461"/>
      <c r="O34" s="458"/>
      <c r="P34" s="459"/>
    </row>
    <row r="35" spans="1:24" x14ac:dyDescent="0.25">
      <c r="A35" s="753">
        <v>4</v>
      </c>
      <c r="B35" s="749" t="s">
        <v>829</v>
      </c>
      <c r="C35" s="749"/>
      <c r="D35" s="749"/>
      <c r="E35" s="749"/>
      <c r="F35" s="749"/>
      <c r="G35" s="749"/>
      <c r="I35" s="749" t="str">
        <f>B35</f>
        <v>KOREKSI KIMO THERMOHYGROMETER 15062872</v>
      </c>
      <c r="J35" s="749"/>
      <c r="K35" s="749"/>
      <c r="L35" s="749"/>
      <c r="M35" s="749"/>
      <c r="N35" s="749"/>
      <c r="P35" s="749" t="str">
        <f>I35</f>
        <v>KOREKSI KIMO THERMOHYGROMETER 15062872</v>
      </c>
      <c r="Q35" s="749"/>
      <c r="R35" s="749"/>
      <c r="S35" s="749"/>
      <c r="T35" s="749"/>
      <c r="U35" s="749"/>
      <c r="W35" s="757" t="s">
        <v>819</v>
      </c>
      <c r="X35" s="758"/>
    </row>
    <row r="36" spans="1:24" x14ac:dyDescent="0.25">
      <c r="A36" s="754"/>
      <c r="B36" s="746" t="s">
        <v>820</v>
      </c>
      <c r="C36" s="746"/>
      <c r="D36" s="746" t="s">
        <v>821</v>
      </c>
      <c r="E36" s="746"/>
      <c r="F36" s="746"/>
      <c r="G36" s="746" t="s">
        <v>822</v>
      </c>
      <c r="I36" s="746" t="s">
        <v>823</v>
      </c>
      <c r="J36" s="746"/>
      <c r="K36" s="746" t="s">
        <v>821</v>
      </c>
      <c r="L36" s="746"/>
      <c r="M36" s="746"/>
      <c r="N36" s="746" t="s">
        <v>822</v>
      </c>
      <c r="P36" s="746" t="s">
        <v>824</v>
      </c>
      <c r="Q36" s="746"/>
      <c r="R36" s="746" t="s">
        <v>821</v>
      </c>
      <c r="S36" s="746"/>
      <c r="T36" s="746"/>
      <c r="U36" s="746" t="s">
        <v>822</v>
      </c>
      <c r="W36" s="445" t="s">
        <v>820</v>
      </c>
      <c r="X36" s="446">
        <v>0.3</v>
      </c>
    </row>
    <row r="37" spans="1:24" ht="14.4" x14ac:dyDescent="0.25">
      <c r="A37" s="754"/>
      <c r="B37" s="747" t="s">
        <v>825</v>
      </c>
      <c r="C37" s="747"/>
      <c r="D37" s="519">
        <v>2019</v>
      </c>
      <c r="E37" s="519">
        <v>2017</v>
      </c>
      <c r="F37" s="519">
        <v>2016</v>
      </c>
      <c r="G37" s="746"/>
      <c r="I37" s="756" t="s">
        <v>136</v>
      </c>
      <c r="J37" s="747"/>
      <c r="K37" s="519">
        <f>D37</f>
        <v>2019</v>
      </c>
      <c r="L37" s="519">
        <f>E37</f>
        <v>2017</v>
      </c>
      <c r="M37" s="519">
        <v>2016</v>
      </c>
      <c r="N37" s="746"/>
      <c r="P37" s="756" t="s">
        <v>826</v>
      </c>
      <c r="Q37" s="747"/>
      <c r="R37" s="519">
        <f>K37</f>
        <v>2019</v>
      </c>
      <c r="S37" s="519">
        <f>L37</f>
        <v>2017</v>
      </c>
      <c r="T37" s="519">
        <v>2016</v>
      </c>
      <c r="U37" s="746"/>
      <c r="W37" s="445" t="s">
        <v>136</v>
      </c>
      <c r="X37" s="446">
        <v>1.3</v>
      </c>
    </row>
    <row r="38" spans="1:24" ht="13.8" thickBot="1" x14ac:dyDescent="0.3">
      <c r="A38" s="754"/>
      <c r="B38" s="447">
        <v>1</v>
      </c>
      <c r="C38" s="448">
        <v>15</v>
      </c>
      <c r="D38" s="449">
        <v>-0.2</v>
      </c>
      <c r="E38" s="449">
        <v>-0.1</v>
      </c>
      <c r="F38" s="452"/>
      <c r="G38" s="324">
        <f>0.5*(MAX(D38:F38)-MIN(D38:F38))</f>
        <v>0.05</v>
      </c>
      <c r="I38" s="447">
        <v>1</v>
      </c>
      <c r="J38" s="448">
        <v>35</v>
      </c>
      <c r="K38" s="449">
        <v>-4.5</v>
      </c>
      <c r="L38" s="449">
        <v>-1.7</v>
      </c>
      <c r="M38" s="452"/>
      <c r="N38" s="324">
        <f>0.5*(MAX(K38:M38)-MIN(K38:M38))</f>
        <v>1.4</v>
      </c>
      <c r="P38" s="447">
        <v>1</v>
      </c>
      <c r="Q38" s="448">
        <v>750</v>
      </c>
      <c r="R38" s="451" t="s">
        <v>71</v>
      </c>
      <c r="S38" s="451" t="s">
        <v>71</v>
      </c>
      <c r="T38" s="448">
        <v>9.9999999999999995E-7</v>
      </c>
      <c r="U38" s="324">
        <f>0.5*(MAX(R38:T38)-MIN(R38:T38))</f>
        <v>0</v>
      </c>
      <c r="W38" s="453" t="s">
        <v>826</v>
      </c>
      <c r="X38" s="454">
        <v>0</v>
      </c>
    </row>
    <row r="39" spans="1:24" x14ac:dyDescent="0.25">
      <c r="A39" s="754"/>
      <c r="B39" s="447">
        <v>2</v>
      </c>
      <c r="C39" s="448">
        <v>20</v>
      </c>
      <c r="D39" s="449">
        <v>-0.1</v>
      </c>
      <c r="E39" s="449">
        <v>-0.3</v>
      </c>
      <c r="F39" s="452"/>
      <c r="G39" s="324">
        <f t="shared" ref="G39:G44" si="9">0.5*(MAX(D39:F39)-MIN(D39:F39))</f>
        <v>9.9999999999999992E-2</v>
      </c>
      <c r="I39" s="447">
        <v>2</v>
      </c>
      <c r="J39" s="448">
        <v>40</v>
      </c>
      <c r="K39" s="449">
        <v>-4.4000000000000004</v>
      </c>
      <c r="L39" s="449">
        <v>-1.5</v>
      </c>
      <c r="M39" s="452"/>
      <c r="N39" s="324">
        <f t="shared" ref="N39:N44" si="10">0.5*(MAX(K39:L39)-MIN(K39:L39))</f>
        <v>1.4500000000000002</v>
      </c>
      <c r="P39" s="447">
        <v>2</v>
      </c>
      <c r="Q39" s="448">
        <v>800</v>
      </c>
      <c r="R39" s="451" t="s">
        <v>71</v>
      </c>
      <c r="S39" s="451" t="s">
        <v>71</v>
      </c>
      <c r="T39" s="448">
        <v>9.9999999999999995E-7</v>
      </c>
      <c r="U39" s="324">
        <f t="shared" ref="U39:U44" si="11">0.5*(MAX(R39:T39)-MIN(R39:T39))</f>
        <v>0</v>
      </c>
    </row>
    <row r="40" spans="1:24" x14ac:dyDescent="0.25">
      <c r="A40" s="754"/>
      <c r="B40" s="447">
        <v>3</v>
      </c>
      <c r="C40" s="448">
        <v>25</v>
      </c>
      <c r="D40" s="449">
        <v>-0.1</v>
      </c>
      <c r="E40" s="449">
        <v>-0.5</v>
      </c>
      <c r="F40" s="452"/>
      <c r="G40" s="324">
        <f t="shared" si="9"/>
        <v>0.2</v>
      </c>
      <c r="I40" s="447">
        <v>3</v>
      </c>
      <c r="J40" s="448">
        <v>50</v>
      </c>
      <c r="K40" s="449">
        <v>-4.3</v>
      </c>
      <c r="L40" s="449">
        <v>-1</v>
      </c>
      <c r="M40" s="452"/>
      <c r="N40" s="324">
        <f t="shared" si="10"/>
        <v>1.65</v>
      </c>
      <c r="P40" s="447">
        <v>3</v>
      </c>
      <c r="Q40" s="448">
        <v>850</v>
      </c>
      <c r="R40" s="451" t="s">
        <v>71</v>
      </c>
      <c r="S40" s="451" t="s">
        <v>71</v>
      </c>
      <c r="T40" s="448">
        <v>9.9999999999999995E-7</v>
      </c>
      <c r="U40" s="324">
        <f t="shared" si="11"/>
        <v>0</v>
      </c>
    </row>
    <row r="41" spans="1:24" x14ac:dyDescent="0.25">
      <c r="A41" s="754"/>
      <c r="B41" s="447">
        <v>4</v>
      </c>
      <c r="C41" s="455">
        <v>30</v>
      </c>
      <c r="D41" s="456">
        <v>-0.1</v>
      </c>
      <c r="E41" s="456">
        <v>-0.6</v>
      </c>
      <c r="F41" s="452"/>
      <c r="G41" s="324">
        <f t="shared" si="9"/>
        <v>0.25</v>
      </c>
      <c r="I41" s="447">
        <v>4</v>
      </c>
      <c r="J41" s="455">
        <v>60</v>
      </c>
      <c r="K41" s="456">
        <v>-4.2</v>
      </c>
      <c r="L41" s="456">
        <v>-0.3</v>
      </c>
      <c r="M41" s="452"/>
      <c r="N41" s="324">
        <f t="shared" si="10"/>
        <v>1.9500000000000002</v>
      </c>
      <c r="P41" s="447">
        <v>4</v>
      </c>
      <c r="Q41" s="455">
        <v>900</v>
      </c>
      <c r="R41" s="456" t="s">
        <v>71</v>
      </c>
      <c r="S41" s="456" t="s">
        <v>71</v>
      </c>
      <c r="T41" s="448">
        <v>9.9999999999999995E-7</v>
      </c>
      <c r="U41" s="324">
        <f t="shared" si="11"/>
        <v>0</v>
      </c>
    </row>
    <row r="42" spans="1:24" x14ac:dyDescent="0.25">
      <c r="A42" s="754"/>
      <c r="B42" s="447">
        <v>5</v>
      </c>
      <c r="C42" s="455">
        <v>35</v>
      </c>
      <c r="D42" s="456">
        <v>-0.3</v>
      </c>
      <c r="E42" s="456">
        <v>-0.6</v>
      </c>
      <c r="F42" s="452"/>
      <c r="G42" s="324">
        <f t="shared" si="9"/>
        <v>0.15</v>
      </c>
      <c r="I42" s="447">
        <v>5</v>
      </c>
      <c r="J42" s="455">
        <v>70</v>
      </c>
      <c r="K42" s="456">
        <v>-4</v>
      </c>
      <c r="L42" s="456">
        <v>0.7</v>
      </c>
      <c r="M42" s="452"/>
      <c r="N42" s="324">
        <f t="shared" si="10"/>
        <v>2.35</v>
      </c>
      <c r="P42" s="447">
        <v>5</v>
      </c>
      <c r="Q42" s="455">
        <v>1000</v>
      </c>
      <c r="R42" s="456" t="s">
        <v>71</v>
      </c>
      <c r="S42" s="456" t="s">
        <v>71</v>
      </c>
      <c r="T42" s="448">
        <v>9.9999999999999995E-7</v>
      </c>
      <c r="U42" s="324">
        <f t="shared" si="11"/>
        <v>0</v>
      </c>
    </row>
    <row r="43" spans="1:24" x14ac:dyDescent="0.25">
      <c r="A43" s="754"/>
      <c r="B43" s="447">
        <v>6</v>
      </c>
      <c r="C43" s="455">
        <v>37</v>
      </c>
      <c r="D43" s="456">
        <v>-0.4</v>
      </c>
      <c r="E43" s="456">
        <v>-0.6</v>
      </c>
      <c r="F43" s="452"/>
      <c r="G43" s="324">
        <f t="shared" si="9"/>
        <v>9.9999999999999978E-2</v>
      </c>
      <c r="I43" s="447">
        <v>6</v>
      </c>
      <c r="J43" s="455">
        <v>80</v>
      </c>
      <c r="K43" s="456">
        <v>-3.8</v>
      </c>
      <c r="L43" s="456">
        <v>1.9</v>
      </c>
      <c r="M43" s="452"/>
      <c r="N43" s="324">
        <f t="shared" si="10"/>
        <v>2.8499999999999996</v>
      </c>
      <c r="P43" s="447">
        <v>6</v>
      </c>
      <c r="Q43" s="455">
        <v>1005</v>
      </c>
      <c r="R43" s="456" t="s">
        <v>71</v>
      </c>
      <c r="S43" s="456" t="s">
        <v>71</v>
      </c>
      <c r="T43" s="448">
        <v>9.9999999999999995E-7</v>
      </c>
      <c r="U43" s="324">
        <f t="shared" si="11"/>
        <v>0</v>
      </c>
    </row>
    <row r="44" spans="1:24" ht="13.8" thickBot="1" x14ac:dyDescent="0.3">
      <c r="A44" s="755"/>
      <c r="B44" s="447">
        <v>7</v>
      </c>
      <c r="C44" s="455">
        <v>40</v>
      </c>
      <c r="D44" s="456">
        <v>-0.5</v>
      </c>
      <c r="E44" s="456">
        <v>-0.6</v>
      </c>
      <c r="F44" s="452"/>
      <c r="G44" s="324">
        <f t="shared" si="9"/>
        <v>4.9999999999999989E-2</v>
      </c>
      <c r="I44" s="447">
        <v>7</v>
      </c>
      <c r="J44" s="455">
        <v>90</v>
      </c>
      <c r="K44" s="456">
        <v>-3.5</v>
      </c>
      <c r="L44" s="456">
        <v>3.3</v>
      </c>
      <c r="M44" s="452"/>
      <c r="N44" s="324">
        <f t="shared" si="10"/>
        <v>3.4</v>
      </c>
      <c r="P44" s="447">
        <v>7</v>
      </c>
      <c r="Q44" s="455">
        <v>1020</v>
      </c>
      <c r="R44" s="456" t="s">
        <v>71</v>
      </c>
      <c r="S44" s="456" t="s">
        <v>71</v>
      </c>
      <c r="T44" s="448">
        <v>9.9999999999999995E-7</v>
      </c>
      <c r="U44" s="324">
        <f t="shared" si="11"/>
        <v>0</v>
      </c>
    </row>
    <row r="45" spans="1:24" ht="13.8" thickBot="1" x14ac:dyDescent="0.3">
      <c r="A45" s="520"/>
      <c r="B45" s="457"/>
      <c r="O45" s="458"/>
      <c r="P45" s="459"/>
    </row>
    <row r="46" spans="1:24" x14ac:dyDescent="0.25">
      <c r="A46" s="753">
        <v>5</v>
      </c>
      <c r="B46" s="749" t="s">
        <v>830</v>
      </c>
      <c r="C46" s="749"/>
      <c r="D46" s="749"/>
      <c r="E46" s="749"/>
      <c r="F46" s="749"/>
      <c r="G46" s="749"/>
      <c r="I46" s="749" t="str">
        <f>B46</f>
        <v>KOREKSI KIMO THERMOHYGROMETER 15062875</v>
      </c>
      <c r="J46" s="749"/>
      <c r="K46" s="749"/>
      <c r="L46" s="749"/>
      <c r="M46" s="749"/>
      <c r="N46" s="749"/>
      <c r="P46" s="749" t="str">
        <f>I46</f>
        <v>KOREKSI KIMO THERMOHYGROMETER 15062875</v>
      </c>
      <c r="Q46" s="749"/>
      <c r="R46" s="749"/>
      <c r="S46" s="749"/>
      <c r="T46" s="749"/>
      <c r="U46" s="749"/>
      <c r="W46" s="757" t="s">
        <v>819</v>
      </c>
      <c r="X46" s="758"/>
    </row>
    <row r="47" spans="1:24" x14ac:dyDescent="0.25">
      <c r="A47" s="754"/>
      <c r="B47" s="746" t="s">
        <v>820</v>
      </c>
      <c r="C47" s="746"/>
      <c r="D47" s="746" t="s">
        <v>821</v>
      </c>
      <c r="E47" s="746"/>
      <c r="F47" s="746"/>
      <c r="G47" s="746" t="s">
        <v>822</v>
      </c>
      <c r="I47" s="746" t="s">
        <v>823</v>
      </c>
      <c r="J47" s="746"/>
      <c r="K47" s="746" t="s">
        <v>821</v>
      </c>
      <c r="L47" s="746"/>
      <c r="M47" s="746"/>
      <c r="N47" s="746" t="s">
        <v>822</v>
      </c>
      <c r="P47" s="746" t="s">
        <v>824</v>
      </c>
      <c r="Q47" s="746"/>
      <c r="R47" s="746" t="s">
        <v>821</v>
      </c>
      <c r="S47" s="746"/>
      <c r="T47" s="746"/>
      <c r="U47" s="746" t="s">
        <v>822</v>
      </c>
      <c r="W47" s="445" t="s">
        <v>820</v>
      </c>
      <c r="X47" s="446">
        <v>0.4</v>
      </c>
    </row>
    <row r="48" spans="1:24" ht="14.4" x14ac:dyDescent="0.25">
      <c r="A48" s="754"/>
      <c r="B48" s="747" t="s">
        <v>825</v>
      </c>
      <c r="C48" s="747"/>
      <c r="D48" s="519">
        <v>2020</v>
      </c>
      <c r="E48" s="519">
        <v>2017</v>
      </c>
      <c r="F48" s="519">
        <v>2016</v>
      </c>
      <c r="G48" s="746"/>
      <c r="I48" s="756" t="s">
        <v>136</v>
      </c>
      <c r="J48" s="747"/>
      <c r="K48" s="519">
        <f>D48</f>
        <v>2020</v>
      </c>
      <c r="L48" s="519">
        <f>E48</f>
        <v>2017</v>
      </c>
      <c r="M48" s="519">
        <v>2016</v>
      </c>
      <c r="N48" s="746"/>
      <c r="P48" s="756" t="s">
        <v>826</v>
      </c>
      <c r="Q48" s="747"/>
      <c r="R48" s="519">
        <f>K48</f>
        <v>2020</v>
      </c>
      <c r="S48" s="519">
        <f>L48</f>
        <v>2017</v>
      </c>
      <c r="T48" s="519">
        <v>2016</v>
      </c>
      <c r="U48" s="746"/>
      <c r="W48" s="445" t="s">
        <v>136</v>
      </c>
      <c r="X48" s="446">
        <v>2.8</v>
      </c>
    </row>
    <row r="49" spans="1:24" ht="13.8" thickBot="1" x14ac:dyDescent="0.3">
      <c r="A49" s="754"/>
      <c r="B49" s="447">
        <v>1</v>
      </c>
      <c r="C49" s="448">
        <v>15</v>
      </c>
      <c r="D49" s="449">
        <v>-0.3</v>
      </c>
      <c r="E49" s="449">
        <v>0.3</v>
      </c>
      <c r="F49" s="452"/>
      <c r="G49" s="324">
        <f>0.5*(MAX(D49:F49)-MIN(D49:F49))</f>
        <v>0.3</v>
      </c>
      <c r="I49" s="447">
        <v>1</v>
      </c>
      <c r="J49" s="448">
        <v>35</v>
      </c>
      <c r="K49" s="449">
        <v>-7.7</v>
      </c>
      <c r="L49" s="449">
        <v>-9.6</v>
      </c>
      <c r="M49" s="452"/>
      <c r="N49" s="324">
        <f>0.5*(MAX(K49:M49)-MIN(K49:M49))</f>
        <v>0.94999999999999973</v>
      </c>
      <c r="P49" s="447">
        <v>1</v>
      </c>
      <c r="Q49" s="448">
        <v>750</v>
      </c>
      <c r="R49" s="451" t="s">
        <v>71</v>
      </c>
      <c r="S49" s="451" t="s">
        <v>71</v>
      </c>
      <c r="T49" s="448">
        <v>9.9999999999999995E-7</v>
      </c>
      <c r="U49" s="324">
        <f>0.5*(MAX(R49:T49)-MIN(R49:T49))</f>
        <v>0</v>
      </c>
      <c r="W49" s="453" t="s">
        <v>826</v>
      </c>
      <c r="X49" s="454">
        <v>0</v>
      </c>
    </row>
    <row r="50" spans="1:24" x14ac:dyDescent="0.25">
      <c r="A50" s="754"/>
      <c r="B50" s="447">
        <v>2</v>
      </c>
      <c r="C50" s="448">
        <v>20</v>
      </c>
      <c r="D50" s="449">
        <v>0.1</v>
      </c>
      <c r="E50" s="449">
        <v>0.3</v>
      </c>
      <c r="F50" s="452"/>
      <c r="G50" s="324">
        <f t="shared" ref="G50:G55" si="12">0.5*(MAX(D50:F50)-MIN(D50:F50))</f>
        <v>9.9999999999999992E-2</v>
      </c>
      <c r="I50" s="447">
        <v>2</v>
      </c>
      <c r="J50" s="448">
        <v>40</v>
      </c>
      <c r="K50" s="449">
        <v>-7.2</v>
      </c>
      <c r="L50" s="449">
        <v>-8</v>
      </c>
      <c r="M50" s="452"/>
      <c r="N50" s="324">
        <f t="shared" ref="N50:N55" si="13">0.5*(MAX(K50:M50)-MIN(K50:M50))</f>
        <v>0.39999999999999991</v>
      </c>
      <c r="P50" s="447">
        <v>2</v>
      </c>
      <c r="Q50" s="448">
        <v>800</v>
      </c>
      <c r="R50" s="451" t="s">
        <v>71</v>
      </c>
      <c r="S50" s="451" t="s">
        <v>71</v>
      </c>
      <c r="T50" s="448">
        <v>9.9999999999999995E-7</v>
      </c>
      <c r="U50" s="324">
        <f t="shared" ref="U50:U55" si="14">0.5*(MAX(R50:T50)-MIN(R50:T50))</f>
        <v>0</v>
      </c>
    </row>
    <row r="51" spans="1:24" x14ac:dyDescent="0.25">
      <c r="A51" s="754"/>
      <c r="B51" s="447">
        <v>3</v>
      </c>
      <c r="C51" s="448">
        <v>25</v>
      </c>
      <c r="D51" s="449">
        <v>0.4</v>
      </c>
      <c r="E51" s="449">
        <v>0.2</v>
      </c>
      <c r="F51" s="452"/>
      <c r="G51" s="324">
        <f t="shared" si="12"/>
        <v>0.1</v>
      </c>
      <c r="I51" s="447">
        <v>3</v>
      </c>
      <c r="J51" s="448">
        <v>50</v>
      </c>
      <c r="K51" s="449">
        <v>-6.2</v>
      </c>
      <c r="L51" s="449">
        <v>-6.2</v>
      </c>
      <c r="M51" s="452"/>
      <c r="N51" s="324">
        <f t="shared" si="13"/>
        <v>0</v>
      </c>
      <c r="P51" s="447">
        <v>3</v>
      </c>
      <c r="Q51" s="448">
        <v>850</v>
      </c>
      <c r="R51" s="451" t="s">
        <v>71</v>
      </c>
      <c r="S51" s="451" t="s">
        <v>71</v>
      </c>
      <c r="T51" s="448">
        <v>9.9999999999999995E-7</v>
      </c>
      <c r="U51" s="324">
        <f t="shared" si="14"/>
        <v>0</v>
      </c>
    </row>
    <row r="52" spans="1:24" x14ac:dyDescent="0.25">
      <c r="A52" s="754"/>
      <c r="B52" s="447">
        <v>4</v>
      </c>
      <c r="C52" s="455">
        <v>30</v>
      </c>
      <c r="D52" s="456">
        <v>0.6</v>
      </c>
      <c r="E52" s="456">
        <v>0.1</v>
      </c>
      <c r="F52" s="452"/>
      <c r="G52" s="324">
        <f t="shared" si="12"/>
        <v>0.25</v>
      </c>
      <c r="I52" s="447">
        <v>4</v>
      </c>
      <c r="J52" s="455">
        <v>60</v>
      </c>
      <c r="K52" s="456">
        <v>-5.2</v>
      </c>
      <c r="L52" s="456">
        <v>-4.2</v>
      </c>
      <c r="M52" s="452"/>
      <c r="N52" s="324">
        <f t="shared" si="13"/>
        <v>0.5</v>
      </c>
      <c r="P52" s="447">
        <v>4</v>
      </c>
      <c r="Q52" s="455">
        <v>900</v>
      </c>
      <c r="R52" s="456" t="s">
        <v>71</v>
      </c>
      <c r="S52" s="456" t="s">
        <v>71</v>
      </c>
      <c r="T52" s="448">
        <v>9.9999999999999995E-7</v>
      </c>
      <c r="U52" s="324">
        <f t="shared" si="14"/>
        <v>0</v>
      </c>
    </row>
    <row r="53" spans="1:24" x14ac:dyDescent="0.25">
      <c r="A53" s="754"/>
      <c r="B53" s="447">
        <v>5</v>
      </c>
      <c r="C53" s="455">
        <v>35</v>
      </c>
      <c r="D53" s="456">
        <v>0.7</v>
      </c>
      <c r="E53" s="456">
        <v>9.9999999999999995E-7</v>
      </c>
      <c r="F53" s="452"/>
      <c r="G53" s="324">
        <f t="shared" si="12"/>
        <v>0.34999949999999996</v>
      </c>
      <c r="I53" s="447">
        <v>5</v>
      </c>
      <c r="J53" s="455">
        <v>70</v>
      </c>
      <c r="K53" s="456">
        <v>-4.0999999999999996</v>
      </c>
      <c r="L53" s="456">
        <v>-2.1</v>
      </c>
      <c r="M53" s="452"/>
      <c r="N53" s="324">
        <f t="shared" si="13"/>
        <v>0.99999999999999978</v>
      </c>
      <c r="P53" s="447">
        <v>5</v>
      </c>
      <c r="Q53" s="455">
        <v>1000</v>
      </c>
      <c r="R53" s="456" t="s">
        <v>71</v>
      </c>
      <c r="S53" s="456" t="s">
        <v>71</v>
      </c>
      <c r="T53" s="448">
        <v>9.9999999999999995E-7</v>
      </c>
      <c r="U53" s="324">
        <f t="shared" si="14"/>
        <v>0</v>
      </c>
    </row>
    <row r="54" spans="1:24" x14ac:dyDescent="0.25">
      <c r="A54" s="754"/>
      <c r="B54" s="447">
        <v>6</v>
      </c>
      <c r="C54" s="455">
        <v>37</v>
      </c>
      <c r="D54" s="456">
        <v>0.7</v>
      </c>
      <c r="E54" s="456">
        <v>9.9999999999999995E-7</v>
      </c>
      <c r="F54" s="452"/>
      <c r="G54" s="324">
        <f t="shared" si="12"/>
        <v>0.34999949999999996</v>
      </c>
      <c r="I54" s="447">
        <v>6</v>
      </c>
      <c r="J54" s="455">
        <v>80</v>
      </c>
      <c r="K54" s="456">
        <v>-3</v>
      </c>
      <c r="L54" s="456">
        <v>0.2</v>
      </c>
      <c r="M54" s="452"/>
      <c r="N54" s="324">
        <f t="shared" si="13"/>
        <v>1.6</v>
      </c>
      <c r="P54" s="447">
        <v>6</v>
      </c>
      <c r="Q54" s="455">
        <v>1005</v>
      </c>
      <c r="R54" s="456" t="s">
        <v>71</v>
      </c>
      <c r="S54" s="456" t="s">
        <v>71</v>
      </c>
      <c r="T54" s="448">
        <v>9.9999999999999995E-7</v>
      </c>
      <c r="U54" s="324">
        <f t="shared" si="14"/>
        <v>0</v>
      </c>
    </row>
    <row r="55" spans="1:24" ht="13.8" thickBot="1" x14ac:dyDescent="0.3">
      <c r="A55" s="755"/>
      <c r="B55" s="447">
        <v>7</v>
      </c>
      <c r="C55" s="455">
        <v>40</v>
      </c>
      <c r="D55" s="456">
        <v>0.7</v>
      </c>
      <c r="E55" s="456">
        <v>-0.1</v>
      </c>
      <c r="F55" s="452"/>
      <c r="G55" s="324">
        <f t="shared" si="12"/>
        <v>0.39999999999999997</v>
      </c>
      <c r="I55" s="447">
        <v>7</v>
      </c>
      <c r="J55" s="455">
        <v>90</v>
      </c>
      <c r="K55" s="456">
        <v>-1.8</v>
      </c>
      <c r="L55" s="456">
        <v>2.7</v>
      </c>
      <c r="M55" s="452"/>
      <c r="N55" s="324">
        <f t="shared" si="13"/>
        <v>2.25</v>
      </c>
      <c r="P55" s="447">
        <v>7</v>
      </c>
      <c r="Q55" s="455">
        <v>1020</v>
      </c>
      <c r="R55" s="456" t="s">
        <v>71</v>
      </c>
      <c r="S55" s="456" t="s">
        <v>71</v>
      </c>
      <c r="T55" s="448">
        <v>9.9999999999999995E-7</v>
      </c>
      <c r="U55" s="324">
        <f t="shared" si="14"/>
        <v>0</v>
      </c>
    </row>
    <row r="56" spans="1:24" ht="13.8" thickBot="1" x14ac:dyDescent="0.3">
      <c r="A56" s="521"/>
      <c r="B56" s="462"/>
      <c r="C56" s="462"/>
      <c r="D56" s="462"/>
      <c r="E56" s="463"/>
      <c r="F56" s="362"/>
      <c r="G56" s="464"/>
      <c r="H56" s="462"/>
      <c r="I56" s="462"/>
      <c r="J56" s="462"/>
      <c r="K56" s="463"/>
      <c r="L56" s="362"/>
      <c r="O56" s="458"/>
      <c r="P56" s="459"/>
    </row>
    <row r="57" spans="1:24" x14ac:dyDescent="0.25">
      <c r="A57" s="745">
        <v>6</v>
      </c>
      <c r="B57" s="749" t="s">
        <v>831</v>
      </c>
      <c r="C57" s="749"/>
      <c r="D57" s="749"/>
      <c r="E57" s="749"/>
      <c r="F57" s="749"/>
      <c r="G57" s="749"/>
      <c r="I57" s="749" t="str">
        <f>B57</f>
        <v>KOREKSI GREISINGER 34903046</v>
      </c>
      <c r="J57" s="749"/>
      <c r="K57" s="749"/>
      <c r="L57" s="749"/>
      <c r="M57" s="749"/>
      <c r="N57" s="749"/>
      <c r="P57" s="749" t="str">
        <f>I57</f>
        <v>KOREKSI GREISINGER 34903046</v>
      </c>
      <c r="Q57" s="749"/>
      <c r="R57" s="749"/>
      <c r="S57" s="749"/>
      <c r="T57" s="749"/>
      <c r="U57" s="749"/>
      <c r="W57" s="757" t="s">
        <v>819</v>
      </c>
      <c r="X57" s="758"/>
    </row>
    <row r="58" spans="1:24" x14ac:dyDescent="0.25">
      <c r="A58" s="745"/>
      <c r="B58" s="746" t="s">
        <v>820</v>
      </c>
      <c r="C58" s="746"/>
      <c r="D58" s="746" t="s">
        <v>821</v>
      </c>
      <c r="E58" s="746"/>
      <c r="F58" s="746"/>
      <c r="G58" s="746" t="s">
        <v>822</v>
      </c>
      <c r="I58" s="746" t="s">
        <v>823</v>
      </c>
      <c r="J58" s="746"/>
      <c r="K58" s="746" t="s">
        <v>821</v>
      </c>
      <c r="L58" s="746"/>
      <c r="M58" s="746"/>
      <c r="N58" s="746" t="s">
        <v>822</v>
      </c>
      <c r="P58" s="746" t="s">
        <v>824</v>
      </c>
      <c r="Q58" s="746"/>
      <c r="R58" s="761" t="s">
        <v>821</v>
      </c>
      <c r="S58" s="762"/>
      <c r="T58" s="763"/>
      <c r="U58" s="746" t="s">
        <v>822</v>
      </c>
      <c r="W58" s="445" t="s">
        <v>820</v>
      </c>
      <c r="X58" s="446">
        <v>0.8</v>
      </c>
    </row>
    <row r="59" spans="1:24" ht="14.4" x14ac:dyDescent="0.25">
      <c r="A59" s="745"/>
      <c r="B59" s="747" t="s">
        <v>825</v>
      </c>
      <c r="C59" s="747"/>
      <c r="D59" s="519">
        <v>2019</v>
      </c>
      <c r="E59" s="519">
        <v>2018</v>
      </c>
      <c r="F59" s="519">
        <v>2016</v>
      </c>
      <c r="G59" s="746"/>
      <c r="I59" s="756" t="s">
        <v>136</v>
      </c>
      <c r="J59" s="747"/>
      <c r="K59" s="519">
        <f>D59</f>
        <v>2019</v>
      </c>
      <c r="L59" s="519">
        <f>E59</f>
        <v>2018</v>
      </c>
      <c r="M59" s="519">
        <v>2016</v>
      </c>
      <c r="N59" s="746"/>
      <c r="P59" s="756" t="s">
        <v>826</v>
      </c>
      <c r="Q59" s="747"/>
      <c r="R59" s="519">
        <f>K59</f>
        <v>2019</v>
      </c>
      <c r="S59" s="519">
        <f>L59</f>
        <v>2018</v>
      </c>
      <c r="T59" s="519">
        <v>2016</v>
      </c>
      <c r="U59" s="746"/>
      <c r="W59" s="445" t="s">
        <v>136</v>
      </c>
      <c r="X59" s="446">
        <v>2.6</v>
      </c>
    </row>
    <row r="60" spans="1:24" ht="13.8" thickBot="1" x14ac:dyDescent="0.3">
      <c r="A60" s="745"/>
      <c r="B60" s="447">
        <v>1</v>
      </c>
      <c r="C60" s="448">
        <v>15</v>
      </c>
      <c r="D60" s="448">
        <v>0.4</v>
      </c>
      <c r="E60" s="448">
        <v>0.4</v>
      </c>
      <c r="F60" s="452"/>
      <c r="G60" s="324">
        <f>0.5*(MAX(D60:F60)-MIN(D60:F60))</f>
        <v>0</v>
      </c>
      <c r="I60" s="447">
        <v>1</v>
      </c>
      <c r="J60" s="448">
        <v>30</v>
      </c>
      <c r="K60" s="448">
        <v>-1.5</v>
      </c>
      <c r="L60" s="448">
        <v>1.7</v>
      </c>
      <c r="M60" s="452"/>
      <c r="N60" s="324">
        <f>0.5*(MAX(K60:M60)-MIN(K60:M60))</f>
        <v>1.6</v>
      </c>
      <c r="P60" s="447">
        <v>1</v>
      </c>
      <c r="Q60" s="448">
        <v>750</v>
      </c>
      <c r="R60" s="448">
        <v>0.9</v>
      </c>
      <c r="S60" s="448">
        <v>2.1</v>
      </c>
      <c r="T60" s="448">
        <v>9.9999999999999995E-7</v>
      </c>
      <c r="U60" s="324">
        <f>0.5*(MAX(R60:T60)-MIN(R60:T60))</f>
        <v>1.0499995</v>
      </c>
      <c r="W60" s="453" t="s">
        <v>826</v>
      </c>
      <c r="X60" s="454">
        <v>1.6</v>
      </c>
    </row>
    <row r="61" spans="1:24" x14ac:dyDescent="0.25">
      <c r="A61" s="745"/>
      <c r="B61" s="447">
        <v>2</v>
      </c>
      <c r="C61" s="448">
        <v>20</v>
      </c>
      <c r="D61" s="448">
        <v>0.3</v>
      </c>
      <c r="E61" s="448">
        <v>0.2</v>
      </c>
      <c r="F61" s="452"/>
      <c r="G61" s="324">
        <f t="shared" ref="G61:G66" si="15">0.5*(MAX(D61:F61)-MIN(D61:F61))</f>
        <v>4.9999999999999989E-2</v>
      </c>
      <c r="I61" s="447">
        <v>2</v>
      </c>
      <c r="J61" s="448">
        <v>40</v>
      </c>
      <c r="K61" s="448">
        <v>-3.8</v>
      </c>
      <c r="L61" s="448">
        <v>1.5</v>
      </c>
      <c r="M61" s="452"/>
      <c r="N61" s="324">
        <f t="shared" ref="N61:N66" si="16">0.5*(MAX(K61:M61)-MIN(K61:M61))</f>
        <v>2.65</v>
      </c>
      <c r="P61" s="447">
        <v>2</v>
      </c>
      <c r="Q61" s="448">
        <v>800</v>
      </c>
      <c r="R61" s="448">
        <v>0.9</v>
      </c>
      <c r="S61" s="448">
        <v>1.6</v>
      </c>
      <c r="T61" s="448">
        <v>9.9999999999999995E-7</v>
      </c>
      <c r="U61" s="324">
        <f t="shared" ref="U61:U66" si="17">0.5*(MAX(R61:T61)-MIN(R61:T61))</f>
        <v>0.79999950000000009</v>
      </c>
    </row>
    <row r="62" spans="1:24" x14ac:dyDescent="0.25">
      <c r="A62" s="745"/>
      <c r="B62" s="447">
        <v>3</v>
      </c>
      <c r="C62" s="448">
        <v>25</v>
      </c>
      <c r="D62" s="448">
        <v>0.2</v>
      </c>
      <c r="E62" s="448">
        <v>-0.1</v>
      </c>
      <c r="F62" s="452"/>
      <c r="G62" s="324">
        <f t="shared" si="15"/>
        <v>0.15000000000000002</v>
      </c>
      <c r="I62" s="447">
        <v>3</v>
      </c>
      <c r="J62" s="448">
        <v>50</v>
      </c>
      <c r="K62" s="448">
        <v>-5.4</v>
      </c>
      <c r="L62" s="448">
        <v>1.2</v>
      </c>
      <c r="M62" s="452"/>
      <c r="N62" s="324">
        <f t="shared" si="16"/>
        <v>3.3000000000000003</v>
      </c>
      <c r="P62" s="447">
        <v>3</v>
      </c>
      <c r="Q62" s="448">
        <v>850</v>
      </c>
      <c r="R62" s="448">
        <v>0.9</v>
      </c>
      <c r="S62" s="448">
        <v>1.1000000000000001</v>
      </c>
      <c r="T62" s="448">
        <v>9.9999999999999995E-7</v>
      </c>
      <c r="U62" s="324">
        <f t="shared" si="17"/>
        <v>0.54999950000000009</v>
      </c>
    </row>
    <row r="63" spans="1:24" x14ac:dyDescent="0.25">
      <c r="A63" s="745"/>
      <c r="B63" s="447">
        <v>4</v>
      </c>
      <c r="C63" s="455">
        <v>30</v>
      </c>
      <c r="D63" s="455">
        <v>0.1</v>
      </c>
      <c r="E63" s="455">
        <v>-0.5</v>
      </c>
      <c r="F63" s="452"/>
      <c r="G63" s="324">
        <f t="shared" si="15"/>
        <v>0.3</v>
      </c>
      <c r="I63" s="447">
        <v>4</v>
      </c>
      <c r="J63" s="455">
        <v>60</v>
      </c>
      <c r="K63" s="455">
        <v>-6.4</v>
      </c>
      <c r="L63" s="455">
        <v>1.1000000000000001</v>
      </c>
      <c r="M63" s="452"/>
      <c r="N63" s="324">
        <f t="shared" si="16"/>
        <v>3.75</v>
      </c>
      <c r="P63" s="447">
        <v>4</v>
      </c>
      <c r="Q63" s="455">
        <v>900</v>
      </c>
      <c r="R63" s="455">
        <v>0.9</v>
      </c>
      <c r="S63" s="455">
        <v>0.7</v>
      </c>
      <c r="T63" s="448">
        <v>9.9999999999999995E-7</v>
      </c>
      <c r="U63" s="324">
        <f t="shared" si="17"/>
        <v>0.4499995</v>
      </c>
    </row>
    <row r="64" spans="1:24" x14ac:dyDescent="0.25">
      <c r="A64" s="745"/>
      <c r="B64" s="447">
        <v>5</v>
      </c>
      <c r="C64" s="455">
        <v>35</v>
      </c>
      <c r="D64" s="455">
        <v>0.1</v>
      </c>
      <c r="E64" s="455">
        <v>-0.9</v>
      </c>
      <c r="F64" s="452"/>
      <c r="G64" s="324">
        <f t="shared" si="15"/>
        <v>0.5</v>
      </c>
      <c r="I64" s="447">
        <v>5</v>
      </c>
      <c r="J64" s="455">
        <v>70</v>
      </c>
      <c r="K64" s="455">
        <v>-6.7</v>
      </c>
      <c r="L64" s="455">
        <v>0.9</v>
      </c>
      <c r="M64" s="452"/>
      <c r="N64" s="324">
        <f t="shared" si="16"/>
        <v>3.8000000000000003</v>
      </c>
      <c r="P64" s="447">
        <v>5</v>
      </c>
      <c r="Q64" s="455">
        <v>1000</v>
      </c>
      <c r="R64" s="455">
        <v>0.9</v>
      </c>
      <c r="S64" s="455">
        <v>-0.3</v>
      </c>
      <c r="T64" s="448">
        <v>9.9999999999999995E-7</v>
      </c>
      <c r="U64" s="324">
        <f t="shared" si="17"/>
        <v>0.6</v>
      </c>
    </row>
    <row r="65" spans="1:24" x14ac:dyDescent="0.25">
      <c r="A65" s="745"/>
      <c r="B65" s="447">
        <v>6</v>
      </c>
      <c r="C65" s="455">
        <v>37</v>
      </c>
      <c r="D65" s="455">
        <v>0.1</v>
      </c>
      <c r="E65" s="455">
        <v>-1.1000000000000001</v>
      </c>
      <c r="F65" s="452"/>
      <c r="G65" s="324">
        <f t="shared" si="15"/>
        <v>0.60000000000000009</v>
      </c>
      <c r="I65" s="447">
        <v>6</v>
      </c>
      <c r="J65" s="455">
        <v>80</v>
      </c>
      <c r="K65" s="455">
        <v>-6.3</v>
      </c>
      <c r="L65" s="455">
        <v>0.8</v>
      </c>
      <c r="M65" s="452"/>
      <c r="N65" s="324">
        <f t="shared" si="16"/>
        <v>3.55</v>
      </c>
      <c r="P65" s="447">
        <v>6</v>
      </c>
      <c r="Q65" s="455">
        <v>1005</v>
      </c>
      <c r="R65" s="455">
        <v>0.9</v>
      </c>
      <c r="S65" s="455">
        <v>-0.3</v>
      </c>
      <c r="T65" s="448">
        <v>9.9999999999999995E-7</v>
      </c>
      <c r="U65" s="324">
        <f t="shared" si="17"/>
        <v>0.6</v>
      </c>
    </row>
    <row r="66" spans="1:24" x14ac:dyDescent="0.25">
      <c r="A66" s="745"/>
      <c r="B66" s="447">
        <v>7</v>
      </c>
      <c r="C66" s="455">
        <v>40</v>
      </c>
      <c r="D66" s="455">
        <v>0.1</v>
      </c>
      <c r="E66" s="455">
        <v>-1.4</v>
      </c>
      <c r="F66" s="452"/>
      <c r="G66" s="324">
        <f t="shared" si="15"/>
        <v>0.75</v>
      </c>
      <c r="I66" s="447">
        <v>7</v>
      </c>
      <c r="J66" s="455">
        <v>90</v>
      </c>
      <c r="K66" s="455">
        <v>-5.2</v>
      </c>
      <c r="L66" s="455">
        <v>0.7</v>
      </c>
      <c r="M66" s="452"/>
      <c r="N66" s="324">
        <f t="shared" si="16"/>
        <v>2.95</v>
      </c>
      <c r="P66" s="447">
        <v>7</v>
      </c>
      <c r="Q66" s="455">
        <v>1020</v>
      </c>
      <c r="R66" s="455">
        <v>0.9</v>
      </c>
      <c r="S66" s="455">
        <v>9.9999999999999995E-7</v>
      </c>
      <c r="T66" s="448">
        <v>9.9999999999999995E-7</v>
      </c>
      <c r="U66" s="324">
        <f t="shared" si="17"/>
        <v>0.4499995</v>
      </c>
    </row>
    <row r="67" spans="1:24" ht="13.8" thickBot="1" x14ac:dyDescent="0.3">
      <c r="A67" s="521"/>
      <c r="B67" s="462"/>
      <c r="C67" s="462"/>
      <c r="D67" s="462"/>
      <c r="E67" s="463"/>
      <c r="F67" s="362"/>
      <c r="G67" s="464"/>
      <c r="I67" s="462"/>
      <c r="J67" s="462"/>
      <c r="K67" s="462"/>
      <c r="L67" s="463"/>
      <c r="M67" s="362"/>
      <c r="R67" s="459"/>
    </row>
    <row r="68" spans="1:24" x14ac:dyDescent="0.25">
      <c r="A68" s="745">
        <v>7</v>
      </c>
      <c r="B68" s="749" t="s">
        <v>832</v>
      </c>
      <c r="C68" s="749"/>
      <c r="D68" s="749"/>
      <c r="E68" s="749"/>
      <c r="F68" s="749"/>
      <c r="G68" s="749"/>
      <c r="I68" s="749" t="str">
        <f>B68</f>
        <v>KOREKSI GREISINGER 34903053</v>
      </c>
      <c r="J68" s="749"/>
      <c r="K68" s="749"/>
      <c r="L68" s="749"/>
      <c r="M68" s="749"/>
      <c r="N68" s="749"/>
      <c r="P68" s="749" t="str">
        <f>I68</f>
        <v>KOREKSI GREISINGER 34903053</v>
      </c>
      <c r="Q68" s="749"/>
      <c r="R68" s="749"/>
      <c r="S68" s="749"/>
      <c r="T68" s="749"/>
      <c r="U68" s="749"/>
      <c r="W68" s="757" t="s">
        <v>819</v>
      </c>
      <c r="X68" s="758"/>
    </row>
    <row r="69" spans="1:24" x14ac:dyDescent="0.25">
      <c r="A69" s="745"/>
      <c r="B69" s="746" t="s">
        <v>820</v>
      </c>
      <c r="C69" s="746"/>
      <c r="D69" s="746" t="s">
        <v>821</v>
      </c>
      <c r="E69" s="746"/>
      <c r="F69" s="746"/>
      <c r="G69" s="746" t="s">
        <v>822</v>
      </c>
      <c r="I69" s="746" t="s">
        <v>823</v>
      </c>
      <c r="J69" s="746"/>
      <c r="K69" s="746" t="s">
        <v>821</v>
      </c>
      <c r="L69" s="746"/>
      <c r="M69" s="746"/>
      <c r="N69" s="746" t="s">
        <v>822</v>
      </c>
      <c r="P69" s="746" t="s">
        <v>824</v>
      </c>
      <c r="Q69" s="746"/>
      <c r="R69" s="746" t="s">
        <v>821</v>
      </c>
      <c r="S69" s="746"/>
      <c r="T69" s="746"/>
      <c r="U69" s="746" t="s">
        <v>822</v>
      </c>
      <c r="W69" s="445" t="s">
        <v>820</v>
      </c>
      <c r="X69" s="446">
        <v>0.2</v>
      </c>
    </row>
    <row r="70" spans="1:24" ht="14.4" x14ac:dyDescent="0.25">
      <c r="A70" s="745"/>
      <c r="B70" s="747" t="s">
        <v>825</v>
      </c>
      <c r="C70" s="747"/>
      <c r="D70" s="519">
        <v>2021</v>
      </c>
      <c r="E70" s="519">
        <v>2018</v>
      </c>
      <c r="F70" s="519">
        <v>2016</v>
      </c>
      <c r="G70" s="746"/>
      <c r="I70" s="756" t="s">
        <v>136</v>
      </c>
      <c r="J70" s="747"/>
      <c r="K70" s="519">
        <f>D70</f>
        <v>2021</v>
      </c>
      <c r="L70" s="519">
        <f>E70</f>
        <v>2018</v>
      </c>
      <c r="M70" s="519">
        <v>2016</v>
      </c>
      <c r="N70" s="746"/>
      <c r="P70" s="756" t="s">
        <v>826</v>
      </c>
      <c r="Q70" s="747"/>
      <c r="R70" s="519">
        <f>K70</f>
        <v>2021</v>
      </c>
      <c r="S70" s="519">
        <f>L70</f>
        <v>2018</v>
      </c>
      <c r="T70" s="519">
        <v>2016</v>
      </c>
      <c r="U70" s="746"/>
      <c r="W70" s="445" t="s">
        <v>136</v>
      </c>
      <c r="X70" s="446">
        <v>2.4</v>
      </c>
    </row>
    <row r="71" spans="1:24" ht="13.8" thickBot="1" x14ac:dyDescent="0.3">
      <c r="A71" s="745"/>
      <c r="B71" s="447">
        <v>1</v>
      </c>
      <c r="C71" s="448">
        <v>15</v>
      </c>
      <c r="D71" s="448">
        <v>0.1</v>
      </c>
      <c r="E71" s="448">
        <v>0.3</v>
      </c>
      <c r="F71" s="452"/>
      <c r="G71" s="324">
        <f>0.5*(MAX(D71:F71)-MIN(D71:F71))</f>
        <v>9.9999999999999992E-2</v>
      </c>
      <c r="I71" s="447">
        <v>1</v>
      </c>
      <c r="J71" s="448">
        <v>30</v>
      </c>
      <c r="K71" s="448">
        <v>-1.9</v>
      </c>
      <c r="L71" s="448">
        <v>1.8</v>
      </c>
      <c r="M71" s="452"/>
      <c r="N71" s="324">
        <f>0.5*(MAX(K71:M71)-MIN(K71:M71))</f>
        <v>1.85</v>
      </c>
      <c r="P71" s="447">
        <v>1</v>
      </c>
      <c r="Q71" s="448">
        <v>750</v>
      </c>
      <c r="R71" s="448">
        <v>9.9999999999999995E-7</v>
      </c>
      <c r="S71" s="448">
        <v>3.2</v>
      </c>
      <c r="T71" s="448">
        <v>9.9999999999999995E-7</v>
      </c>
      <c r="U71" s="324">
        <f>0.5*(MAX(R71:T71)-MIN(R71:T71))</f>
        <v>1.5999995</v>
      </c>
      <c r="W71" s="453" t="s">
        <v>826</v>
      </c>
      <c r="X71" s="454">
        <v>2.4</v>
      </c>
    </row>
    <row r="72" spans="1:24" x14ac:dyDescent="0.25">
      <c r="A72" s="745"/>
      <c r="B72" s="447">
        <v>2</v>
      </c>
      <c r="C72" s="448">
        <v>20</v>
      </c>
      <c r="D72" s="448">
        <v>9.9999999999999995E-7</v>
      </c>
      <c r="E72" s="448">
        <v>0.1</v>
      </c>
      <c r="F72" s="452"/>
      <c r="G72" s="324">
        <f t="shared" ref="G72:G77" si="18">0.5*(MAX(D72:F72)-MIN(D72:F72))</f>
        <v>4.9999500000000002E-2</v>
      </c>
      <c r="I72" s="447">
        <v>2</v>
      </c>
      <c r="J72" s="448">
        <v>40</v>
      </c>
      <c r="K72" s="448">
        <v>-1.9</v>
      </c>
      <c r="L72" s="448">
        <v>1.2</v>
      </c>
      <c r="M72" s="452"/>
      <c r="N72" s="324">
        <f t="shared" ref="N72:N77" si="19">0.5*(MAX(K72:M72)-MIN(K72:M72))</f>
        <v>1.5499999999999998</v>
      </c>
      <c r="P72" s="447">
        <v>2</v>
      </c>
      <c r="Q72" s="448">
        <v>800</v>
      </c>
      <c r="R72" s="448">
        <v>9.9999999999999995E-7</v>
      </c>
      <c r="S72" s="448">
        <v>2.5</v>
      </c>
      <c r="T72" s="448">
        <v>9.9999999999999995E-7</v>
      </c>
      <c r="U72" s="324">
        <f t="shared" ref="U72:U77" si="20">0.5*(MAX(R72:T72)-MIN(R72:T72))</f>
        <v>1.2499994999999999</v>
      </c>
    </row>
    <row r="73" spans="1:24" x14ac:dyDescent="0.25">
      <c r="A73" s="745"/>
      <c r="B73" s="447">
        <v>3</v>
      </c>
      <c r="C73" s="448">
        <v>25</v>
      </c>
      <c r="D73" s="448">
        <v>9.9999999999999995E-7</v>
      </c>
      <c r="E73" s="448">
        <v>-0.2</v>
      </c>
      <c r="F73" s="452"/>
      <c r="G73" s="324">
        <f t="shared" si="18"/>
        <v>0.10000050000000001</v>
      </c>
      <c r="I73" s="447">
        <v>3</v>
      </c>
      <c r="J73" s="448">
        <v>50</v>
      </c>
      <c r="K73" s="448">
        <v>-1.9</v>
      </c>
      <c r="L73" s="448">
        <v>0.8</v>
      </c>
      <c r="M73" s="452"/>
      <c r="N73" s="324">
        <f t="shared" si="19"/>
        <v>1.35</v>
      </c>
      <c r="P73" s="447">
        <v>3</v>
      </c>
      <c r="Q73" s="448">
        <v>850</v>
      </c>
      <c r="R73" s="448">
        <v>9.9999999999999995E-7</v>
      </c>
      <c r="S73" s="448">
        <v>1.7</v>
      </c>
      <c r="T73" s="448">
        <v>9.9999999999999995E-7</v>
      </c>
      <c r="U73" s="324">
        <f t="shared" si="20"/>
        <v>0.84999950000000002</v>
      </c>
    </row>
    <row r="74" spans="1:24" x14ac:dyDescent="0.25">
      <c r="A74" s="745"/>
      <c r="B74" s="447">
        <v>4</v>
      </c>
      <c r="C74" s="455">
        <v>30</v>
      </c>
      <c r="D74" s="448">
        <v>9.9999999999999995E-7</v>
      </c>
      <c r="E74" s="455">
        <v>-0.6</v>
      </c>
      <c r="F74" s="452"/>
      <c r="G74" s="324">
        <f t="shared" si="18"/>
        <v>0.3000005</v>
      </c>
      <c r="I74" s="447">
        <v>4</v>
      </c>
      <c r="J74" s="455">
        <v>60</v>
      </c>
      <c r="K74" s="455">
        <v>-2.1</v>
      </c>
      <c r="L74" s="455">
        <v>0.7</v>
      </c>
      <c r="M74" s="452"/>
      <c r="N74" s="324">
        <f t="shared" si="19"/>
        <v>1.4</v>
      </c>
      <c r="P74" s="447">
        <v>4</v>
      </c>
      <c r="Q74" s="455">
        <v>900</v>
      </c>
      <c r="R74" s="448">
        <v>9.9999999999999995E-7</v>
      </c>
      <c r="S74" s="455">
        <v>1</v>
      </c>
      <c r="T74" s="448">
        <v>9.9999999999999995E-7</v>
      </c>
      <c r="U74" s="324">
        <f t="shared" si="20"/>
        <v>0.49999949999999999</v>
      </c>
    </row>
    <row r="75" spans="1:24" x14ac:dyDescent="0.25">
      <c r="A75" s="745"/>
      <c r="B75" s="447">
        <v>5</v>
      </c>
      <c r="C75" s="455">
        <v>35</v>
      </c>
      <c r="D75" s="448">
        <v>9.9999999999999995E-7</v>
      </c>
      <c r="E75" s="455">
        <v>-1.1000000000000001</v>
      </c>
      <c r="F75" s="452"/>
      <c r="G75" s="324">
        <f t="shared" si="18"/>
        <v>0.5500005</v>
      </c>
      <c r="I75" s="447">
        <v>5</v>
      </c>
      <c r="J75" s="455">
        <v>70</v>
      </c>
      <c r="K75" s="455">
        <v>-2.2999999999999998</v>
      </c>
      <c r="L75" s="455">
        <v>0.9</v>
      </c>
      <c r="M75" s="452"/>
      <c r="N75" s="324">
        <f t="shared" si="19"/>
        <v>1.5999999999999999</v>
      </c>
      <c r="P75" s="447">
        <v>5</v>
      </c>
      <c r="Q75" s="455">
        <v>1000</v>
      </c>
      <c r="R75" s="455">
        <v>-3.9</v>
      </c>
      <c r="S75" s="455">
        <v>-0.4</v>
      </c>
      <c r="T75" s="448">
        <v>9.9999999999999995E-7</v>
      </c>
      <c r="U75" s="324">
        <f t="shared" si="20"/>
        <v>1.9500005</v>
      </c>
    </row>
    <row r="76" spans="1:24" x14ac:dyDescent="0.25">
      <c r="A76" s="745"/>
      <c r="B76" s="447">
        <v>6</v>
      </c>
      <c r="C76" s="455">
        <v>37</v>
      </c>
      <c r="D76" s="448">
        <v>9.9999999999999995E-7</v>
      </c>
      <c r="E76" s="455">
        <v>-1.4</v>
      </c>
      <c r="F76" s="452"/>
      <c r="G76" s="324">
        <f t="shared" si="18"/>
        <v>0.70000049999999991</v>
      </c>
      <c r="I76" s="447">
        <v>6</v>
      </c>
      <c r="J76" s="455">
        <v>80</v>
      </c>
      <c r="K76" s="455">
        <v>-2.6</v>
      </c>
      <c r="L76" s="455">
        <v>1.2</v>
      </c>
      <c r="M76" s="452"/>
      <c r="N76" s="324">
        <f t="shared" si="19"/>
        <v>1.9</v>
      </c>
      <c r="P76" s="447">
        <v>6</v>
      </c>
      <c r="Q76" s="455">
        <v>1005</v>
      </c>
      <c r="R76" s="455">
        <v>-3.8</v>
      </c>
      <c r="S76" s="455">
        <v>-0.5</v>
      </c>
      <c r="T76" s="448">
        <v>9.9999999999999995E-7</v>
      </c>
      <c r="U76" s="324">
        <f t="shared" si="20"/>
        <v>1.9000005</v>
      </c>
    </row>
    <row r="77" spans="1:24" ht="13.8" thickBot="1" x14ac:dyDescent="0.3">
      <c r="A77" s="745"/>
      <c r="B77" s="447">
        <v>7</v>
      </c>
      <c r="C77" s="455">
        <v>40</v>
      </c>
      <c r="D77" s="455">
        <v>0.1</v>
      </c>
      <c r="E77" s="455">
        <v>-1.7</v>
      </c>
      <c r="F77" s="452"/>
      <c r="G77" s="324">
        <f t="shared" si="18"/>
        <v>0.9</v>
      </c>
      <c r="I77" s="447">
        <v>7</v>
      </c>
      <c r="J77" s="455">
        <v>90</v>
      </c>
      <c r="K77" s="455">
        <v>-3</v>
      </c>
      <c r="L77" s="455">
        <v>1.8</v>
      </c>
      <c r="M77" s="452"/>
      <c r="N77" s="324">
        <f t="shared" si="19"/>
        <v>2.4</v>
      </c>
      <c r="P77" s="447">
        <v>7</v>
      </c>
      <c r="Q77" s="455">
        <v>1020</v>
      </c>
      <c r="R77" s="455">
        <v>-3.8</v>
      </c>
      <c r="S77" s="455">
        <v>9.9999999999999995E-7</v>
      </c>
      <c r="T77" s="448">
        <v>9.9999999999999995E-7</v>
      </c>
      <c r="U77" s="324">
        <f t="shared" si="20"/>
        <v>1.9000005</v>
      </c>
    </row>
    <row r="78" spans="1:24" ht="13.8" thickBot="1" x14ac:dyDescent="0.3">
      <c r="A78" s="521"/>
      <c r="B78" s="462"/>
      <c r="C78" s="462"/>
      <c r="D78" s="462"/>
      <c r="E78" s="463"/>
      <c r="F78" s="362"/>
      <c r="G78" s="464"/>
      <c r="H78" s="462"/>
      <c r="I78" s="462"/>
      <c r="J78" s="462"/>
      <c r="K78" s="463"/>
      <c r="L78" s="362"/>
      <c r="O78" s="458"/>
      <c r="P78" s="459"/>
    </row>
    <row r="79" spans="1:24" x14ac:dyDescent="0.25">
      <c r="A79" s="745">
        <v>8</v>
      </c>
      <c r="B79" s="749" t="s">
        <v>833</v>
      </c>
      <c r="C79" s="749"/>
      <c r="D79" s="749"/>
      <c r="E79" s="749"/>
      <c r="F79" s="749"/>
      <c r="G79" s="749"/>
      <c r="I79" s="749" t="str">
        <f>B79</f>
        <v>KOREKSI GREISINGER 34903051</v>
      </c>
      <c r="J79" s="749"/>
      <c r="K79" s="749"/>
      <c r="L79" s="749"/>
      <c r="M79" s="749"/>
      <c r="N79" s="749"/>
      <c r="P79" s="749" t="str">
        <f>I79</f>
        <v>KOREKSI GREISINGER 34903051</v>
      </c>
      <c r="Q79" s="749"/>
      <c r="R79" s="749"/>
      <c r="S79" s="749"/>
      <c r="T79" s="749"/>
      <c r="U79" s="749"/>
      <c r="W79" s="757" t="s">
        <v>819</v>
      </c>
      <c r="X79" s="758"/>
    </row>
    <row r="80" spans="1:24" x14ac:dyDescent="0.25">
      <c r="A80" s="745"/>
      <c r="B80" s="746" t="s">
        <v>820</v>
      </c>
      <c r="C80" s="746"/>
      <c r="D80" s="746" t="s">
        <v>821</v>
      </c>
      <c r="E80" s="746"/>
      <c r="F80" s="746"/>
      <c r="G80" s="746" t="s">
        <v>822</v>
      </c>
      <c r="I80" s="746" t="s">
        <v>823</v>
      </c>
      <c r="J80" s="746"/>
      <c r="K80" s="746" t="s">
        <v>821</v>
      </c>
      <c r="L80" s="746"/>
      <c r="M80" s="746"/>
      <c r="N80" s="746" t="s">
        <v>822</v>
      </c>
      <c r="P80" s="746" t="s">
        <v>824</v>
      </c>
      <c r="Q80" s="746"/>
      <c r="R80" s="746" t="s">
        <v>821</v>
      </c>
      <c r="S80" s="746"/>
      <c r="T80" s="746"/>
      <c r="U80" s="746" t="s">
        <v>822</v>
      </c>
      <c r="W80" s="445" t="s">
        <v>820</v>
      </c>
      <c r="X80" s="446">
        <v>0.3</v>
      </c>
    </row>
    <row r="81" spans="1:24" ht="14.4" x14ac:dyDescent="0.25">
      <c r="A81" s="745"/>
      <c r="B81" s="747" t="s">
        <v>825</v>
      </c>
      <c r="C81" s="747"/>
      <c r="D81" s="519">
        <v>2021</v>
      </c>
      <c r="E81" s="519">
        <v>2019</v>
      </c>
      <c r="F81" s="519">
        <v>2016</v>
      </c>
      <c r="G81" s="746"/>
      <c r="I81" s="756" t="s">
        <v>136</v>
      </c>
      <c r="J81" s="747"/>
      <c r="K81" s="519">
        <f>D81</f>
        <v>2021</v>
      </c>
      <c r="L81" s="519">
        <f>E81</f>
        <v>2019</v>
      </c>
      <c r="M81" s="519">
        <v>2016</v>
      </c>
      <c r="N81" s="746"/>
      <c r="P81" s="756" t="s">
        <v>826</v>
      </c>
      <c r="Q81" s="747"/>
      <c r="R81" s="519">
        <f>K81</f>
        <v>2021</v>
      </c>
      <c r="S81" s="519">
        <f>L81</f>
        <v>2019</v>
      </c>
      <c r="T81" s="519">
        <v>2016</v>
      </c>
      <c r="U81" s="746"/>
      <c r="W81" s="445" t="s">
        <v>136</v>
      </c>
      <c r="X81" s="446">
        <v>2.5</v>
      </c>
    </row>
    <row r="82" spans="1:24" ht="13.8" thickBot="1" x14ac:dyDescent="0.3">
      <c r="A82" s="745"/>
      <c r="B82" s="447">
        <v>1</v>
      </c>
      <c r="C82" s="448">
        <v>15</v>
      </c>
      <c r="D82" s="448">
        <v>0.1</v>
      </c>
      <c r="E82" s="448">
        <v>9.9999999999999995E-7</v>
      </c>
      <c r="F82" s="452"/>
      <c r="G82" s="324">
        <f>0.5*(MAX(D82:F82)-MIN(D82:F82))</f>
        <v>4.9999500000000002E-2</v>
      </c>
      <c r="I82" s="447">
        <v>1</v>
      </c>
      <c r="J82" s="448">
        <v>30</v>
      </c>
      <c r="K82" s="448">
        <v>-4</v>
      </c>
      <c r="L82" s="448">
        <v>-1.4</v>
      </c>
      <c r="M82" s="452"/>
      <c r="N82" s="324">
        <f>0.5*(MAX(K82:M82)-MIN(K82:M82))</f>
        <v>1.3</v>
      </c>
      <c r="P82" s="447">
        <v>1</v>
      </c>
      <c r="Q82" s="448">
        <v>750</v>
      </c>
      <c r="R82" s="451">
        <v>9.9999999999999995E-7</v>
      </c>
      <c r="S82" s="451">
        <v>9.9999999999999995E-7</v>
      </c>
      <c r="T82" s="448">
        <v>9.9999999999999995E-7</v>
      </c>
      <c r="U82" s="324">
        <f>0.5*(MAX(R82:T82)-MIN(R82:T82))</f>
        <v>0</v>
      </c>
      <c r="W82" s="453" t="s">
        <v>826</v>
      </c>
      <c r="X82" s="454">
        <v>2.1</v>
      </c>
    </row>
    <row r="83" spans="1:24" x14ac:dyDescent="0.25">
      <c r="A83" s="745"/>
      <c r="B83" s="447">
        <v>2</v>
      </c>
      <c r="C83" s="448">
        <v>20</v>
      </c>
      <c r="D83" s="448">
        <v>9.9999999999999995E-7</v>
      </c>
      <c r="E83" s="448">
        <v>-0.2</v>
      </c>
      <c r="F83" s="452"/>
      <c r="G83" s="324">
        <f t="shared" ref="G83:G88" si="21">0.5*(MAX(D83:F83)-MIN(D83:F83))</f>
        <v>0.10000050000000001</v>
      </c>
      <c r="I83" s="447">
        <v>2</v>
      </c>
      <c r="J83" s="448">
        <v>40</v>
      </c>
      <c r="K83" s="448">
        <v>-3.8</v>
      </c>
      <c r="L83" s="448">
        <v>-1.2</v>
      </c>
      <c r="M83" s="452"/>
      <c r="N83" s="324">
        <f t="shared" ref="N83:N88" si="22">0.5*(MAX(K83:M83)-MIN(K83:M83))</f>
        <v>1.2999999999999998</v>
      </c>
      <c r="P83" s="447">
        <v>2</v>
      </c>
      <c r="Q83" s="448">
        <v>800</v>
      </c>
      <c r="R83" s="451">
        <v>9.9999999999999995E-7</v>
      </c>
      <c r="S83" s="451">
        <v>9.9999999999999995E-7</v>
      </c>
      <c r="T83" s="448">
        <v>9.9999999999999995E-7</v>
      </c>
      <c r="U83" s="324">
        <f t="shared" ref="U83:U88" si="23">0.5*(MAX(R83:T83)-MIN(R83:T83))</f>
        <v>0</v>
      </c>
    </row>
    <row r="84" spans="1:24" x14ac:dyDescent="0.25">
      <c r="A84" s="745"/>
      <c r="B84" s="447">
        <v>3</v>
      </c>
      <c r="C84" s="448">
        <v>25</v>
      </c>
      <c r="D84" s="448">
        <v>-0.1</v>
      </c>
      <c r="E84" s="448">
        <v>-0.4</v>
      </c>
      <c r="F84" s="452"/>
      <c r="G84" s="324">
        <f t="shared" si="21"/>
        <v>0.15000000000000002</v>
      </c>
      <c r="I84" s="447">
        <v>3</v>
      </c>
      <c r="J84" s="448">
        <v>50</v>
      </c>
      <c r="K84" s="448">
        <v>-3.8</v>
      </c>
      <c r="L84" s="448">
        <v>-1.2</v>
      </c>
      <c r="M84" s="452"/>
      <c r="N84" s="324">
        <f t="shared" si="22"/>
        <v>1.2999999999999998</v>
      </c>
      <c r="P84" s="447">
        <v>3</v>
      </c>
      <c r="Q84" s="448">
        <v>850</v>
      </c>
      <c r="R84" s="451">
        <v>9.9999999999999995E-7</v>
      </c>
      <c r="S84" s="451">
        <v>9.9999999999999995E-7</v>
      </c>
      <c r="T84" s="448">
        <v>9.9999999999999995E-7</v>
      </c>
      <c r="U84" s="324">
        <f t="shared" si="23"/>
        <v>0</v>
      </c>
    </row>
    <row r="85" spans="1:24" x14ac:dyDescent="0.25">
      <c r="A85" s="745"/>
      <c r="B85" s="447">
        <v>4</v>
      </c>
      <c r="C85" s="455">
        <v>30</v>
      </c>
      <c r="D85" s="448">
        <v>-0.2</v>
      </c>
      <c r="E85" s="448">
        <v>-0.4</v>
      </c>
      <c r="F85" s="452"/>
      <c r="G85" s="324">
        <f t="shared" si="21"/>
        <v>0.1</v>
      </c>
      <c r="I85" s="447">
        <v>4</v>
      </c>
      <c r="J85" s="455">
        <v>60</v>
      </c>
      <c r="K85" s="455">
        <v>-3.9</v>
      </c>
      <c r="L85" s="455">
        <v>-1.1000000000000001</v>
      </c>
      <c r="M85" s="452"/>
      <c r="N85" s="324">
        <f t="shared" si="22"/>
        <v>1.4</v>
      </c>
      <c r="P85" s="447">
        <v>4</v>
      </c>
      <c r="Q85" s="455">
        <v>900</v>
      </c>
      <c r="R85" s="456">
        <v>-4.4000000000000004</v>
      </c>
      <c r="S85" s="451">
        <v>9.9999999999999995E-7</v>
      </c>
      <c r="T85" s="448">
        <v>9.9999999999999995E-7</v>
      </c>
      <c r="U85" s="324">
        <f t="shared" si="23"/>
        <v>2.2000005000000002</v>
      </c>
    </row>
    <row r="86" spans="1:24" x14ac:dyDescent="0.25">
      <c r="A86" s="745"/>
      <c r="B86" s="447">
        <v>5</v>
      </c>
      <c r="C86" s="455">
        <v>35</v>
      </c>
      <c r="D86" s="455">
        <v>-0.1</v>
      </c>
      <c r="E86" s="455">
        <v>-0.5</v>
      </c>
      <c r="F86" s="452"/>
      <c r="G86" s="324">
        <f t="shared" si="21"/>
        <v>0.2</v>
      </c>
      <c r="I86" s="447">
        <v>5</v>
      </c>
      <c r="J86" s="455">
        <v>70</v>
      </c>
      <c r="K86" s="455">
        <v>-4.0999999999999996</v>
      </c>
      <c r="L86" s="455">
        <v>-1.2</v>
      </c>
      <c r="M86" s="452"/>
      <c r="N86" s="324">
        <f t="shared" si="22"/>
        <v>1.4499999999999997</v>
      </c>
      <c r="P86" s="447">
        <v>5</v>
      </c>
      <c r="Q86" s="455">
        <v>1000</v>
      </c>
      <c r="R86" s="456">
        <v>-3.5</v>
      </c>
      <c r="S86" s="456">
        <v>0.2</v>
      </c>
      <c r="T86" s="448">
        <v>9.9999999999999995E-7</v>
      </c>
      <c r="U86" s="324">
        <f t="shared" si="23"/>
        <v>1.85</v>
      </c>
    </row>
    <row r="87" spans="1:24" x14ac:dyDescent="0.25">
      <c r="A87" s="745"/>
      <c r="B87" s="447">
        <v>6</v>
      </c>
      <c r="C87" s="455">
        <v>37</v>
      </c>
      <c r="D87" s="455">
        <v>-0.1</v>
      </c>
      <c r="E87" s="455">
        <v>-0.5</v>
      </c>
      <c r="F87" s="452"/>
      <c r="G87" s="324">
        <f t="shared" si="21"/>
        <v>0.2</v>
      </c>
      <c r="I87" s="447">
        <v>6</v>
      </c>
      <c r="J87" s="455">
        <v>80</v>
      </c>
      <c r="K87" s="455">
        <v>-4.5</v>
      </c>
      <c r="L87" s="455">
        <v>-1.2</v>
      </c>
      <c r="M87" s="452"/>
      <c r="N87" s="324">
        <f t="shared" si="22"/>
        <v>1.65</v>
      </c>
      <c r="P87" s="447">
        <v>6</v>
      </c>
      <c r="Q87" s="455">
        <v>1005</v>
      </c>
      <c r="R87" s="456">
        <v>-3.4</v>
      </c>
      <c r="S87" s="456">
        <v>0.2</v>
      </c>
      <c r="T87" s="448">
        <v>9.9999999999999995E-7</v>
      </c>
      <c r="U87" s="324">
        <f t="shared" si="23"/>
        <v>1.8</v>
      </c>
    </row>
    <row r="88" spans="1:24" x14ac:dyDescent="0.25">
      <c r="A88" s="745"/>
      <c r="B88" s="447">
        <v>7</v>
      </c>
      <c r="C88" s="455">
        <v>40</v>
      </c>
      <c r="D88" s="455">
        <v>9.9999999999999995E-7</v>
      </c>
      <c r="E88" s="455">
        <v>-0.4</v>
      </c>
      <c r="F88" s="452"/>
      <c r="G88" s="324">
        <f t="shared" si="21"/>
        <v>0.2000005</v>
      </c>
      <c r="I88" s="447">
        <v>7</v>
      </c>
      <c r="J88" s="455">
        <v>90</v>
      </c>
      <c r="K88" s="455">
        <v>-4.9000000000000004</v>
      </c>
      <c r="L88" s="455">
        <v>-1.3</v>
      </c>
      <c r="M88" s="452"/>
      <c r="N88" s="324">
        <f t="shared" si="22"/>
        <v>1.8000000000000003</v>
      </c>
      <c r="P88" s="447">
        <v>7</v>
      </c>
      <c r="Q88" s="455">
        <v>1020</v>
      </c>
      <c r="R88" s="456">
        <v>-3.4</v>
      </c>
      <c r="S88" s="456">
        <v>9.9999999999999995E-7</v>
      </c>
      <c r="T88" s="448">
        <v>9.9999999999999995E-7</v>
      </c>
      <c r="U88" s="324">
        <f t="shared" si="23"/>
        <v>1.7000005</v>
      </c>
    </row>
    <row r="89" spans="1:24" ht="13.8" thickBot="1" x14ac:dyDescent="0.3">
      <c r="A89" s="521"/>
      <c r="B89" s="462"/>
      <c r="C89" s="462"/>
      <c r="D89" s="462"/>
      <c r="E89" s="463"/>
      <c r="G89" s="362"/>
      <c r="I89" s="462"/>
      <c r="J89" s="462"/>
      <c r="K89" s="462"/>
      <c r="L89" s="463"/>
      <c r="N89" s="362"/>
      <c r="R89" s="459"/>
    </row>
    <row r="90" spans="1:24" x14ac:dyDescent="0.25">
      <c r="A90" s="745">
        <v>9</v>
      </c>
      <c r="B90" s="749" t="s">
        <v>834</v>
      </c>
      <c r="C90" s="749"/>
      <c r="D90" s="749"/>
      <c r="E90" s="749"/>
      <c r="F90" s="749"/>
      <c r="G90" s="749"/>
      <c r="I90" s="749" t="str">
        <f>B90</f>
        <v>KOREKSI GREISINGER 34904091</v>
      </c>
      <c r="J90" s="749"/>
      <c r="K90" s="749"/>
      <c r="L90" s="749"/>
      <c r="M90" s="749"/>
      <c r="N90" s="749"/>
      <c r="P90" s="749" t="str">
        <f>I90</f>
        <v>KOREKSI GREISINGER 34904091</v>
      </c>
      <c r="Q90" s="749"/>
      <c r="R90" s="749"/>
      <c r="S90" s="749"/>
      <c r="T90" s="749"/>
      <c r="U90" s="749"/>
      <c r="W90" s="757" t="s">
        <v>819</v>
      </c>
      <c r="X90" s="758"/>
    </row>
    <row r="91" spans="1:24" x14ac:dyDescent="0.25">
      <c r="A91" s="745"/>
      <c r="B91" s="746" t="s">
        <v>820</v>
      </c>
      <c r="C91" s="746"/>
      <c r="D91" s="746" t="s">
        <v>821</v>
      </c>
      <c r="E91" s="746"/>
      <c r="F91" s="746"/>
      <c r="G91" s="746" t="s">
        <v>822</v>
      </c>
      <c r="I91" s="746" t="s">
        <v>823</v>
      </c>
      <c r="J91" s="746"/>
      <c r="K91" s="746" t="s">
        <v>821</v>
      </c>
      <c r="L91" s="746"/>
      <c r="M91" s="746"/>
      <c r="N91" s="746" t="s">
        <v>822</v>
      </c>
      <c r="P91" s="746" t="s">
        <v>824</v>
      </c>
      <c r="Q91" s="746"/>
      <c r="R91" s="746" t="s">
        <v>821</v>
      </c>
      <c r="S91" s="746"/>
      <c r="T91" s="746"/>
      <c r="U91" s="746" t="s">
        <v>822</v>
      </c>
      <c r="W91" s="445" t="s">
        <v>820</v>
      </c>
      <c r="X91" s="446">
        <v>0.3</v>
      </c>
    </row>
    <row r="92" spans="1:24" ht="14.4" x14ac:dyDescent="0.25">
      <c r="A92" s="745"/>
      <c r="B92" s="747" t="s">
        <v>825</v>
      </c>
      <c r="C92" s="747"/>
      <c r="D92" s="519">
        <v>2019</v>
      </c>
      <c r="E92" s="522" t="s">
        <v>71</v>
      </c>
      <c r="F92" s="519">
        <v>2016</v>
      </c>
      <c r="G92" s="746"/>
      <c r="I92" s="756" t="s">
        <v>136</v>
      </c>
      <c r="J92" s="747"/>
      <c r="K92" s="523">
        <f>D92</f>
        <v>2019</v>
      </c>
      <c r="L92" s="523" t="str">
        <f>E92</f>
        <v>-</v>
      </c>
      <c r="M92" s="519">
        <v>2016</v>
      </c>
      <c r="N92" s="746"/>
      <c r="P92" s="756" t="s">
        <v>826</v>
      </c>
      <c r="Q92" s="747"/>
      <c r="R92" s="523">
        <f>K92</f>
        <v>2019</v>
      </c>
      <c r="S92" s="523" t="str">
        <f>L92</f>
        <v>-</v>
      </c>
      <c r="T92" s="519">
        <v>2016</v>
      </c>
      <c r="U92" s="746"/>
      <c r="W92" s="445" t="s">
        <v>136</v>
      </c>
      <c r="X92" s="446">
        <v>2.4</v>
      </c>
    </row>
    <row r="93" spans="1:24" ht="13.8" thickBot="1" x14ac:dyDescent="0.3">
      <c r="A93" s="745"/>
      <c r="B93" s="447">
        <v>1</v>
      </c>
      <c r="C93" s="448">
        <v>15</v>
      </c>
      <c r="D93" s="449">
        <v>9.9999999999999995E-7</v>
      </c>
      <c r="E93" s="449" t="s">
        <v>71</v>
      </c>
      <c r="F93" s="452"/>
      <c r="G93" s="324">
        <f>0.5*(MAX(D93:F93)-MIN(D93:F93))</f>
        <v>0</v>
      </c>
      <c r="I93" s="447">
        <v>1</v>
      </c>
      <c r="J93" s="448">
        <v>30</v>
      </c>
      <c r="K93" s="449">
        <v>-1.2</v>
      </c>
      <c r="L93" s="449" t="s">
        <v>71</v>
      </c>
      <c r="M93" s="452"/>
      <c r="N93" s="324">
        <f>0.5*(MAX(K93:M93)-MIN(K93:M93))</f>
        <v>0</v>
      </c>
      <c r="P93" s="447">
        <v>1</v>
      </c>
      <c r="Q93" s="448">
        <v>750</v>
      </c>
      <c r="R93" s="451">
        <v>9.9999999999999995E-7</v>
      </c>
      <c r="S93" s="451" t="s">
        <v>71</v>
      </c>
      <c r="T93" s="448">
        <v>9.9999999999999995E-7</v>
      </c>
      <c r="U93" s="324">
        <f>0.5*(MAX(R93:T93)-MIN(R93:T93))</f>
        <v>0</v>
      </c>
      <c r="W93" s="453" t="s">
        <v>826</v>
      </c>
      <c r="X93" s="454">
        <v>2.2000000000000002</v>
      </c>
    </row>
    <row r="94" spans="1:24" x14ac:dyDescent="0.25">
      <c r="A94" s="745"/>
      <c r="B94" s="447">
        <v>2</v>
      </c>
      <c r="C94" s="448">
        <v>20</v>
      </c>
      <c r="D94" s="449">
        <v>-0.2</v>
      </c>
      <c r="E94" s="449" t="s">
        <v>71</v>
      </c>
      <c r="F94" s="452"/>
      <c r="G94" s="324">
        <f t="shared" ref="G94:G99" si="24">0.5*(MAX(D94:F94)-MIN(D94:F94))</f>
        <v>0</v>
      </c>
      <c r="I94" s="447">
        <v>2</v>
      </c>
      <c r="J94" s="448">
        <v>40</v>
      </c>
      <c r="K94" s="449">
        <v>-1</v>
      </c>
      <c r="L94" s="449" t="s">
        <v>71</v>
      </c>
      <c r="M94" s="452"/>
      <c r="N94" s="324">
        <f t="shared" ref="N94:N99" si="25">0.5*(MAX(K94:M94)-MIN(K94:M94))</f>
        <v>0</v>
      </c>
      <c r="P94" s="447">
        <v>2</v>
      </c>
      <c r="Q94" s="448">
        <v>800</v>
      </c>
      <c r="R94" s="451">
        <v>9.9999999999999995E-7</v>
      </c>
      <c r="S94" s="451" t="s">
        <v>71</v>
      </c>
      <c r="T94" s="448">
        <v>9.9999999999999995E-7</v>
      </c>
      <c r="U94" s="324">
        <f t="shared" ref="U94:U99" si="26">0.5*(MAX(R94:T94)-MIN(R94:T94))</f>
        <v>0</v>
      </c>
    </row>
    <row r="95" spans="1:24" x14ac:dyDescent="0.25">
      <c r="A95" s="745"/>
      <c r="B95" s="447">
        <v>3</v>
      </c>
      <c r="C95" s="448">
        <v>25</v>
      </c>
      <c r="D95" s="449">
        <v>-0.4</v>
      </c>
      <c r="E95" s="449" t="s">
        <v>71</v>
      </c>
      <c r="F95" s="452"/>
      <c r="G95" s="324">
        <f t="shared" si="24"/>
        <v>0</v>
      </c>
      <c r="I95" s="447">
        <v>3</v>
      </c>
      <c r="J95" s="448">
        <v>50</v>
      </c>
      <c r="K95" s="449">
        <v>-0.9</v>
      </c>
      <c r="L95" s="449" t="s">
        <v>71</v>
      </c>
      <c r="M95" s="452"/>
      <c r="N95" s="324">
        <f t="shared" si="25"/>
        <v>0</v>
      </c>
      <c r="P95" s="447">
        <v>3</v>
      </c>
      <c r="Q95" s="448">
        <v>850</v>
      </c>
      <c r="R95" s="451">
        <v>9.9999999999999995E-7</v>
      </c>
      <c r="S95" s="451" t="s">
        <v>71</v>
      </c>
      <c r="T95" s="448">
        <v>9.9999999999999995E-7</v>
      </c>
      <c r="U95" s="324">
        <f t="shared" si="26"/>
        <v>0</v>
      </c>
    </row>
    <row r="96" spans="1:24" x14ac:dyDescent="0.25">
      <c r="A96" s="745"/>
      <c r="B96" s="447">
        <v>4</v>
      </c>
      <c r="C96" s="455">
        <v>30</v>
      </c>
      <c r="D96" s="449">
        <v>-0.5</v>
      </c>
      <c r="E96" s="456" t="s">
        <v>71</v>
      </c>
      <c r="F96" s="452"/>
      <c r="G96" s="324">
        <f t="shared" si="24"/>
        <v>0</v>
      </c>
      <c r="I96" s="447">
        <v>4</v>
      </c>
      <c r="J96" s="455">
        <v>60</v>
      </c>
      <c r="K96" s="449">
        <v>-0.8</v>
      </c>
      <c r="L96" s="456" t="s">
        <v>71</v>
      </c>
      <c r="M96" s="452"/>
      <c r="N96" s="324">
        <f t="shared" si="25"/>
        <v>0</v>
      </c>
      <c r="P96" s="447">
        <v>4</v>
      </c>
      <c r="Q96" s="455">
        <v>900</v>
      </c>
      <c r="R96" s="451">
        <v>9.9999999999999995E-7</v>
      </c>
      <c r="S96" s="456" t="s">
        <v>71</v>
      </c>
      <c r="T96" s="448">
        <v>9.9999999999999995E-7</v>
      </c>
      <c r="U96" s="324">
        <f t="shared" si="26"/>
        <v>0</v>
      </c>
    </row>
    <row r="97" spans="1:28" x14ac:dyDescent="0.25">
      <c r="A97" s="745"/>
      <c r="B97" s="447">
        <v>5</v>
      </c>
      <c r="C97" s="455">
        <v>35</v>
      </c>
      <c r="D97" s="449">
        <v>-0.5</v>
      </c>
      <c r="E97" s="456" t="s">
        <v>71</v>
      </c>
      <c r="F97" s="452"/>
      <c r="G97" s="324">
        <f t="shared" si="24"/>
        <v>0</v>
      </c>
      <c r="I97" s="447">
        <v>5</v>
      </c>
      <c r="J97" s="455">
        <v>70</v>
      </c>
      <c r="K97" s="449">
        <v>-0.6</v>
      </c>
      <c r="L97" s="456" t="s">
        <v>71</v>
      </c>
      <c r="M97" s="452"/>
      <c r="N97" s="324">
        <f t="shared" si="25"/>
        <v>0</v>
      </c>
      <c r="P97" s="447">
        <v>5</v>
      </c>
      <c r="Q97" s="455">
        <v>1000</v>
      </c>
      <c r="R97" s="456">
        <v>0.2</v>
      </c>
      <c r="S97" s="456" t="s">
        <v>71</v>
      </c>
      <c r="T97" s="448">
        <v>9.9999999999999995E-7</v>
      </c>
      <c r="U97" s="324">
        <f t="shared" si="26"/>
        <v>9.9999500000000005E-2</v>
      </c>
    </row>
    <row r="98" spans="1:28" x14ac:dyDescent="0.25">
      <c r="A98" s="745"/>
      <c r="B98" s="447">
        <v>6</v>
      </c>
      <c r="C98" s="455">
        <v>37</v>
      </c>
      <c r="D98" s="449">
        <v>-0.5</v>
      </c>
      <c r="E98" s="456" t="s">
        <v>71</v>
      </c>
      <c r="F98" s="452"/>
      <c r="G98" s="324">
        <f t="shared" si="24"/>
        <v>0</v>
      </c>
      <c r="I98" s="447">
        <v>6</v>
      </c>
      <c r="J98" s="455">
        <v>80</v>
      </c>
      <c r="K98" s="449">
        <v>-0.5</v>
      </c>
      <c r="L98" s="456" t="s">
        <v>71</v>
      </c>
      <c r="M98" s="452"/>
      <c r="N98" s="324">
        <f t="shared" si="25"/>
        <v>0</v>
      </c>
      <c r="P98" s="447">
        <v>6</v>
      </c>
      <c r="Q98" s="455">
        <v>1005</v>
      </c>
      <c r="R98" s="456">
        <v>0.2</v>
      </c>
      <c r="S98" s="456" t="s">
        <v>71</v>
      </c>
      <c r="T98" s="448">
        <v>9.9999999999999995E-7</v>
      </c>
      <c r="U98" s="324">
        <f t="shared" si="26"/>
        <v>9.9999500000000005E-2</v>
      </c>
    </row>
    <row r="99" spans="1:28" x14ac:dyDescent="0.25">
      <c r="A99" s="745"/>
      <c r="B99" s="447">
        <v>7</v>
      </c>
      <c r="C99" s="455">
        <v>40</v>
      </c>
      <c r="D99" s="449">
        <v>-0.4</v>
      </c>
      <c r="E99" s="456" t="s">
        <v>71</v>
      </c>
      <c r="F99" s="452"/>
      <c r="G99" s="324">
        <f t="shared" si="24"/>
        <v>0</v>
      </c>
      <c r="I99" s="447">
        <v>7</v>
      </c>
      <c r="J99" s="455">
        <v>90</v>
      </c>
      <c r="K99" s="449">
        <v>-0.2</v>
      </c>
      <c r="L99" s="456" t="s">
        <v>71</v>
      </c>
      <c r="M99" s="452"/>
      <c r="N99" s="324">
        <f t="shared" si="25"/>
        <v>0</v>
      </c>
      <c r="P99" s="447">
        <v>7</v>
      </c>
      <c r="Q99" s="455">
        <v>1020</v>
      </c>
      <c r="R99" s="456">
        <v>9.9999999999999995E-7</v>
      </c>
      <c r="S99" s="456" t="s">
        <v>71</v>
      </c>
      <c r="T99" s="448">
        <v>9.9999999999999995E-7</v>
      </c>
      <c r="U99" s="324">
        <f t="shared" si="26"/>
        <v>0</v>
      </c>
    </row>
    <row r="100" spans="1:28" ht="13.8" thickBot="1" x14ac:dyDescent="0.3">
      <c r="A100" s="521"/>
      <c r="B100" s="462"/>
      <c r="C100" s="462"/>
      <c r="D100" s="462"/>
      <c r="E100" s="463"/>
      <c r="G100" s="362"/>
      <c r="I100" s="462"/>
      <c r="J100" s="462"/>
      <c r="K100" s="462"/>
      <c r="L100" s="463"/>
      <c r="N100" s="362"/>
      <c r="R100" s="459"/>
      <c r="AB100" s="464"/>
    </row>
    <row r="101" spans="1:28" x14ac:dyDescent="0.25">
      <c r="A101" s="745">
        <v>10</v>
      </c>
      <c r="B101" s="749" t="s">
        <v>835</v>
      </c>
      <c r="C101" s="749"/>
      <c r="D101" s="749"/>
      <c r="E101" s="749"/>
      <c r="F101" s="749"/>
      <c r="G101" s="749"/>
      <c r="I101" s="749" t="str">
        <f>B101</f>
        <v>KOREKSI Sekonic HE-21.000669</v>
      </c>
      <c r="J101" s="749"/>
      <c r="K101" s="749"/>
      <c r="L101" s="749"/>
      <c r="M101" s="749"/>
      <c r="N101" s="749"/>
      <c r="P101" s="749" t="str">
        <f>I101</f>
        <v>KOREKSI Sekonic HE-21.000669</v>
      </c>
      <c r="Q101" s="749"/>
      <c r="R101" s="749"/>
      <c r="S101" s="749"/>
      <c r="T101" s="749"/>
      <c r="U101" s="749"/>
      <c r="W101" s="757" t="s">
        <v>819</v>
      </c>
      <c r="X101" s="758"/>
    </row>
    <row r="102" spans="1:28" x14ac:dyDescent="0.25">
      <c r="A102" s="745"/>
      <c r="B102" s="746" t="s">
        <v>820</v>
      </c>
      <c r="C102" s="746"/>
      <c r="D102" s="746" t="s">
        <v>821</v>
      </c>
      <c r="E102" s="746"/>
      <c r="F102" s="746"/>
      <c r="G102" s="746" t="s">
        <v>822</v>
      </c>
      <c r="I102" s="746" t="s">
        <v>823</v>
      </c>
      <c r="J102" s="746"/>
      <c r="K102" s="746" t="s">
        <v>821</v>
      </c>
      <c r="L102" s="746"/>
      <c r="M102" s="746"/>
      <c r="N102" s="746" t="s">
        <v>822</v>
      </c>
      <c r="P102" s="746" t="s">
        <v>824</v>
      </c>
      <c r="Q102" s="746"/>
      <c r="R102" s="746" t="s">
        <v>821</v>
      </c>
      <c r="S102" s="746"/>
      <c r="T102" s="746"/>
      <c r="U102" s="746" t="s">
        <v>822</v>
      </c>
      <c r="W102" s="445" t="s">
        <v>820</v>
      </c>
      <c r="X102" s="446">
        <v>0.3</v>
      </c>
    </row>
    <row r="103" spans="1:28" ht="14.4" x14ac:dyDescent="0.25">
      <c r="A103" s="745"/>
      <c r="B103" s="747" t="s">
        <v>825</v>
      </c>
      <c r="C103" s="747"/>
      <c r="D103" s="519">
        <v>2019</v>
      </c>
      <c r="E103" s="519">
        <v>2016</v>
      </c>
      <c r="F103" s="519">
        <v>2016</v>
      </c>
      <c r="G103" s="746"/>
      <c r="I103" s="756" t="s">
        <v>136</v>
      </c>
      <c r="J103" s="747"/>
      <c r="K103" s="523">
        <f>D103</f>
        <v>2019</v>
      </c>
      <c r="L103" s="523">
        <f>E103</f>
        <v>2016</v>
      </c>
      <c r="M103" s="519">
        <v>2016</v>
      </c>
      <c r="N103" s="746"/>
      <c r="P103" s="756" t="s">
        <v>826</v>
      </c>
      <c r="Q103" s="747"/>
      <c r="R103" s="519">
        <f>K103</f>
        <v>2019</v>
      </c>
      <c r="S103" s="519">
        <f>L103</f>
        <v>2016</v>
      </c>
      <c r="T103" s="519">
        <v>2016</v>
      </c>
      <c r="U103" s="746"/>
      <c r="W103" s="445" t="s">
        <v>136</v>
      </c>
      <c r="X103" s="446">
        <v>1.5</v>
      </c>
    </row>
    <row r="104" spans="1:28" ht="13.8" thickBot="1" x14ac:dyDescent="0.3">
      <c r="A104" s="745"/>
      <c r="B104" s="447">
        <v>1</v>
      </c>
      <c r="C104" s="448">
        <v>15</v>
      </c>
      <c r="D104" s="448">
        <v>0.2</v>
      </c>
      <c r="E104" s="448">
        <v>0.2</v>
      </c>
      <c r="F104" s="452"/>
      <c r="G104" s="324">
        <f>0.5*(MAX(D104:F104)-MIN(D104:F104))</f>
        <v>0</v>
      </c>
      <c r="I104" s="447">
        <v>1</v>
      </c>
      <c r="J104" s="449">
        <v>30</v>
      </c>
      <c r="K104" s="448">
        <v>-2.9</v>
      </c>
      <c r="L104" s="448">
        <v>-5.8</v>
      </c>
      <c r="M104" s="452"/>
      <c r="N104" s="324">
        <f>0.5*(MAX(K104:M104)-MIN(K104:M104))</f>
        <v>1.45</v>
      </c>
      <c r="P104" s="447">
        <v>1</v>
      </c>
      <c r="Q104" s="448">
        <v>750</v>
      </c>
      <c r="R104" s="451" t="s">
        <v>71</v>
      </c>
      <c r="S104" s="451" t="s">
        <v>71</v>
      </c>
      <c r="T104" s="448">
        <v>9.9999999999999995E-7</v>
      </c>
      <c r="U104" s="324">
        <f>0.5*(MAX(R104:T104)-MIN(R104:T104))</f>
        <v>0</v>
      </c>
      <c r="W104" s="453" t="s">
        <v>826</v>
      </c>
      <c r="X104" s="454">
        <v>0</v>
      </c>
    </row>
    <row r="105" spans="1:28" x14ac:dyDescent="0.25">
      <c r="A105" s="745"/>
      <c r="B105" s="447">
        <v>2</v>
      </c>
      <c r="C105" s="448">
        <v>20</v>
      </c>
      <c r="D105" s="448">
        <v>0.2</v>
      </c>
      <c r="E105" s="448">
        <v>-0.7</v>
      </c>
      <c r="F105" s="452"/>
      <c r="G105" s="324">
        <f t="shared" ref="G105:G110" si="27">0.5*(MAX(D105:F105)-MIN(D105:F105))</f>
        <v>0.44999999999999996</v>
      </c>
      <c r="I105" s="447">
        <v>2</v>
      </c>
      <c r="J105" s="449">
        <v>40</v>
      </c>
      <c r="K105" s="448">
        <v>-3.3</v>
      </c>
      <c r="L105" s="448">
        <v>-6.4</v>
      </c>
      <c r="M105" s="452"/>
      <c r="N105" s="324">
        <f t="shared" ref="N105:N110" si="28">0.5*(MAX(K105:M105)-MIN(K105:M105))</f>
        <v>1.5500000000000003</v>
      </c>
      <c r="P105" s="447">
        <v>2</v>
      </c>
      <c r="Q105" s="448">
        <v>800</v>
      </c>
      <c r="R105" s="451" t="s">
        <v>71</v>
      </c>
      <c r="S105" s="451" t="s">
        <v>71</v>
      </c>
      <c r="T105" s="448">
        <v>9.9999999999999995E-7</v>
      </c>
      <c r="U105" s="324">
        <f t="shared" ref="U105:U110" si="29">0.5*(MAX(R105:T105)-MIN(R105:T105))</f>
        <v>0</v>
      </c>
    </row>
    <row r="106" spans="1:28" x14ac:dyDescent="0.25">
      <c r="A106" s="745"/>
      <c r="B106" s="447">
        <v>3</v>
      </c>
      <c r="C106" s="448">
        <v>25</v>
      </c>
      <c r="D106" s="448">
        <v>0.1</v>
      </c>
      <c r="E106" s="448">
        <v>-0.5</v>
      </c>
      <c r="F106" s="452"/>
      <c r="G106" s="324">
        <f t="shared" si="27"/>
        <v>0.3</v>
      </c>
      <c r="I106" s="447">
        <v>3</v>
      </c>
      <c r="J106" s="449">
        <v>50</v>
      </c>
      <c r="K106" s="448">
        <v>-3.1</v>
      </c>
      <c r="L106" s="448">
        <v>-6.1</v>
      </c>
      <c r="M106" s="452"/>
      <c r="N106" s="324">
        <f t="shared" si="28"/>
        <v>1.4999999999999998</v>
      </c>
      <c r="P106" s="447">
        <v>3</v>
      </c>
      <c r="Q106" s="448">
        <v>850</v>
      </c>
      <c r="R106" s="451" t="s">
        <v>71</v>
      </c>
      <c r="S106" s="451" t="s">
        <v>71</v>
      </c>
      <c r="T106" s="448">
        <v>9.9999999999999995E-7</v>
      </c>
      <c r="U106" s="324">
        <f t="shared" si="29"/>
        <v>0</v>
      </c>
    </row>
    <row r="107" spans="1:28" x14ac:dyDescent="0.25">
      <c r="A107" s="745"/>
      <c r="B107" s="447">
        <v>4</v>
      </c>
      <c r="C107" s="455">
        <v>30</v>
      </c>
      <c r="D107" s="455">
        <v>0.1</v>
      </c>
      <c r="E107" s="455">
        <v>0.2</v>
      </c>
      <c r="F107" s="452"/>
      <c r="G107" s="324">
        <f t="shared" si="27"/>
        <v>0.05</v>
      </c>
      <c r="I107" s="447">
        <v>4</v>
      </c>
      <c r="J107" s="465">
        <v>60</v>
      </c>
      <c r="K107" s="455">
        <v>-2.1</v>
      </c>
      <c r="L107" s="455">
        <v>-5.6</v>
      </c>
      <c r="M107" s="452"/>
      <c r="N107" s="324">
        <f t="shared" si="28"/>
        <v>1.7499999999999998</v>
      </c>
      <c r="P107" s="447">
        <v>4</v>
      </c>
      <c r="Q107" s="455">
        <v>900</v>
      </c>
      <c r="R107" s="456" t="s">
        <v>71</v>
      </c>
      <c r="S107" s="456" t="s">
        <v>71</v>
      </c>
      <c r="T107" s="448">
        <v>9.9999999999999995E-7</v>
      </c>
      <c r="U107" s="324">
        <f t="shared" si="29"/>
        <v>0</v>
      </c>
    </row>
    <row r="108" spans="1:28" x14ac:dyDescent="0.25">
      <c r="A108" s="745"/>
      <c r="B108" s="447">
        <v>5</v>
      </c>
      <c r="C108" s="455">
        <v>35</v>
      </c>
      <c r="D108" s="455">
        <v>0.2</v>
      </c>
      <c r="E108" s="455">
        <v>0.8</v>
      </c>
      <c r="F108" s="452"/>
      <c r="G108" s="324">
        <f t="shared" si="27"/>
        <v>0.30000000000000004</v>
      </c>
      <c r="I108" s="447">
        <v>5</v>
      </c>
      <c r="J108" s="465">
        <v>70</v>
      </c>
      <c r="K108" s="455">
        <v>-0.3</v>
      </c>
      <c r="L108" s="455">
        <v>-5.0999999999999996</v>
      </c>
      <c r="M108" s="452"/>
      <c r="N108" s="324">
        <f t="shared" si="28"/>
        <v>2.4</v>
      </c>
      <c r="P108" s="447">
        <v>5</v>
      </c>
      <c r="Q108" s="455">
        <v>1000</v>
      </c>
      <c r="R108" s="456" t="s">
        <v>71</v>
      </c>
      <c r="S108" s="456" t="s">
        <v>71</v>
      </c>
      <c r="T108" s="448">
        <v>9.9999999999999995E-7</v>
      </c>
      <c r="U108" s="324">
        <f t="shared" si="29"/>
        <v>0</v>
      </c>
    </row>
    <row r="109" spans="1:28" x14ac:dyDescent="0.25">
      <c r="A109" s="745"/>
      <c r="B109" s="447">
        <v>6</v>
      </c>
      <c r="C109" s="455">
        <v>37</v>
      </c>
      <c r="D109" s="455">
        <v>0.2</v>
      </c>
      <c r="E109" s="455">
        <v>0.4</v>
      </c>
      <c r="F109" s="452"/>
      <c r="G109" s="324">
        <f t="shared" si="27"/>
        <v>0.1</v>
      </c>
      <c r="I109" s="447">
        <v>6</v>
      </c>
      <c r="J109" s="465">
        <v>80</v>
      </c>
      <c r="K109" s="455">
        <v>2.2000000000000002</v>
      </c>
      <c r="L109" s="455">
        <v>-4.7</v>
      </c>
      <c r="M109" s="452"/>
      <c r="N109" s="324">
        <f t="shared" si="28"/>
        <v>3.45</v>
      </c>
      <c r="P109" s="447">
        <v>6</v>
      </c>
      <c r="Q109" s="455">
        <v>1005</v>
      </c>
      <c r="R109" s="456" t="s">
        <v>71</v>
      </c>
      <c r="S109" s="456" t="s">
        <v>71</v>
      </c>
      <c r="T109" s="448">
        <v>9.9999999999999995E-7</v>
      </c>
      <c r="U109" s="324">
        <f t="shared" si="29"/>
        <v>0</v>
      </c>
    </row>
    <row r="110" spans="1:28" ht="13.8" thickBot="1" x14ac:dyDescent="0.3">
      <c r="A110" s="745"/>
      <c r="B110" s="447">
        <v>7</v>
      </c>
      <c r="C110" s="465">
        <v>40</v>
      </c>
      <c r="D110" s="449">
        <v>0.2</v>
      </c>
      <c r="E110" s="449">
        <v>9.9999999999999995E-7</v>
      </c>
      <c r="F110" s="452"/>
      <c r="G110" s="324">
        <f t="shared" si="27"/>
        <v>9.9999500000000005E-2</v>
      </c>
      <c r="I110" s="447">
        <v>7</v>
      </c>
      <c r="J110" s="465">
        <v>90</v>
      </c>
      <c r="K110" s="465">
        <v>5.4</v>
      </c>
      <c r="L110" s="465">
        <v>9.9999999999999995E-7</v>
      </c>
      <c r="M110" s="452"/>
      <c r="N110" s="324">
        <f t="shared" si="28"/>
        <v>2.6999995000000001</v>
      </c>
      <c r="P110" s="447">
        <v>7</v>
      </c>
      <c r="Q110" s="455">
        <v>1020</v>
      </c>
      <c r="R110" s="456" t="s">
        <v>71</v>
      </c>
      <c r="S110" s="456" t="s">
        <v>71</v>
      </c>
      <c r="T110" s="448">
        <v>9.9999999999999995E-7</v>
      </c>
      <c r="U110" s="324">
        <f t="shared" si="29"/>
        <v>0</v>
      </c>
    </row>
    <row r="111" spans="1:28" ht="13.8" thickBot="1" x14ac:dyDescent="0.3">
      <c r="A111" s="521"/>
      <c r="B111" s="462"/>
      <c r="C111" s="462"/>
      <c r="D111" s="462"/>
      <c r="E111" s="463"/>
      <c r="F111" s="362"/>
      <c r="G111" s="464"/>
      <c r="H111" s="462"/>
      <c r="I111" s="462"/>
      <c r="J111" s="462"/>
      <c r="K111" s="463"/>
      <c r="L111" s="362"/>
      <c r="M111" s="464"/>
      <c r="O111" s="466"/>
      <c r="P111" s="459"/>
    </row>
    <row r="112" spans="1:28" x14ac:dyDescent="0.25">
      <c r="A112" s="745">
        <v>11</v>
      </c>
      <c r="B112" s="749" t="s">
        <v>836</v>
      </c>
      <c r="C112" s="749"/>
      <c r="D112" s="749"/>
      <c r="E112" s="749"/>
      <c r="F112" s="749"/>
      <c r="G112" s="749"/>
      <c r="I112" s="749" t="str">
        <f>B112</f>
        <v>KOREKSI Sekonic HE-21.000670</v>
      </c>
      <c r="J112" s="749"/>
      <c r="K112" s="749"/>
      <c r="L112" s="749"/>
      <c r="M112" s="749"/>
      <c r="N112" s="749"/>
      <c r="P112" s="749" t="str">
        <f>I112</f>
        <v>KOREKSI Sekonic HE-21.000670</v>
      </c>
      <c r="Q112" s="749"/>
      <c r="R112" s="749"/>
      <c r="S112" s="749"/>
      <c r="T112" s="749"/>
      <c r="U112" s="749"/>
      <c r="W112" s="757" t="s">
        <v>819</v>
      </c>
      <c r="X112" s="758"/>
      <c r="AB112" s="466"/>
    </row>
    <row r="113" spans="1:24" x14ac:dyDescent="0.25">
      <c r="A113" s="745"/>
      <c r="B113" s="746" t="s">
        <v>820</v>
      </c>
      <c r="C113" s="746"/>
      <c r="D113" s="746" t="s">
        <v>821</v>
      </c>
      <c r="E113" s="746"/>
      <c r="F113" s="746"/>
      <c r="G113" s="746" t="s">
        <v>822</v>
      </c>
      <c r="I113" s="746" t="s">
        <v>823</v>
      </c>
      <c r="J113" s="746"/>
      <c r="K113" s="746" t="s">
        <v>821</v>
      </c>
      <c r="L113" s="746"/>
      <c r="M113" s="746"/>
      <c r="N113" s="746" t="s">
        <v>822</v>
      </c>
      <c r="P113" s="746" t="s">
        <v>824</v>
      </c>
      <c r="Q113" s="746"/>
      <c r="R113" s="746" t="s">
        <v>821</v>
      </c>
      <c r="S113" s="746"/>
      <c r="T113" s="746"/>
      <c r="U113" s="746" t="s">
        <v>822</v>
      </c>
      <c r="W113" s="445" t="s">
        <v>820</v>
      </c>
      <c r="X113" s="446">
        <v>0.3</v>
      </c>
    </row>
    <row r="114" spans="1:24" ht="14.4" x14ac:dyDescent="0.25">
      <c r="A114" s="745"/>
      <c r="B114" s="747" t="s">
        <v>825</v>
      </c>
      <c r="C114" s="747"/>
      <c r="D114" s="519">
        <v>2020</v>
      </c>
      <c r="E114" s="522">
        <v>2016</v>
      </c>
      <c r="F114" s="519">
        <v>2016</v>
      </c>
      <c r="G114" s="746"/>
      <c r="I114" s="756" t="s">
        <v>136</v>
      </c>
      <c r="J114" s="747"/>
      <c r="K114" s="523">
        <f>D114</f>
        <v>2020</v>
      </c>
      <c r="L114" s="523">
        <f>E114</f>
        <v>2016</v>
      </c>
      <c r="M114" s="519">
        <v>2016</v>
      </c>
      <c r="N114" s="746"/>
      <c r="P114" s="756" t="s">
        <v>826</v>
      </c>
      <c r="Q114" s="747"/>
      <c r="R114" s="523">
        <f>K114</f>
        <v>2020</v>
      </c>
      <c r="S114" s="523">
        <f>L114</f>
        <v>2016</v>
      </c>
      <c r="T114" s="519">
        <v>2016</v>
      </c>
      <c r="U114" s="746"/>
      <c r="W114" s="445" t="s">
        <v>136</v>
      </c>
      <c r="X114" s="446">
        <v>1.8</v>
      </c>
    </row>
    <row r="115" spans="1:24" ht="13.8" thickBot="1" x14ac:dyDescent="0.3">
      <c r="A115" s="745"/>
      <c r="B115" s="447">
        <v>1</v>
      </c>
      <c r="C115" s="448">
        <v>15</v>
      </c>
      <c r="D115" s="448">
        <v>0.3</v>
      </c>
      <c r="E115" s="448">
        <v>0.3</v>
      </c>
      <c r="F115" s="452"/>
      <c r="G115" s="324">
        <f>0.5*(MAX(D115:F115)-MIN(D115:F115))</f>
        <v>0</v>
      </c>
      <c r="I115" s="447">
        <v>1</v>
      </c>
      <c r="J115" s="448">
        <v>30</v>
      </c>
      <c r="K115" s="448">
        <v>-5.2</v>
      </c>
      <c r="L115" s="448">
        <v>-6.4</v>
      </c>
      <c r="M115" s="452"/>
      <c r="N115" s="324">
        <f>0.5*(MAX(K115:M115)-MIN(K115:M115))</f>
        <v>0.60000000000000009</v>
      </c>
      <c r="P115" s="447">
        <v>1</v>
      </c>
      <c r="Q115" s="448">
        <v>750</v>
      </c>
      <c r="R115" s="451" t="s">
        <v>71</v>
      </c>
      <c r="S115" s="449" t="s">
        <v>71</v>
      </c>
      <c r="T115" s="448">
        <v>9.9999999999999995E-7</v>
      </c>
      <c r="U115" s="324">
        <f>0.5*(MAX(R115:T115)-MIN(R115:T115))</f>
        <v>0</v>
      </c>
      <c r="W115" s="453" t="s">
        <v>826</v>
      </c>
      <c r="X115" s="454">
        <v>0</v>
      </c>
    </row>
    <row r="116" spans="1:24" x14ac:dyDescent="0.25">
      <c r="A116" s="745"/>
      <c r="B116" s="447">
        <v>2</v>
      </c>
      <c r="C116" s="448">
        <v>20</v>
      </c>
      <c r="D116" s="448">
        <v>0.4</v>
      </c>
      <c r="E116" s="448">
        <v>0.5</v>
      </c>
      <c r="F116" s="452"/>
      <c r="G116" s="324">
        <f t="shared" ref="G116:G121" si="30">0.5*(MAX(D116:F116)-MIN(D116:F116))</f>
        <v>4.9999999999999989E-2</v>
      </c>
      <c r="I116" s="447">
        <v>2</v>
      </c>
      <c r="J116" s="448">
        <v>40</v>
      </c>
      <c r="K116" s="448">
        <v>-5.5</v>
      </c>
      <c r="L116" s="448">
        <v>-5.9</v>
      </c>
      <c r="M116" s="452"/>
      <c r="N116" s="324">
        <f t="shared" ref="N116:N121" si="31">0.5*(MAX(K116:M116)-MIN(K116:M116))</f>
        <v>0.20000000000000018</v>
      </c>
      <c r="P116" s="447">
        <v>2</v>
      </c>
      <c r="Q116" s="448">
        <v>800</v>
      </c>
      <c r="R116" s="451" t="s">
        <v>71</v>
      </c>
      <c r="S116" s="449" t="s">
        <v>71</v>
      </c>
      <c r="T116" s="448">
        <v>9.9999999999999995E-7</v>
      </c>
      <c r="U116" s="324">
        <f t="shared" ref="U116:U121" si="32">0.5*(MAX(R116:T116)-MIN(R116:T116))</f>
        <v>0</v>
      </c>
    </row>
    <row r="117" spans="1:24" x14ac:dyDescent="0.25">
      <c r="A117" s="745"/>
      <c r="B117" s="447">
        <v>3</v>
      </c>
      <c r="C117" s="448">
        <v>25</v>
      </c>
      <c r="D117" s="448">
        <v>0.4</v>
      </c>
      <c r="E117" s="448">
        <v>0.5</v>
      </c>
      <c r="F117" s="452"/>
      <c r="G117" s="324">
        <f t="shared" si="30"/>
        <v>4.9999999999999989E-2</v>
      </c>
      <c r="I117" s="447">
        <v>3</v>
      </c>
      <c r="J117" s="448">
        <v>50</v>
      </c>
      <c r="K117" s="448">
        <v>-5.5</v>
      </c>
      <c r="L117" s="448">
        <v>-5.6</v>
      </c>
      <c r="M117" s="452"/>
      <c r="N117" s="324">
        <f t="shared" si="31"/>
        <v>4.9999999999999822E-2</v>
      </c>
      <c r="P117" s="447">
        <v>3</v>
      </c>
      <c r="Q117" s="448">
        <v>850</v>
      </c>
      <c r="R117" s="451" t="s">
        <v>71</v>
      </c>
      <c r="S117" s="449" t="s">
        <v>71</v>
      </c>
      <c r="T117" s="448">
        <v>9.9999999999999995E-7</v>
      </c>
      <c r="U117" s="324">
        <f t="shared" si="32"/>
        <v>0</v>
      </c>
    </row>
    <row r="118" spans="1:24" x14ac:dyDescent="0.25">
      <c r="A118" s="745"/>
      <c r="B118" s="447">
        <v>4</v>
      </c>
      <c r="C118" s="455">
        <v>30</v>
      </c>
      <c r="D118" s="455">
        <v>0.5</v>
      </c>
      <c r="E118" s="455">
        <v>0.4</v>
      </c>
      <c r="F118" s="452"/>
      <c r="G118" s="324">
        <f t="shared" si="30"/>
        <v>4.9999999999999989E-2</v>
      </c>
      <c r="I118" s="447">
        <v>4</v>
      </c>
      <c r="J118" s="455">
        <v>60</v>
      </c>
      <c r="K118" s="455">
        <v>-4.8</v>
      </c>
      <c r="L118" s="455">
        <v>-4.5</v>
      </c>
      <c r="M118" s="452"/>
      <c r="N118" s="324">
        <f t="shared" si="31"/>
        <v>0.14999999999999991</v>
      </c>
      <c r="P118" s="447">
        <v>4</v>
      </c>
      <c r="Q118" s="455">
        <v>900</v>
      </c>
      <c r="R118" s="456" t="s">
        <v>71</v>
      </c>
      <c r="S118" s="456" t="s">
        <v>71</v>
      </c>
      <c r="T118" s="448">
        <v>9.9999999999999995E-7</v>
      </c>
      <c r="U118" s="324">
        <f t="shared" si="32"/>
        <v>0</v>
      </c>
    </row>
    <row r="119" spans="1:24" x14ac:dyDescent="0.25">
      <c r="A119" s="745"/>
      <c r="B119" s="447">
        <v>5</v>
      </c>
      <c r="C119" s="455">
        <v>35</v>
      </c>
      <c r="D119" s="455">
        <v>0.5</v>
      </c>
      <c r="E119" s="455">
        <v>0.4</v>
      </c>
      <c r="F119" s="452"/>
      <c r="G119" s="324">
        <f t="shared" si="30"/>
        <v>4.9999999999999989E-2</v>
      </c>
      <c r="I119" s="447">
        <v>5</v>
      </c>
      <c r="J119" s="455">
        <v>70</v>
      </c>
      <c r="K119" s="455">
        <v>-3.4</v>
      </c>
      <c r="L119" s="455">
        <v>-1.7</v>
      </c>
      <c r="M119" s="452"/>
      <c r="N119" s="324">
        <f t="shared" si="31"/>
        <v>0.85</v>
      </c>
      <c r="P119" s="447">
        <v>5</v>
      </c>
      <c r="Q119" s="455">
        <v>1000</v>
      </c>
      <c r="R119" s="456" t="s">
        <v>71</v>
      </c>
      <c r="S119" s="456" t="s">
        <v>71</v>
      </c>
      <c r="T119" s="448">
        <v>9.9999999999999995E-7</v>
      </c>
      <c r="U119" s="324">
        <f t="shared" si="32"/>
        <v>0</v>
      </c>
    </row>
    <row r="120" spans="1:24" x14ac:dyDescent="0.25">
      <c r="A120" s="745"/>
      <c r="B120" s="447">
        <v>6</v>
      </c>
      <c r="C120" s="455">
        <v>37</v>
      </c>
      <c r="D120" s="455">
        <v>0.5</v>
      </c>
      <c r="E120" s="455">
        <v>0.5</v>
      </c>
      <c r="F120" s="452"/>
      <c r="G120" s="324">
        <f t="shared" si="30"/>
        <v>0</v>
      </c>
      <c r="I120" s="447">
        <v>6</v>
      </c>
      <c r="J120" s="455">
        <v>80</v>
      </c>
      <c r="K120" s="455">
        <v>-1.4</v>
      </c>
      <c r="L120" s="455">
        <v>2.6</v>
      </c>
      <c r="M120" s="452"/>
      <c r="N120" s="324">
        <f t="shared" si="31"/>
        <v>2</v>
      </c>
      <c r="P120" s="447">
        <v>6</v>
      </c>
      <c r="Q120" s="455">
        <v>1005</v>
      </c>
      <c r="R120" s="456" t="s">
        <v>71</v>
      </c>
      <c r="S120" s="456" t="s">
        <v>71</v>
      </c>
      <c r="T120" s="448">
        <v>9.9999999999999995E-7</v>
      </c>
      <c r="U120" s="324">
        <f t="shared" si="32"/>
        <v>0</v>
      </c>
    </row>
    <row r="121" spans="1:24" ht="13.8" thickBot="1" x14ac:dyDescent="0.3">
      <c r="A121" s="745"/>
      <c r="B121" s="447">
        <v>7</v>
      </c>
      <c r="C121" s="465">
        <v>40</v>
      </c>
      <c r="D121" s="465">
        <v>0.5</v>
      </c>
      <c r="E121" s="465">
        <v>9.9999999999999995E-7</v>
      </c>
      <c r="F121" s="452"/>
      <c r="G121" s="324">
        <f t="shared" si="30"/>
        <v>0.24999950000000001</v>
      </c>
      <c r="I121" s="447">
        <v>7</v>
      </c>
      <c r="J121" s="465">
        <v>90</v>
      </c>
      <c r="K121" s="465">
        <v>1.3</v>
      </c>
      <c r="L121" s="465">
        <v>9.9999999999999995E-7</v>
      </c>
      <c r="M121" s="452"/>
      <c r="N121" s="324">
        <f t="shared" si="31"/>
        <v>0.64999950000000006</v>
      </c>
      <c r="P121" s="447">
        <v>7</v>
      </c>
      <c r="Q121" s="455">
        <v>1020</v>
      </c>
      <c r="R121" s="456" t="s">
        <v>71</v>
      </c>
      <c r="S121" s="456" t="s">
        <v>71</v>
      </c>
      <c r="T121" s="448">
        <v>9.9999999999999995E-7</v>
      </c>
      <c r="U121" s="324">
        <f t="shared" si="32"/>
        <v>0</v>
      </c>
    </row>
    <row r="122" spans="1:24" ht="13.8" thickBot="1" x14ac:dyDescent="0.3">
      <c r="A122" s="521"/>
      <c r="B122" s="462"/>
      <c r="C122" s="462"/>
      <c r="D122" s="462"/>
      <c r="E122" s="463"/>
      <c r="F122" s="362"/>
      <c r="G122" s="464"/>
      <c r="I122" s="462"/>
      <c r="J122" s="462"/>
      <c r="K122" s="462"/>
      <c r="L122" s="463"/>
      <c r="M122" s="362"/>
      <c r="Q122" s="466"/>
      <c r="R122" s="459"/>
    </row>
    <row r="123" spans="1:24" x14ac:dyDescent="0.25">
      <c r="A123" s="745">
        <v>12</v>
      </c>
      <c r="B123" s="749" t="s">
        <v>837</v>
      </c>
      <c r="C123" s="749"/>
      <c r="D123" s="749"/>
      <c r="E123" s="749"/>
      <c r="F123" s="749"/>
      <c r="G123" s="749"/>
      <c r="I123" s="749" t="str">
        <f>B123</f>
        <v>KOREKSI EXTECH A.100586</v>
      </c>
      <c r="J123" s="749"/>
      <c r="K123" s="749"/>
      <c r="L123" s="749"/>
      <c r="M123" s="749"/>
      <c r="N123" s="749"/>
      <c r="P123" s="749" t="str">
        <f>I123</f>
        <v>KOREKSI EXTECH A.100586</v>
      </c>
      <c r="Q123" s="749"/>
      <c r="R123" s="749"/>
      <c r="S123" s="749"/>
      <c r="T123" s="749"/>
      <c r="U123" s="749"/>
      <c r="W123" s="757" t="s">
        <v>819</v>
      </c>
      <c r="X123" s="758"/>
    </row>
    <row r="124" spans="1:24" x14ac:dyDescent="0.25">
      <c r="A124" s="745"/>
      <c r="B124" s="746" t="s">
        <v>820</v>
      </c>
      <c r="C124" s="746"/>
      <c r="D124" s="746" t="s">
        <v>821</v>
      </c>
      <c r="E124" s="746"/>
      <c r="F124" s="746"/>
      <c r="G124" s="746" t="s">
        <v>822</v>
      </c>
      <c r="I124" s="746" t="s">
        <v>823</v>
      </c>
      <c r="J124" s="746"/>
      <c r="K124" s="746" t="s">
        <v>821</v>
      </c>
      <c r="L124" s="746"/>
      <c r="M124" s="746"/>
      <c r="N124" s="746" t="s">
        <v>822</v>
      </c>
      <c r="P124" s="746" t="s">
        <v>824</v>
      </c>
      <c r="Q124" s="746"/>
      <c r="R124" s="746" t="s">
        <v>821</v>
      </c>
      <c r="S124" s="746"/>
      <c r="T124" s="746"/>
      <c r="U124" s="746" t="s">
        <v>822</v>
      </c>
      <c r="W124" s="445" t="s">
        <v>820</v>
      </c>
      <c r="X124" s="446">
        <v>0.3</v>
      </c>
    </row>
    <row r="125" spans="1:24" ht="14.4" x14ac:dyDescent="0.25">
      <c r="A125" s="745"/>
      <c r="B125" s="747" t="s">
        <v>825</v>
      </c>
      <c r="C125" s="747"/>
      <c r="D125" s="519">
        <v>2020</v>
      </c>
      <c r="E125" s="522" t="s">
        <v>71</v>
      </c>
      <c r="F125" s="519">
        <v>2016</v>
      </c>
      <c r="G125" s="746"/>
      <c r="I125" s="756" t="s">
        <v>136</v>
      </c>
      <c r="J125" s="747"/>
      <c r="K125" s="519">
        <f>D125</f>
        <v>2020</v>
      </c>
      <c r="L125" s="519" t="str">
        <f>E125</f>
        <v>-</v>
      </c>
      <c r="M125" s="519">
        <v>2016</v>
      </c>
      <c r="N125" s="746"/>
      <c r="P125" s="756" t="s">
        <v>826</v>
      </c>
      <c r="Q125" s="747"/>
      <c r="R125" s="519">
        <f>K125</f>
        <v>2020</v>
      </c>
      <c r="S125" s="519" t="str">
        <f>L125</f>
        <v>-</v>
      </c>
      <c r="T125" s="519">
        <v>2016</v>
      </c>
      <c r="U125" s="746"/>
      <c r="W125" s="445" t="s">
        <v>136</v>
      </c>
      <c r="X125" s="446">
        <v>2</v>
      </c>
    </row>
    <row r="126" spans="1:24" ht="13.8" thickBot="1" x14ac:dyDescent="0.3">
      <c r="A126" s="745"/>
      <c r="B126" s="447">
        <v>1</v>
      </c>
      <c r="C126" s="448">
        <v>15</v>
      </c>
      <c r="D126" s="448">
        <v>9.9999999999999995E-7</v>
      </c>
      <c r="E126" s="449" t="s">
        <v>71</v>
      </c>
      <c r="F126" s="452"/>
      <c r="G126" s="324">
        <f>0.5*(MAX(D126:F126)-MIN(D126:F126))</f>
        <v>0</v>
      </c>
      <c r="I126" s="447">
        <v>1</v>
      </c>
      <c r="J126" s="448">
        <v>30</v>
      </c>
      <c r="K126" s="448">
        <v>-0.4</v>
      </c>
      <c r="L126" s="449" t="s">
        <v>71</v>
      </c>
      <c r="M126" s="452"/>
      <c r="N126" s="324">
        <f>0.5*(MAX(K126:M126)-MIN(K126:M126))</f>
        <v>0</v>
      </c>
      <c r="P126" s="447">
        <v>1</v>
      </c>
      <c r="Q126" s="448">
        <v>800</v>
      </c>
      <c r="R126" s="451">
        <v>-0.4</v>
      </c>
      <c r="S126" s="449" t="s">
        <v>71</v>
      </c>
      <c r="T126" s="452"/>
      <c r="U126" s="324">
        <f>0.5*(MAX(R126:T126)-MIN(R126:T126))</f>
        <v>0</v>
      </c>
      <c r="W126" s="453" t="s">
        <v>826</v>
      </c>
      <c r="X126" s="454">
        <v>2.4</v>
      </c>
    </row>
    <row r="127" spans="1:24" x14ac:dyDescent="0.25">
      <c r="A127" s="745"/>
      <c r="B127" s="447">
        <v>2</v>
      </c>
      <c r="C127" s="448">
        <v>20</v>
      </c>
      <c r="D127" s="448">
        <v>9.9999999999999995E-7</v>
      </c>
      <c r="E127" s="449" t="s">
        <v>71</v>
      </c>
      <c r="F127" s="452"/>
      <c r="G127" s="324">
        <f t="shared" ref="G127:G132" si="33">0.5*(MAX(D127:F127)-MIN(D127:F127))</f>
        <v>0</v>
      </c>
      <c r="I127" s="447">
        <v>2</v>
      </c>
      <c r="J127" s="448">
        <v>40</v>
      </c>
      <c r="K127" s="448">
        <v>-0.1</v>
      </c>
      <c r="L127" s="449" t="s">
        <v>71</v>
      </c>
      <c r="M127" s="452"/>
      <c r="N127" s="324">
        <f t="shared" ref="N127:N132" si="34">0.5*(MAX(K127:M127)-MIN(K127:M127))</f>
        <v>0</v>
      </c>
      <c r="P127" s="447">
        <v>2</v>
      </c>
      <c r="Q127" s="448">
        <v>850</v>
      </c>
      <c r="R127" s="451">
        <v>-0.5</v>
      </c>
      <c r="S127" s="449" t="s">
        <v>71</v>
      </c>
      <c r="T127" s="452"/>
      <c r="U127" s="324">
        <f t="shared" ref="U127:U132" si="35">0.5*(MAX(R127:T127)-MIN(R127:T127))</f>
        <v>0</v>
      </c>
    </row>
    <row r="128" spans="1:24" x14ac:dyDescent="0.25">
      <c r="A128" s="745"/>
      <c r="B128" s="447">
        <v>3</v>
      </c>
      <c r="C128" s="448">
        <v>25</v>
      </c>
      <c r="D128" s="448">
        <v>9.9999999999999995E-7</v>
      </c>
      <c r="E128" s="449" t="s">
        <v>71</v>
      </c>
      <c r="F128" s="452"/>
      <c r="G128" s="324">
        <f t="shared" si="33"/>
        <v>0</v>
      </c>
      <c r="I128" s="447">
        <v>3</v>
      </c>
      <c r="J128" s="448">
        <v>50</v>
      </c>
      <c r="K128" s="448">
        <v>9.9999999999999995E-7</v>
      </c>
      <c r="L128" s="449" t="s">
        <v>71</v>
      </c>
      <c r="M128" s="452"/>
      <c r="N128" s="324">
        <f t="shared" si="34"/>
        <v>0</v>
      </c>
      <c r="P128" s="447">
        <v>3</v>
      </c>
      <c r="Q128" s="455">
        <v>900</v>
      </c>
      <c r="R128" s="456">
        <v>-0.6</v>
      </c>
      <c r="S128" s="449" t="s">
        <v>71</v>
      </c>
      <c r="T128" s="452"/>
      <c r="U128" s="324">
        <f t="shared" si="35"/>
        <v>0</v>
      </c>
    </row>
    <row r="129" spans="1:24" x14ac:dyDescent="0.25">
      <c r="A129" s="745"/>
      <c r="B129" s="447">
        <v>4</v>
      </c>
      <c r="C129" s="455">
        <v>30</v>
      </c>
      <c r="D129" s="455">
        <v>-0.1</v>
      </c>
      <c r="E129" s="456" t="s">
        <v>71</v>
      </c>
      <c r="F129" s="452"/>
      <c r="G129" s="324">
        <f t="shared" si="33"/>
        <v>0</v>
      </c>
      <c r="I129" s="447">
        <v>4</v>
      </c>
      <c r="J129" s="455">
        <v>60</v>
      </c>
      <c r="K129" s="455">
        <v>9.9999999999999995E-7</v>
      </c>
      <c r="L129" s="456" t="s">
        <v>71</v>
      </c>
      <c r="M129" s="452"/>
      <c r="N129" s="324">
        <f t="shared" si="34"/>
        <v>0</v>
      </c>
      <c r="P129" s="447">
        <v>4</v>
      </c>
      <c r="Q129" s="455">
        <v>950</v>
      </c>
      <c r="R129" s="456">
        <v>-0.7</v>
      </c>
      <c r="S129" s="456" t="s">
        <v>71</v>
      </c>
      <c r="T129" s="452"/>
      <c r="U129" s="324">
        <f t="shared" si="35"/>
        <v>0</v>
      </c>
    </row>
    <row r="130" spans="1:24" x14ac:dyDescent="0.25">
      <c r="A130" s="745"/>
      <c r="B130" s="447">
        <v>5</v>
      </c>
      <c r="C130" s="455">
        <v>35</v>
      </c>
      <c r="D130" s="455">
        <v>-0.2</v>
      </c>
      <c r="E130" s="456" t="s">
        <v>71</v>
      </c>
      <c r="F130" s="452"/>
      <c r="G130" s="324">
        <f t="shared" si="33"/>
        <v>0</v>
      </c>
      <c r="I130" s="447">
        <v>5</v>
      </c>
      <c r="J130" s="455">
        <v>70</v>
      </c>
      <c r="K130" s="455">
        <v>-0.1</v>
      </c>
      <c r="L130" s="456" t="s">
        <v>71</v>
      </c>
      <c r="M130" s="452"/>
      <c r="N130" s="324">
        <f t="shared" si="34"/>
        <v>0</v>
      </c>
      <c r="P130" s="447">
        <v>5</v>
      </c>
      <c r="Q130" s="455">
        <v>1000</v>
      </c>
      <c r="R130" s="456">
        <v>-0.8</v>
      </c>
      <c r="S130" s="456" t="s">
        <v>71</v>
      </c>
      <c r="T130" s="452"/>
      <c r="U130" s="324">
        <f t="shared" si="35"/>
        <v>0</v>
      </c>
    </row>
    <row r="131" spans="1:24" x14ac:dyDescent="0.25">
      <c r="A131" s="745"/>
      <c r="B131" s="447">
        <v>6</v>
      </c>
      <c r="C131" s="455">
        <v>37</v>
      </c>
      <c r="D131" s="455">
        <v>-0.3</v>
      </c>
      <c r="E131" s="456" t="s">
        <v>71</v>
      </c>
      <c r="F131" s="452"/>
      <c r="G131" s="324">
        <f t="shared" si="33"/>
        <v>0</v>
      </c>
      <c r="I131" s="447">
        <v>6</v>
      </c>
      <c r="J131" s="455">
        <v>80</v>
      </c>
      <c r="K131" s="455">
        <v>-0.5</v>
      </c>
      <c r="L131" s="456" t="s">
        <v>71</v>
      </c>
      <c r="M131" s="452"/>
      <c r="N131" s="324">
        <f t="shared" si="34"/>
        <v>0</v>
      </c>
      <c r="P131" s="447">
        <v>6</v>
      </c>
      <c r="Q131" s="455">
        <v>1005</v>
      </c>
      <c r="R131" s="456">
        <v>-0.8</v>
      </c>
      <c r="S131" s="456" t="s">
        <v>71</v>
      </c>
      <c r="T131" s="452"/>
      <c r="U131" s="324">
        <f t="shared" si="35"/>
        <v>0</v>
      </c>
    </row>
    <row r="132" spans="1:24" x14ac:dyDescent="0.25">
      <c r="A132" s="745"/>
      <c r="B132" s="447">
        <v>7</v>
      </c>
      <c r="C132" s="465">
        <v>40</v>
      </c>
      <c r="D132" s="455">
        <v>-0.4</v>
      </c>
      <c r="E132" s="456" t="s">
        <v>71</v>
      </c>
      <c r="F132" s="452"/>
      <c r="G132" s="324">
        <f t="shared" si="33"/>
        <v>0</v>
      </c>
      <c r="I132" s="447">
        <v>7</v>
      </c>
      <c r="J132" s="465">
        <v>90</v>
      </c>
      <c r="K132" s="455">
        <v>-0.9</v>
      </c>
      <c r="L132" s="456" t="s">
        <v>71</v>
      </c>
      <c r="M132" s="452"/>
      <c r="N132" s="324">
        <f t="shared" si="34"/>
        <v>0</v>
      </c>
      <c r="P132" s="447">
        <v>7</v>
      </c>
      <c r="Q132" s="455">
        <v>1020</v>
      </c>
      <c r="R132" s="456">
        <v>9.9999999999999995E-7</v>
      </c>
      <c r="S132" s="456" t="s">
        <v>71</v>
      </c>
      <c r="T132" s="452"/>
      <c r="U132" s="324">
        <f t="shared" si="35"/>
        <v>0</v>
      </c>
    </row>
    <row r="133" spans="1:24" ht="13.8" thickBot="1" x14ac:dyDescent="0.3">
      <c r="A133" s="524"/>
      <c r="C133" s="363"/>
      <c r="D133" s="461"/>
      <c r="E133" s="467"/>
      <c r="F133" s="363"/>
      <c r="I133" s="363"/>
      <c r="J133" s="461"/>
      <c r="K133" s="467"/>
      <c r="L133" s="363"/>
      <c r="O133" s="461"/>
      <c r="P133" s="467"/>
      <c r="Q133" s="467"/>
      <c r="R133" s="363"/>
    </row>
    <row r="134" spans="1:24" x14ac:dyDescent="0.25">
      <c r="A134" s="745">
        <v>13</v>
      </c>
      <c r="B134" s="749" t="s">
        <v>838</v>
      </c>
      <c r="C134" s="749"/>
      <c r="D134" s="749"/>
      <c r="E134" s="749"/>
      <c r="F134" s="749"/>
      <c r="G134" s="749"/>
      <c r="I134" s="749" t="str">
        <f>B134</f>
        <v>KOREKSI EXTECH A.100605</v>
      </c>
      <c r="J134" s="749"/>
      <c r="K134" s="749"/>
      <c r="L134" s="749"/>
      <c r="M134" s="749"/>
      <c r="N134" s="749"/>
      <c r="P134" s="749" t="str">
        <f>I134</f>
        <v>KOREKSI EXTECH A.100605</v>
      </c>
      <c r="Q134" s="749"/>
      <c r="R134" s="749"/>
      <c r="S134" s="749"/>
      <c r="T134" s="749"/>
      <c r="U134" s="749"/>
      <c r="W134" s="757" t="s">
        <v>819</v>
      </c>
      <c r="X134" s="758"/>
    </row>
    <row r="135" spans="1:24" x14ac:dyDescent="0.25">
      <c r="A135" s="745"/>
      <c r="B135" s="746" t="s">
        <v>820</v>
      </c>
      <c r="C135" s="746"/>
      <c r="D135" s="746" t="s">
        <v>821</v>
      </c>
      <c r="E135" s="746"/>
      <c r="F135" s="746"/>
      <c r="G135" s="746" t="s">
        <v>822</v>
      </c>
      <c r="I135" s="746" t="s">
        <v>823</v>
      </c>
      <c r="J135" s="746"/>
      <c r="K135" s="746" t="s">
        <v>821</v>
      </c>
      <c r="L135" s="746"/>
      <c r="M135" s="746"/>
      <c r="N135" s="746" t="s">
        <v>822</v>
      </c>
      <c r="P135" s="746" t="s">
        <v>824</v>
      </c>
      <c r="Q135" s="746"/>
      <c r="R135" s="746" t="s">
        <v>821</v>
      </c>
      <c r="S135" s="746"/>
      <c r="T135" s="746"/>
      <c r="U135" s="746" t="s">
        <v>822</v>
      </c>
      <c r="W135" s="445" t="s">
        <v>820</v>
      </c>
      <c r="X135" s="446">
        <v>0.5</v>
      </c>
    </row>
    <row r="136" spans="1:24" ht="14.4" x14ac:dyDescent="0.25">
      <c r="A136" s="745"/>
      <c r="B136" s="747" t="s">
        <v>825</v>
      </c>
      <c r="C136" s="747"/>
      <c r="D136" s="519">
        <v>2022</v>
      </c>
      <c r="E136" s="519">
        <v>2020</v>
      </c>
      <c r="F136" s="519">
        <v>2016</v>
      </c>
      <c r="G136" s="746"/>
      <c r="I136" s="756" t="s">
        <v>136</v>
      </c>
      <c r="J136" s="747"/>
      <c r="K136" s="523">
        <f>D136</f>
        <v>2022</v>
      </c>
      <c r="L136" s="523">
        <f>E136</f>
        <v>2020</v>
      </c>
      <c r="M136" s="519">
        <v>2016</v>
      </c>
      <c r="N136" s="746"/>
      <c r="P136" s="756" t="s">
        <v>826</v>
      </c>
      <c r="Q136" s="747"/>
      <c r="R136" s="523">
        <f>K136</f>
        <v>2022</v>
      </c>
      <c r="S136" s="523">
        <f>L136</f>
        <v>2020</v>
      </c>
      <c r="T136" s="519">
        <v>2016</v>
      </c>
      <c r="U136" s="746"/>
      <c r="W136" s="445" t="s">
        <v>136</v>
      </c>
      <c r="X136" s="446">
        <v>2.2999999999999998</v>
      </c>
    </row>
    <row r="137" spans="1:24" ht="13.8" thickBot="1" x14ac:dyDescent="0.3">
      <c r="A137" s="745"/>
      <c r="B137" s="447">
        <v>1</v>
      </c>
      <c r="C137" s="448">
        <v>15</v>
      </c>
      <c r="D137" s="448">
        <v>0.5</v>
      </c>
      <c r="E137" s="448">
        <v>-0.7</v>
      </c>
      <c r="F137" s="452"/>
      <c r="G137" s="324">
        <f>0.5*(MAX(D137:F137)-MIN(D137:F137))</f>
        <v>0.6</v>
      </c>
      <c r="I137" s="447">
        <v>1</v>
      </c>
      <c r="J137" s="448">
        <v>30</v>
      </c>
      <c r="K137" s="448">
        <v>-2.2000000000000002</v>
      </c>
      <c r="L137" s="448">
        <v>-1.4</v>
      </c>
      <c r="M137" s="452"/>
      <c r="N137" s="324">
        <f>0.5*(MAX(K137:M137)-MIN(K137:M137))</f>
        <v>0.40000000000000013</v>
      </c>
      <c r="P137" s="447">
        <v>1</v>
      </c>
      <c r="Q137" s="448">
        <v>985</v>
      </c>
      <c r="R137" s="451">
        <v>3.8</v>
      </c>
      <c r="S137" s="451">
        <v>0.9</v>
      </c>
      <c r="T137" s="452"/>
      <c r="U137" s="324">
        <f>0.5*(MAX(R137:T137)-MIN(R137:T137))</f>
        <v>1.45</v>
      </c>
      <c r="W137" s="453" t="s">
        <v>826</v>
      </c>
      <c r="X137" s="454">
        <v>2.4</v>
      </c>
    </row>
    <row r="138" spans="1:24" x14ac:dyDescent="0.25">
      <c r="A138" s="745"/>
      <c r="B138" s="447">
        <v>2</v>
      </c>
      <c r="C138" s="448">
        <v>20</v>
      </c>
      <c r="D138" s="448">
        <v>0.2</v>
      </c>
      <c r="E138" s="448">
        <v>-0.4</v>
      </c>
      <c r="F138" s="452"/>
      <c r="G138" s="324">
        <f t="shared" ref="G138:G143" si="36">0.5*(MAX(D138:F138)-MIN(D138:F138))</f>
        <v>0.30000000000000004</v>
      </c>
      <c r="I138" s="447">
        <v>2</v>
      </c>
      <c r="J138" s="448">
        <v>40</v>
      </c>
      <c r="K138" s="448">
        <v>-2</v>
      </c>
      <c r="L138" s="448">
        <v>-1.3</v>
      </c>
      <c r="M138" s="452"/>
      <c r="N138" s="324">
        <f t="shared" ref="N138:N143" si="37">0.5*(MAX(K138:M138)-MIN(K138:M138))</f>
        <v>0.35</v>
      </c>
      <c r="P138" s="447">
        <v>2</v>
      </c>
      <c r="Q138" s="448">
        <v>990</v>
      </c>
      <c r="R138" s="451">
        <v>3.8</v>
      </c>
      <c r="S138" s="451">
        <v>1</v>
      </c>
      <c r="T138" s="452"/>
      <c r="U138" s="324">
        <f t="shared" ref="U138:U143" si="38">0.5*(MAX(R138:T138)-MIN(R138:T138))</f>
        <v>1.4</v>
      </c>
    </row>
    <row r="139" spans="1:24" x14ac:dyDescent="0.25">
      <c r="A139" s="745"/>
      <c r="B139" s="447">
        <v>3</v>
      </c>
      <c r="C139" s="448">
        <v>25</v>
      </c>
      <c r="D139" s="448">
        <v>0.1</v>
      </c>
      <c r="E139" s="448">
        <v>-0.2</v>
      </c>
      <c r="F139" s="452"/>
      <c r="G139" s="324">
        <f t="shared" si="36"/>
        <v>0.15000000000000002</v>
      </c>
      <c r="I139" s="447">
        <v>3</v>
      </c>
      <c r="J139" s="448">
        <v>50</v>
      </c>
      <c r="K139" s="448">
        <v>-1.8</v>
      </c>
      <c r="L139" s="448">
        <v>-1.3</v>
      </c>
      <c r="M139" s="452"/>
      <c r="N139" s="324">
        <f t="shared" si="37"/>
        <v>0.25</v>
      </c>
      <c r="P139" s="447">
        <v>3</v>
      </c>
      <c r="Q139" s="455">
        <v>995</v>
      </c>
      <c r="R139" s="456">
        <v>3.7</v>
      </c>
      <c r="S139" s="456">
        <v>1</v>
      </c>
      <c r="T139" s="452"/>
      <c r="U139" s="324">
        <f t="shared" si="38"/>
        <v>1.35</v>
      </c>
    </row>
    <row r="140" spans="1:24" x14ac:dyDescent="0.25">
      <c r="A140" s="745"/>
      <c r="B140" s="447">
        <v>4</v>
      </c>
      <c r="C140" s="455">
        <v>30</v>
      </c>
      <c r="D140" s="455">
        <v>-0.1</v>
      </c>
      <c r="E140" s="455">
        <v>0.1</v>
      </c>
      <c r="F140" s="452"/>
      <c r="G140" s="324">
        <f t="shared" si="36"/>
        <v>0.1</v>
      </c>
      <c r="I140" s="447">
        <v>4</v>
      </c>
      <c r="J140" s="455">
        <v>60</v>
      </c>
      <c r="K140" s="455">
        <v>-1.6</v>
      </c>
      <c r="L140" s="455">
        <v>-1.5</v>
      </c>
      <c r="M140" s="452"/>
      <c r="N140" s="324">
        <f t="shared" si="37"/>
        <v>5.0000000000000044E-2</v>
      </c>
      <c r="P140" s="447">
        <v>4</v>
      </c>
      <c r="Q140" s="455">
        <v>1000</v>
      </c>
      <c r="R140" s="456">
        <v>3.7</v>
      </c>
      <c r="S140" s="456">
        <v>1.1000000000000001</v>
      </c>
      <c r="T140" s="452"/>
      <c r="U140" s="324">
        <f t="shared" si="38"/>
        <v>1.3</v>
      </c>
    </row>
    <row r="141" spans="1:24" x14ac:dyDescent="0.25">
      <c r="A141" s="745"/>
      <c r="B141" s="447">
        <v>5</v>
      </c>
      <c r="C141" s="455">
        <v>35</v>
      </c>
      <c r="D141" s="455">
        <v>-0.2</v>
      </c>
      <c r="E141" s="455">
        <v>0.3</v>
      </c>
      <c r="F141" s="452"/>
      <c r="G141" s="324">
        <f t="shared" si="36"/>
        <v>0.25</v>
      </c>
      <c r="I141" s="447">
        <v>5</v>
      </c>
      <c r="J141" s="455">
        <v>70</v>
      </c>
      <c r="K141" s="455">
        <v>-1.4</v>
      </c>
      <c r="L141" s="455">
        <v>-1.9</v>
      </c>
      <c r="M141" s="452"/>
      <c r="N141" s="324">
        <f t="shared" si="37"/>
        <v>0.25</v>
      </c>
      <c r="P141" s="447">
        <v>5</v>
      </c>
      <c r="Q141" s="455">
        <v>1005</v>
      </c>
      <c r="R141" s="456">
        <v>3.6</v>
      </c>
      <c r="S141" s="456">
        <v>1.1000000000000001</v>
      </c>
      <c r="T141" s="452"/>
      <c r="U141" s="324">
        <f t="shared" si="38"/>
        <v>1.25</v>
      </c>
    </row>
    <row r="142" spans="1:24" x14ac:dyDescent="0.25">
      <c r="A142" s="745"/>
      <c r="B142" s="447">
        <v>6</v>
      </c>
      <c r="C142" s="455">
        <v>37</v>
      </c>
      <c r="D142" s="455">
        <v>-0.2</v>
      </c>
      <c r="E142" s="455">
        <v>0.4</v>
      </c>
      <c r="F142" s="452"/>
      <c r="G142" s="324">
        <f t="shared" si="36"/>
        <v>0.30000000000000004</v>
      </c>
      <c r="I142" s="447">
        <v>6</v>
      </c>
      <c r="J142" s="455">
        <v>80</v>
      </c>
      <c r="K142" s="455">
        <v>-1.2</v>
      </c>
      <c r="L142" s="455">
        <v>-2.5</v>
      </c>
      <c r="M142" s="452"/>
      <c r="N142" s="324">
        <f t="shared" si="37"/>
        <v>0.65</v>
      </c>
      <c r="P142" s="447">
        <v>6</v>
      </c>
      <c r="Q142" s="455">
        <v>1010</v>
      </c>
      <c r="R142" s="456">
        <v>3.5</v>
      </c>
      <c r="S142" s="456">
        <v>1.1000000000000001</v>
      </c>
      <c r="T142" s="452"/>
      <c r="U142" s="324">
        <f t="shared" si="38"/>
        <v>1.2</v>
      </c>
    </row>
    <row r="143" spans="1:24" x14ac:dyDescent="0.25">
      <c r="A143" s="745"/>
      <c r="B143" s="447">
        <v>7</v>
      </c>
      <c r="C143" s="465">
        <v>40</v>
      </c>
      <c r="D143" s="455">
        <v>-0.2</v>
      </c>
      <c r="E143" s="455">
        <v>0.5</v>
      </c>
      <c r="F143" s="452"/>
      <c r="G143" s="324">
        <f t="shared" si="36"/>
        <v>0.35</v>
      </c>
      <c r="I143" s="447">
        <v>7</v>
      </c>
      <c r="J143" s="465">
        <v>90</v>
      </c>
      <c r="K143" s="455">
        <v>-1</v>
      </c>
      <c r="L143" s="455">
        <v>-3.2</v>
      </c>
      <c r="M143" s="452"/>
      <c r="N143" s="324">
        <f t="shared" si="37"/>
        <v>1.1000000000000001</v>
      </c>
      <c r="P143" s="447">
        <v>7</v>
      </c>
      <c r="Q143" s="455">
        <v>1020</v>
      </c>
      <c r="R143" s="456">
        <v>9.9999999999999995E-7</v>
      </c>
      <c r="S143" s="456">
        <v>9.9999999999999995E-7</v>
      </c>
      <c r="T143" s="452"/>
      <c r="U143" s="324">
        <f t="shared" si="38"/>
        <v>0</v>
      </c>
    </row>
    <row r="144" spans="1:24" ht="13.8" thickBot="1" x14ac:dyDescent="0.3">
      <c r="A144" s="524"/>
      <c r="C144" s="363"/>
      <c r="D144" s="461"/>
      <c r="E144" s="467"/>
      <c r="F144" s="363"/>
      <c r="J144" s="363"/>
      <c r="K144" s="461"/>
      <c r="L144" s="467"/>
      <c r="M144" s="363"/>
      <c r="Q144" s="461"/>
      <c r="R144" s="467"/>
      <c r="S144" s="467"/>
      <c r="T144" s="363"/>
    </row>
    <row r="145" spans="1:24" x14ac:dyDescent="0.25">
      <c r="A145" s="745">
        <v>14</v>
      </c>
      <c r="B145" s="749" t="s">
        <v>839</v>
      </c>
      <c r="C145" s="749"/>
      <c r="D145" s="749"/>
      <c r="E145" s="749"/>
      <c r="F145" s="749"/>
      <c r="G145" s="749"/>
      <c r="I145" s="749" t="str">
        <f>B145</f>
        <v>KOREKSI EXTECH A.100609</v>
      </c>
      <c r="J145" s="749"/>
      <c r="K145" s="749"/>
      <c r="L145" s="749"/>
      <c r="M145" s="749"/>
      <c r="N145" s="749"/>
      <c r="P145" s="749" t="str">
        <f>I145</f>
        <v>KOREKSI EXTECH A.100609</v>
      </c>
      <c r="Q145" s="749"/>
      <c r="R145" s="749"/>
      <c r="S145" s="749"/>
      <c r="T145" s="749"/>
      <c r="U145" s="749"/>
      <c r="W145" s="757" t="s">
        <v>819</v>
      </c>
      <c r="X145" s="758"/>
    </row>
    <row r="146" spans="1:24" x14ac:dyDescent="0.25">
      <c r="A146" s="745"/>
      <c r="B146" s="746" t="s">
        <v>820</v>
      </c>
      <c r="C146" s="746"/>
      <c r="D146" s="746" t="s">
        <v>821</v>
      </c>
      <c r="E146" s="746"/>
      <c r="F146" s="746"/>
      <c r="G146" s="746" t="s">
        <v>822</v>
      </c>
      <c r="I146" s="746" t="s">
        <v>823</v>
      </c>
      <c r="J146" s="746"/>
      <c r="K146" s="746" t="s">
        <v>821</v>
      </c>
      <c r="L146" s="746"/>
      <c r="M146" s="746"/>
      <c r="N146" s="746" t="s">
        <v>822</v>
      </c>
      <c r="P146" s="746" t="s">
        <v>824</v>
      </c>
      <c r="Q146" s="746"/>
      <c r="R146" s="746" t="s">
        <v>821</v>
      </c>
      <c r="S146" s="746"/>
      <c r="T146" s="746"/>
      <c r="U146" s="746" t="s">
        <v>822</v>
      </c>
      <c r="W146" s="445" t="s">
        <v>820</v>
      </c>
      <c r="X146" s="446">
        <v>0.5</v>
      </c>
    </row>
    <row r="147" spans="1:24" ht="14.4" x14ac:dyDescent="0.25">
      <c r="A147" s="745"/>
      <c r="B147" s="747" t="s">
        <v>825</v>
      </c>
      <c r="C147" s="747"/>
      <c r="D147" s="519">
        <v>2022</v>
      </c>
      <c r="E147" s="519">
        <v>2020</v>
      </c>
      <c r="F147" s="519">
        <v>2016</v>
      </c>
      <c r="G147" s="746"/>
      <c r="I147" s="756" t="s">
        <v>136</v>
      </c>
      <c r="J147" s="747"/>
      <c r="K147" s="523">
        <f>D147</f>
        <v>2022</v>
      </c>
      <c r="L147" s="523">
        <f>E147</f>
        <v>2020</v>
      </c>
      <c r="M147" s="519">
        <v>2016</v>
      </c>
      <c r="N147" s="746"/>
      <c r="P147" s="756" t="s">
        <v>826</v>
      </c>
      <c r="Q147" s="747"/>
      <c r="R147" s="523">
        <f>K147</f>
        <v>2022</v>
      </c>
      <c r="S147" s="523">
        <f>L147</f>
        <v>2020</v>
      </c>
      <c r="T147" s="519">
        <v>2016</v>
      </c>
      <c r="U147" s="746"/>
      <c r="W147" s="445" t="s">
        <v>136</v>
      </c>
      <c r="X147" s="446">
        <v>2.7</v>
      </c>
    </row>
    <row r="148" spans="1:24" ht="13.8" thickBot="1" x14ac:dyDescent="0.3">
      <c r="A148" s="745"/>
      <c r="B148" s="447">
        <v>1</v>
      </c>
      <c r="C148" s="448">
        <v>15</v>
      </c>
      <c r="D148" s="448">
        <v>0.5</v>
      </c>
      <c r="E148" s="448">
        <v>-0.2</v>
      </c>
      <c r="F148" s="452"/>
      <c r="G148" s="324">
        <f>0.5*(MAX(D148:F148)-MIN(D148:F148))</f>
        <v>0.35</v>
      </c>
      <c r="I148" s="447">
        <v>1</v>
      </c>
      <c r="J148" s="448">
        <v>30</v>
      </c>
      <c r="K148" s="448">
        <v>-0.8</v>
      </c>
      <c r="L148" s="448">
        <v>0.6</v>
      </c>
      <c r="M148" s="452"/>
      <c r="N148" s="324">
        <f>0.5*(MAX(K148:M148)-MIN(K148:M148))</f>
        <v>0.7</v>
      </c>
      <c r="P148" s="447">
        <v>1</v>
      </c>
      <c r="Q148" s="448">
        <v>985</v>
      </c>
      <c r="R148" s="451">
        <v>3.9</v>
      </c>
      <c r="S148" s="451">
        <v>0.9</v>
      </c>
      <c r="T148" s="452"/>
      <c r="U148" s="324">
        <f>0.5*(MAX(R148:T148)-MIN(R148:T148))</f>
        <v>1.5</v>
      </c>
      <c r="W148" s="453" t="s">
        <v>826</v>
      </c>
      <c r="X148" s="454">
        <v>2.4</v>
      </c>
    </row>
    <row r="149" spans="1:24" x14ac:dyDescent="0.25">
      <c r="A149" s="745"/>
      <c r="B149" s="447">
        <v>2</v>
      </c>
      <c r="C149" s="448">
        <v>20</v>
      </c>
      <c r="D149" s="448">
        <v>0.2</v>
      </c>
      <c r="E149" s="448">
        <v>-0.1</v>
      </c>
      <c r="F149" s="452"/>
      <c r="G149" s="324">
        <f t="shared" ref="G149:G154" si="39">0.5*(MAX(D149:F149)-MIN(D149:F149))</f>
        <v>0.15000000000000002</v>
      </c>
      <c r="I149" s="447">
        <v>2</v>
      </c>
      <c r="J149" s="448">
        <v>40</v>
      </c>
      <c r="K149" s="448">
        <v>-0.4</v>
      </c>
      <c r="L149" s="448">
        <v>0.3</v>
      </c>
      <c r="M149" s="452"/>
      <c r="N149" s="324">
        <f t="shared" ref="N149:N154" si="40">0.5*(MAX(K149:M149)-MIN(K149:M149))</f>
        <v>0.35</v>
      </c>
      <c r="P149" s="447">
        <v>2</v>
      </c>
      <c r="Q149" s="448">
        <v>990</v>
      </c>
      <c r="R149" s="451">
        <v>3.9</v>
      </c>
      <c r="S149" s="451">
        <v>1</v>
      </c>
      <c r="T149" s="452"/>
      <c r="U149" s="324">
        <f t="shared" ref="U149:U154" si="41">0.5*(MAX(R149:T149)-MIN(R149:T149))</f>
        <v>1.45</v>
      </c>
    </row>
    <row r="150" spans="1:24" x14ac:dyDescent="0.25">
      <c r="A150" s="745"/>
      <c r="B150" s="447">
        <v>3</v>
      </c>
      <c r="C150" s="448">
        <v>25</v>
      </c>
      <c r="D150" s="448">
        <v>-0.1</v>
      </c>
      <c r="E150" s="448">
        <v>-0.1</v>
      </c>
      <c r="F150" s="452"/>
      <c r="G150" s="324">
        <f t="shared" si="39"/>
        <v>0</v>
      </c>
      <c r="I150" s="447">
        <v>3</v>
      </c>
      <c r="J150" s="448">
        <v>50</v>
      </c>
      <c r="K150" s="448">
        <v>9.9999999999999995E-7</v>
      </c>
      <c r="L150" s="448">
        <v>-0.2</v>
      </c>
      <c r="M150" s="452"/>
      <c r="N150" s="324">
        <f t="shared" si="40"/>
        <v>0.10000050000000001</v>
      </c>
      <c r="P150" s="447">
        <v>3</v>
      </c>
      <c r="Q150" s="455">
        <v>995</v>
      </c>
      <c r="R150" s="456">
        <v>3.8</v>
      </c>
      <c r="S150" s="456">
        <v>1</v>
      </c>
      <c r="T150" s="452"/>
      <c r="U150" s="324">
        <f t="shared" si="41"/>
        <v>1.4</v>
      </c>
    </row>
    <row r="151" spans="1:24" x14ac:dyDescent="0.25">
      <c r="A151" s="745"/>
      <c r="B151" s="447">
        <v>4</v>
      </c>
      <c r="C151" s="455">
        <v>30</v>
      </c>
      <c r="D151" s="455">
        <v>-0.4</v>
      </c>
      <c r="E151" s="455">
        <v>-0.3</v>
      </c>
      <c r="F151" s="452"/>
      <c r="G151" s="324">
        <f t="shared" si="39"/>
        <v>5.0000000000000017E-2</v>
      </c>
      <c r="I151" s="447">
        <v>4</v>
      </c>
      <c r="J151" s="455">
        <v>60</v>
      </c>
      <c r="K151" s="455">
        <v>0.3</v>
      </c>
      <c r="L151" s="455">
        <v>-0.6</v>
      </c>
      <c r="M151" s="452"/>
      <c r="N151" s="324">
        <f t="shared" si="40"/>
        <v>0.44999999999999996</v>
      </c>
      <c r="P151" s="447">
        <v>4</v>
      </c>
      <c r="Q151" s="455">
        <v>1000</v>
      </c>
      <c r="R151" s="456">
        <v>3.8</v>
      </c>
      <c r="S151" s="456">
        <v>1.1000000000000001</v>
      </c>
      <c r="T151" s="452"/>
      <c r="U151" s="324">
        <f t="shared" si="41"/>
        <v>1.3499999999999999</v>
      </c>
    </row>
    <row r="152" spans="1:24" x14ac:dyDescent="0.25">
      <c r="A152" s="745"/>
      <c r="B152" s="447">
        <v>5</v>
      </c>
      <c r="C152" s="455">
        <v>35</v>
      </c>
      <c r="D152" s="455">
        <v>-0.6</v>
      </c>
      <c r="E152" s="455">
        <v>-0.6</v>
      </c>
      <c r="F152" s="452"/>
      <c r="G152" s="324">
        <f t="shared" si="39"/>
        <v>0</v>
      </c>
      <c r="I152" s="447">
        <v>5</v>
      </c>
      <c r="J152" s="455">
        <v>70</v>
      </c>
      <c r="K152" s="455">
        <v>0.7</v>
      </c>
      <c r="L152" s="455">
        <v>-0.8</v>
      </c>
      <c r="M152" s="452"/>
      <c r="N152" s="324">
        <f t="shared" si="40"/>
        <v>0.75</v>
      </c>
      <c r="P152" s="447">
        <v>5</v>
      </c>
      <c r="Q152" s="455">
        <v>1005</v>
      </c>
      <c r="R152" s="456">
        <v>3.8</v>
      </c>
      <c r="S152" s="456">
        <v>1.1000000000000001</v>
      </c>
      <c r="T152" s="452"/>
      <c r="U152" s="324">
        <f t="shared" si="41"/>
        <v>1.3499999999999999</v>
      </c>
    </row>
    <row r="153" spans="1:24" x14ac:dyDescent="0.25">
      <c r="A153" s="745"/>
      <c r="B153" s="447">
        <v>6</v>
      </c>
      <c r="C153" s="455">
        <v>37</v>
      </c>
      <c r="D153" s="455">
        <v>-0.7</v>
      </c>
      <c r="E153" s="455">
        <v>-0.8</v>
      </c>
      <c r="F153" s="452"/>
      <c r="G153" s="324">
        <f t="shared" si="39"/>
        <v>5.0000000000000044E-2</v>
      </c>
      <c r="I153" s="447">
        <v>6</v>
      </c>
      <c r="J153" s="455">
        <v>80</v>
      </c>
      <c r="K153" s="455">
        <v>1.1000000000000001</v>
      </c>
      <c r="L153" s="455">
        <v>-0.9</v>
      </c>
      <c r="M153" s="452"/>
      <c r="N153" s="324">
        <f t="shared" si="40"/>
        <v>1</v>
      </c>
      <c r="P153" s="447">
        <v>6</v>
      </c>
      <c r="Q153" s="455">
        <v>1010</v>
      </c>
      <c r="R153" s="456">
        <v>3.7</v>
      </c>
      <c r="S153" s="456">
        <v>1.1000000000000001</v>
      </c>
      <c r="T153" s="452"/>
      <c r="U153" s="324">
        <f t="shared" si="41"/>
        <v>1.3</v>
      </c>
    </row>
    <row r="154" spans="1:24" x14ac:dyDescent="0.25">
      <c r="A154" s="745"/>
      <c r="B154" s="447">
        <v>7</v>
      </c>
      <c r="C154" s="465">
        <v>40</v>
      </c>
      <c r="D154" s="455">
        <v>-0.8</v>
      </c>
      <c r="E154" s="455">
        <v>-1.1000000000000001</v>
      </c>
      <c r="F154" s="452"/>
      <c r="G154" s="324">
        <f t="shared" si="39"/>
        <v>0.15000000000000002</v>
      </c>
      <c r="I154" s="447">
        <v>7</v>
      </c>
      <c r="J154" s="465">
        <v>90</v>
      </c>
      <c r="K154" s="455">
        <v>1.5</v>
      </c>
      <c r="L154" s="455">
        <v>-0.8</v>
      </c>
      <c r="M154" s="452"/>
      <c r="N154" s="324">
        <f t="shared" si="40"/>
        <v>1.1499999999999999</v>
      </c>
      <c r="P154" s="447">
        <v>7</v>
      </c>
      <c r="Q154" s="455">
        <v>1020</v>
      </c>
      <c r="R154" s="456">
        <v>9.9999999999999995E-7</v>
      </c>
      <c r="S154" s="456">
        <v>9.9999999999999995E-7</v>
      </c>
      <c r="T154" s="452"/>
      <c r="U154" s="324">
        <f t="shared" si="41"/>
        <v>0</v>
      </c>
    </row>
    <row r="155" spans="1:24" ht="13.8" thickBot="1" x14ac:dyDescent="0.3">
      <c r="A155" s="524"/>
      <c r="C155" s="363"/>
      <c r="D155" s="461"/>
      <c r="E155" s="467"/>
      <c r="F155" s="363"/>
      <c r="J155" s="363"/>
      <c r="K155" s="461"/>
      <c r="L155" s="467"/>
      <c r="M155" s="363"/>
      <c r="Q155" s="461"/>
      <c r="R155" s="467"/>
      <c r="S155" s="467"/>
      <c r="T155" s="363"/>
    </row>
    <row r="156" spans="1:24" x14ac:dyDescent="0.25">
      <c r="A156" s="745">
        <v>15</v>
      </c>
      <c r="B156" s="749" t="s">
        <v>840</v>
      </c>
      <c r="C156" s="749"/>
      <c r="D156" s="749"/>
      <c r="E156" s="749"/>
      <c r="F156" s="749"/>
      <c r="G156" s="749"/>
      <c r="I156" s="749" t="str">
        <f>B156</f>
        <v>KOREKSI EXTECH A.100611</v>
      </c>
      <c r="J156" s="749"/>
      <c r="K156" s="749"/>
      <c r="L156" s="749"/>
      <c r="M156" s="749"/>
      <c r="N156" s="749"/>
      <c r="P156" s="749" t="str">
        <f>I156</f>
        <v>KOREKSI EXTECH A.100611</v>
      </c>
      <c r="Q156" s="749"/>
      <c r="R156" s="749"/>
      <c r="S156" s="749"/>
      <c r="T156" s="749"/>
      <c r="U156" s="749"/>
      <c r="W156" s="757" t="s">
        <v>819</v>
      </c>
      <c r="X156" s="758"/>
    </row>
    <row r="157" spans="1:24" x14ac:dyDescent="0.25">
      <c r="A157" s="745"/>
      <c r="B157" s="746" t="s">
        <v>820</v>
      </c>
      <c r="C157" s="746"/>
      <c r="D157" s="746" t="s">
        <v>821</v>
      </c>
      <c r="E157" s="746"/>
      <c r="F157" s="746"/>
      <c r="G157" s="746" t="s">
        <v>822</v>
      </c>
      <c r="I157" s="746" t="s">
        <v>823</v>
      </c>
      <c r="J157" s="746"/>
      <c r="K157" s="746" t="s">
        <v>821</v>
      </c>
      <c r="L157" s="746"/>
      <c r="M157" s="746"/>
      <c r="N157" s="746" t="s">
        <v>822</v>
      </c>
      <c r="P157" s="746" t="s">
        <v>824</v>
      </c>
      <c r="Q157" s="746"/>
      <c r="R157" s="746" t="s">
        <v>821</v>
      </c>
      <c r="S157" s="746"/>
      <c r="T157" s="746"/>
      <c r="U157" s="746" t="s">
        <v>822</v>
      </c>
      <c r="W157" s="445" t="s">
        <v>820</v>
      </c>
      <c r="X157" s="446">
        <v>0.5</v>
      </c>
    </row>
    <row r="158" spans="1:24" ht="14.4" x14ac:dyDescent="0.25">
      <c r="A158" s="745"/>
      <c r="B158" s="747" t="s">
        <v>825</v>
      </c>
      <c r="C158" s="747"/>
      <c r="D158" s="519">
        <v>2022</v>
      </c>
      <c r="E158" s="519">
        <v>2020</v>
      </c>
      <c r="F158" s="519">
        <v>2016</v>
      </c>
      <c r="G158" s="746"/>
      <c r="I158" s="756" t="s">
        <v>136</v>
      </c>
      <c r="J158" s="747"/>
      <c r="K158" s="523">
        <f>D158</f>
        <v>2022</v>
      </c>
      <c r="L158" s="523">
        <f>E158</f>
        <v>2020</v>
      </c>
      <c r="M158" s="519">
        <v>2016</v>
      </c>
      <c r="N158" s="746"/>
      <c r="P158" s="756" t="s">
        <v>826</v>
      </c>
      <c r="Q158" s="747"/>
      <c r="R158" s="523">
        <f>K158</f>
        <v>2022</v>
      </c>
      <c r="S158" s="523">
        <f>L158</f>
        <v>2020</v>
      </c>
      <c r="T158" s="519">
        <v>2016</v>
      </c>
      <c r="U158" s="746"/>
      <c r="W158" s="445" t="s">
        <v>136</v>
      </c>
      <c r="X158" s="446">
        <v>2.6</v>
      </c>
    </row>
    <row r="159" spans="1:24" ht="13.8" thickBot="1" x14ac:dyDescent="0.3">
      <c r="A159" s="745"/>
      <c r="B159" s="447">
        <v>1</v>
      </c>
      <c r="C159" s="448">
        <v>15</v>
      </c>
      <c r="D159" s="448">
        <v>0.6</v>
      </c>
      <c r="E159" s="448">
        <v>-0.6</v>
      </c>
      <c r="F159" s="452"/>
      <c r="G159" s="324">
        <f>0.5*(MAX(D159:F159)-MIN(D159:F159))</f>
        <v>0.6</v>
      </c>
      <c r="I159" s="447">
        <v>1</v>
      </c>
      <c r="J159" s="448">
        <v>30</v>
      </c>
      <c r="K159" s="448">
        <v>-2</v>
      </c>
      <c r="L159" s="448">
        <v>-0.4</v>
      </c>
      <c r="M159" s="452"/>
      <c r="N159" s="324">
        <f>0.5*(MAX(K159:M159)-MIN(K159:M159))</f>
        <v>0.8</v>
      </c>
      <c r="P159" s="447">
        <v>1</v>
      </c>
      <c r="Q159" s="448">
        <v>985</v>
      </c>
      <c r="R159" s="451">
        <v>4.3</v>
      </c>
      <c r="S159" s="451">
        <v>0.9</v>
      </c>
      <c r="T159" s="452"/>
      <c r="U159" s="324">
        <f>0.5*(MAX(R159:T159)-MIN(R159:T159))</f>
        <v>1.7</v>
      </c>
      <c r="W159" s="453" t="s">
        <v>826</v>
      </c>
      <c r="X159" s="454">
        <v>2.6</v>
      </c>
    </row>
    <row r="160" spans="1:24" x14ac:dyDescent="0.25">
      <c r="A160" s="745"/>
      <c r="B160" s="447">
        <v>2</v>
      </c>
      <c r="C160" s="448">
        <v>20</v>
      </c>
      <c r="D160" s="448">
        <v>0.3</v>
      </c>
      <c r="E160" s="448">
        <v>-0.5</v>
      </c>
      <c r="F160" s="452"/>
      <c r="G160" s="324">
        <f t="shared" ref="G160:G165" si="42">0.5*(MAX(D160:F160)-MIN(D160:F160))</f>
        <v>0.4</v>
      </c>
      <c r="I160" s="447">
        <v>2</v>
      </c>
      <c r="J160" s="448">
        <v>40</v>
      </c>
      <c r="K160" s="448">
        <v>-1.7</v>
      </c>
      <c r="L160" s="448">
        <v>-0.3</v>
      </c>
      <c r="M160" s="452"/>
      <c r="N160" s="324">
        <f t="shared" ref="N160:N165" si="43">0.5*(MAX(K160:M160)-MIN(K160:M160))</f>
        <v>0.7</v>
      </c>
      <c r="P160" s="447">
        <v>2</v>
      </c>
      <c r="Q160" s="448">
        <v>990</v>
      </c>
      <c r="R160" s="451">
        <v>4.2</v>
      </c>
      <c r="S160" s="451">
        <v>1</v>
      </c>
      <c r="T160" s="452"/>
      <c r="U160" s="324">
        <f t="shared" ref="U160:U165" si="44">0.5*(MAX(R160:T160)-MIN(R160:T160))</f>
        <v>1.6</v>
      </c>
    </row>
    <row r="161" spans="1:24" x14ac:dyDescent="0.25">
      <c r="A161" s="745"/>
      <c r="B161" s="447">
        <v>3</v>
      </c>
      <c r="C161" s="448">
        <v>25</v>
      </c>
      <c r="D161" s="448">
        <v>0.2</v>
      </c>
      <c r="E161" s="448">
        <v>-0.4</v>
      </c>
      <c r="F161" s="452"/>
      <c r="G161" s="324">
        <f t="shared" si="42"/>
        <v>0.30000000000000004</v>
      </c>
      <c r="I161" s="447">
        <v>3</v>
      </c>
      <c r="J161" s="448">
        <v>50</v>
      </c>
      <c r="K161" s="448">
        <v>-1.4</v>
      </c>
      <c r="L161" s="448">
        <v>-0.3</v>
      </c>
      <c r="M161" s="452"/>
      <c r="N161" s="324">
        <f t="shared" si="43"/>
        <v>0.54999999999999993</v>
      </c>
      <c r="P161" s="447">
        <v>3</v>
      </c>
      <c r="Q161" s="455">
        <v>995</v>
      </c>
      <c r="R161" s="456">
        <v>4.0999999999999996</v>
      </c>
      <c r="S161" s="456">
        <v>1</v>
      </c>
      <c r="T161" s="452"/>
      <c r="U161" s="324">
        <f t="shared" si="44"/>
        <v>1.5499999999999998</v>
      </c>
    </row>
    <row r="162" spans="1:24" x14ac:dyDescent="0.25">
      <c r="A162" s="745"/>
      <c r="B162" s="447">
        <v>4</v>
      </c>
      <c r="C162" s="455">
        <v>30</v>
      </c>
      <c r="D162" s="455">
        <v>0.4</v>
      </c>
      <c r="E162" s="455">
        <v>-0.2</v>
      </c>
      <c r="F162" s="452"/>
      <c r="G162" s="324">
        <f t="shared" si="42"/>
        <v>0.30000000000000004</v>
      </c>
      <c r="I162" s="447">
        <v>4</v>
      </c>
      <c r="J162" s="455">
        <v>60</v>
      </c>
      <c r="K162" s="455">
        <v>-1.1000000000000001</v>
      </c>
      <c r="L162" s="455">
        <v>-0.5</v>
      </c>
      <c r="M162" s="452"/>
      <c r="N162" s="324">
        <f t="shared" si="43"/>
        <v>0.30000000000000004</v>
      </c>
      <c r="P162" s="447">
        <v>4</v>
      </c>
      <c r="Q162" s="455">
        <v>1000</v>
      </c>
      <c r="R162" s="456">
        <v>4.0999999999999996</v>
      </c>
      <c r="S162" s="456">
        <v>1.1000000000000001</v>
      </c>
      <c r="T162" s="452"/>
      <c r="U162" s="324">
        <f t="shared" si="44"/>
        <v>1.4999999999999998</v>
      </c>
    </row>
    <row r="163" spans="1:24" x14ac:dyDescent="0.25">
      <c r="A163" s="745"/>
      <c r="B163" s="447">
        <v>5</v>
      </c>
      <c r="C163" s="455">
        <v>35</v>
      </c>
      <c r="D163" s="455">
        <v>0.8</v>
      </c>
      <c r="E163" s="455">
        <v>-0.1</v>
      </c>
      <c r="F163" s="452"/>
      <c r="G163" s="324">
        <f t="shared" si="42"/>
        <v>0.45</v>
      </c>
      <c r="I163" s="447">
        <v>5</v>
      </c>
      <c r="J163" s="455">
        <v>70</v>
      </c>
      <c r="K163" s="455">
        <v>-0.7</v>
      </c>
      <c r="L163" s="455">
        <v>-0.8</v>
      </c>
      <c r="M163" s="452"/>
      <c r="N163" s="324">
        <f t="shared" si="43"/>
        <v>5.0000000000000044E-2</v>
      </c>
      <c r="P163" s="447">
        <v>5</v>
      </c>
      <c r="Q163" s="455">
        <v>1005</v>
      </c>
      <c r="R163" s="456">
        <v>4</v>
      </c>
      <c r="S163" s="456">
        <v>1.1000000000000001</v>
      </c>
      <c r="T163" s="452"/>
      <c r="U163" s="324">
        <f t="shared" si="44"/>
        <v>1.45</v>
      </c>
    </row>
    <row r="164" spans="1:24" x14ac:dyDescent="0.25">
      <c r="A164" s="745"/>
      <c r="B164" s="447">
        <v>6</v>
      </c>
      <c r="C164" s="455">
        <v>37</v>
      </c>
      <c r="D164" s="455">
        <v>1</v>
      </c>
      <c r="E164" s="455">
        <v>-0.1</v>
      </c>
      <c r="F164" s="452"/>
      <c r="G164" s="324">
        <f t="shared" si="42"/>
        <v>0.55000000000000004</v>
      </c>
      <c r="I164" s="447">
        <v>6</v>
      </c>
      <c r="J164" s="455">
        <v>80</v>
      </c>
      <c r="K164" s="455">
        <v>-0.4</v>
      </c>
      <c r="L164" s="455">
        <v>-1.3</v>
      </c>
      <c r="M164" s="452"/>
      <c r="N164" s="324">
        <f t="shared" si="43"/>
        <v>0.45</v>
      </c>
      <c r="P164" s="447">
        <v>6</v>
      </c>
      <c r="Q164" s="455">
        <v>1010</v>
      </c>
      <c r="R164" s="456">
        <v>3.9</v>
      </c>
      <c r="S164" s="456">
        <v>1.1000000000000001</v>
      </c>
      <c r="T164" s="452"/>
      <c r="U164" s="324">
        <f t="shared" si="44"/>
        <v>1.4</v>
      </c>
    </row>
    <row r="165" spans="1:24" x14ac:dyDescent="0.25">
      <c r="A165" s="745"/>
      <c r="B165" s="447">
        <v>7</v>
      </c>
      <c r="C165" s="465">
        <v>40</v>
      </c>
      <c r="D165" s="455">
        <v>1.4</v>
      </c>
      <c r="E165" s="455">
        <v>9.9999999999999995E-7</v>
      </c>
      <c r="F165" s="452"/>
      <c r="G165" s="324">
        <f t="shared" si="42"/>
        <v>0.6999995</v>
      </c>
      <c r="I165" s="447">
        <v>7</v>
      </c>
      <c r="J165" s="465">
        <v>90</v>
      </c>
      <c r="K165" s="455">
        <v>-0.1</v>
      </c>
      <c r="L165" s="455">
        <v>-2</v>
      </c>
      <c r="M165" s="452"/>
      <c r="N165" s="324">
        <f t="shared" si="43"/>
        <v>0.95</v>
      </c>
      <c r="P165" s="447">
        <v>7</v>
      </c>
      <c r="Q165" s="455">
        <v>1020</v>
      </c>
      <c r="R165" s="456">
        <v>9.9999999999999995E-7</v>
      </c>
      <c r="S165" s="456">
        <v>9.9999999999999995E-7</v>
      </c>
      <c r="T165" s="452"/>
      <c r="U165" s="324">
        <f t="shared" si="44"/>
        <v>0</v>
      </c>
    </row>
    <row r="166" spans="1:24" ht="13.8" thickBot="1" x14ac:dyDescent="0.3">
      <c r="A166" s="524"/>
      <c r="C166" s="363"/>
      <c r="D166" s="461"/>
      <c r="E166" s="467"/>
      <c r="F166" s="363"/>
      <c r="I166" s="363"/>
      <c r="J166" s="461"/>
      <c r="K166" s="467"/>
      <c r="L166" s="363"/>
      <c r="O166" s="461"/>
      <c r="P166" s="467"/>
      <c r="Q166" s="467"/>
      <c r="R166" s="363"/>
    </row>
    <row r="167" spans="1:24" x14ac:dyDescent="0.25">
      <c r="A167" s="745">
        <v>16</v>
      </c>
      <c r="B167" s="749" t="s">
        <v>841</v>
      </c>
      <c r="C167" s="749"/>
      <c r="D167" s="749"/>
      <c r="E167" s="749"/>
      <c r="F167" s="749"/>
      <c r="G167" s="749"/>
      <c r="I167" s="749" t="str">
        <f>B167</f>
        <v>KOREKSI EXTECH A.100616</v>
      </c>
      <c r="J167" s="749"/>
      <c r="K167" s="749"/>
      <c r="L167" s="749"/>
      <c r="M167" s="749"/>
      <c r="N167" s="749"/>
      <c r="P167" s="749" t="str">
        <f>I167</f>
        <v>KOREKSI EXTECH A.100616</v>
      </c>
      <c r="Q167" s="749"/>
      <c r="R167" s="749"/>
      <c r="S167" s="749"/>
      <c r="T167" s="749"/>
      <c r="U167" s="749"/>
      <c r="W167" s="757" t="s">
        <v>819</v>
      </c>
      <c r="X167" s="758"/>
    </row>
    <row r="168" spans="1:24" x14ac:dyDescent="0.25">
      <c r="A168" s="745"/>
      <c r="B168" s="746" t="s">
        <v>820</v>
      </c>
      <c r="C168" s="746"/>
      <c r="D168" s="746" t="s">
        <v>821</v>
      </c>
      <c r="E168" s="746"/>
      <c r="F168" s="746"/>
      <c r="G168" s="746" t="s">
        <v>822</v>
      </c>
      <c r="I168" s="746" t="s">
        <v>823</v>
      </c>
      <c r="J168" s="746"/>
      <c r="K168" s="746" t="s">
        <v>821</v>
      </c>
      <c r="L168" s="746"/>
      <c r="M168" s="746"/>
      <c r="N168" s="746" t="s">
        <v>822</v>
      </c>
      <c r="P168" s="746" t="s">
        <v>824</v>
      </c>
      <c r="Q168" s="746"/>
      <c r="R168" s="746" t="s">
        <v>821</v>
      </c>
      <c r="S168" s="746"/>
      <c r="T168" s="746"/>
      <c r="U168" s="746" t="s">
        <v>822</v>
      </c>
      <c r="W168" s="445" t="s">
        <v>820</v>
      </c>
      <c r="X168" s="446">
        <v>0.4</v>
      </c>
    </row>
    <row r="169" spans="1:24" ht="14.4" x14ac:dyDescent="0.25">
      <c r="A169" s="745"/>
      <c r="B169" s="747" t="s">
        <v>825</v>
      </c>
      <c r="C169" s="747"/>
      <c r="D169" s="519">
        <v>2020</v>
      </c>
      <c r="E169" s="522" t="s">
        <v>71</v>
      </c>
      <c r="F169" s="519">
        <v>2016</v>
      </c>
      <c r="G169" s="746"/>
      <c r="I169" s="756" t="s">
        <v>136</v>
      </c>
      <c r="J169" s="747"/>
      <c r="K169" s="523">
        <f>D169</f>
        <v>2020</v>
      </c>
      <c r="L169" s="523" t="str">
        <f>E169</f>
        <v>-</v>
      </c>
      <c r="M169" s="519">
        <v>2016</v>
      </c>
      <c r="N169" s="746"/>
      <c r="P169" s="756" t="s">
        <v>826</v>
      </c>
      <c r="Q169" s="747"/>
      <c r="R169" s="523">
        <f>K169</f>
        <v>2020</v>
      </c>
      <c r="S169" s="523" t="str">
        <f>L169</f>
        <v>-</v>
      </c>
      <c r="T169" s="519">
        <v>2016</v>
      </c>
      <c r="U169" s="746"/>
      <c r="W169" s="445" t="s">
        <v>136</v>
      </c>
      <c r="X169" s="446">
        <v>2.2000000000000002</v>
      </c>
    </row>
    <row r="170" spans="1:24" ht="13.8" thickBot="1" x14ac:dyDescent="0.3">
      <c r="A170" s="745"/>
      <c r="B170" s="447">
        <v>1</v>
      </c>
      <c r="C170" s="448">
        <v>15</v>
      </c>
      <c r="D170" s="448">
        <v>0.1</v>
      </c>
      <c r="E170" s="449" t="s">
        <v>71</v>
      </c>
      <c r="F170" s="452"/>
      <c r="G170" s="324">
        <f>0.5*(MAX(D170:F170)-MIN(D170:F170))</f>
        <v>0</v>
      </c>
      <c r="I170" s="447">
        <v>1</v>
      </c>
      <c r="J170" s="448">
        <v>30</v>
      </c>
      <c r="K170" s="448">
        <v>-1.6</v>
      </c>
      <c r="L170" s="449" t="s">
        <v>71</v>
      </c>
      <c r="M170" s="452"/>
      <c r="N170" s="324">
        <f>0.5*(MAX(K170:M170)-MIN(K170:M170))</f>
        <v>0</v>
      </c>
      <c r="P170" s="447">
        <v>1</v>
      </c>
      <c r="Q170" s="448">
        <v>800</v>
      </c>
      <c r="R170" s="451">
        <v>-2.9</v>
      </c>
      <c r="S170" s="449" t="s">
        <v>71</v>
      </c>
      <c r="T170" s="452"/>
      <c r="U170" s="324">
        <f>0.5*(MAX(R170:T170)-MIN(R170:T170))</f>
        <v>0</v>
      </c>
      <c r="W170" s="453" t="s">
        <v>826</v>
      </c>
      <c r="X170" s="454">
        <v>2.2999999999999998</v>
      </c>
    </row>
    <row r="171" spans="1:24" x14ac:dyDescent="0.25">
      <c r="A171" s="745"/>
      <c r="B171" s="447">
        <v>2</v>
      </c>
      <c r="C171" s="448">
        <v>20</v>
      </c>
      <c r="D171" s="448">
        <v>0.2</v>
      </c>
      <c r="E171" s="449" t="s">
        <v>71</v>
      </c>
      <c r="F171" s="452"/>
      <c r="G171" s="324">
        <f t="shared" ref="G171:G176" si="45">0.5*(MAX(D171:F171)-MIN(D171:F171))</f>
        <v>0</v>
      </c>
      <c r="I171" s="447">
        <v>2</v>
      </c>
      <c r="J171" s="448">
        <v>40</v>
      </c>
      <c r="K171" s="448">
        <v>-1.4</v>
      </c>
      <c r="L171" s="449" t="s">
        <v>71</v>
      </c>
      <c r="M171" s="452"/>
      <c r="N171" s="324">
        <f t="shared" ref="N171:N176" si="46">0.5*(MAX(K171:M171)-MIN(K171:M171))</f>
        <v>0</v>
      </c>
      <c r="P171" s="447">
        <v>2</v>
      </c>
      <c r="Q171" s="448">
        <v>850</v>
      </c>
      <c r="R171" s="451">
        <v>-2.2999999999999998</v>
      </c>
      <c r="S171" s="449" t="s">
        <v>71</v>
      </c>
      <c r="T171" s="452"/>
      <c r="U171" s="324">
        <f t="shared" ref="U171:U176" si="47">0.5*(MAX(R171:T171)-MIN(R171:T171))</f>
        <v>0</v>
      </c>
    </row>
    <row r="172" spans="1:24" x14ac:dyDescent="0.25">
      <c r="A172" s="745"/>
      <c r="B172" s="447">
        <v>3</v>
      </c>
      <c r="C172" s="448">
        <v>25</v>
      </c>
      <c r="D172" s="448">
        <v>0.2</v>
      </c>
      <c r="E172" s="449" t="s">
        <v>71</v>
      </c>
      <c r="F172" s="452"/>
      <c r="G172" s="324">
        <f t="shared" si="45"/>
        <v>0</v>
      </c>
      <c r="I172" s="447">
        <v>3</v>
      </c>
      <c r="J172" s="448">
        <v>50</v>
      </c>
      <c r="K172" s="448">
        <v>-1.4</v>
      </c>
      <c r="L172" s="449" t="s">
        <v>71</v>
      </c>
      <c r="M172" s="452"/>
      <c r="N172" s="324">
        <f t="shared" si="46"/>
        <v>0</v>
      </c>
      <c r="P172" s="447">
        <v>3</v>
      </c>
      <c r="Q172" s="455">
        <v>900</v>
      </c>
      <c r="R172" s="456">
        <v>-1.7</v>
      </c>
      <c r="S172" s="449" t="s">
        <v>71</v>
      </c>
      <c r="T172" s="452"/>
      <c r="U172" s="324">
        <f t="shared" si="47"/>
        <v>0</v>
      </c>
    </row>
    <row r="173" spans="1:24" x14ac:dyDescent="0.25">
      <c r="A173" s="745"/>
      <c r="B173" s="447">
        <v>4</v>
      </c>
      <c r="C173" s="455">
        <v>30</v>
      </c>
      <c r="D173" s="455">
        <v>0.2</v>
      </c>
      <c r="E173" s="456" t="s">
        <v>71</v>
      </c>
      <c r="F173" s="452"/>
      <c r="G173" s="324">
        <f t="shared" si="45"/>
        <v>0</v>
      </c>
      <c r="I173" s="447">
        <v>4</v>
      </c>
      <c r="J173" s="455">
        <v>60</v>
      </c>
      <c r="K173" s="455">
        <v>-1.5</v>
      </c>
      <c r="L173" s="456" t="s">
        <v>71</v>
      </c>
      <c r="M173" s="452"/>
      <c r="N173" s="324">
        <f t="shared" si="46"/>
        <v>0</v>
      </c>
      <c r="P173" s="447">
        <v>4</v>
      </c>
      <c r="Q173" s="455">
        <v>950</v>
      </c>
      <c r="R173" s="456">
        <v>-1.1000000000000001</v>
      </c>
      <c r="S173" s="456" t="s">
        <v>71</v>
      </c>
      <c r="T173" s="452"/>
      <c r="U173" s="324">
        <f t="shared" si="47"/>
        <v>0</v>
      </c>
    </row>
    <row r="174" spans="1:24" x14ac:dyDescent="0.25">
      <c r="A174" s="745"/>
      <c r="B174" s="447">
        <v>5</v>
      </c>
      <c r="C174" s="455">
        <v>35</v>
      </c>
      <c r="D174" s="455">
        <v>0.1</v>
      </c>
      <c r="E174" s="456" t="s">
        <v>71</v>
      </c>
      <c r="F174" s="452"/>
      <c r="G174" s="324">
        <f t="shared" si="45"/>
        <v>0</v>
      </c>
      <c r="I174" s="447">
        <v>5</v>
      </c>
      <c r="J174" s="455">
        <v>70</v>
      </c>
      <c r="K174" s="455">
        <v>-1.8</v>
      </c>
      <c r="L174" s="456" t="s">
        <v>71</v>
      </c>
      <c r="M174" s="452"/>
      <c r="N174" s="324">
        <f t="shared" si="46"/>
        <v>0</v>
      </c>
      <c r="P174" s="447">
        <v>5</v>
      </c>
      <c r="Q174" s="455">
        <v>1000</v>
      </c>
      <c r="R174" s="456">
        <v>-0.4</v>
      </c>
      <c r="S174" s="456" t="s">
        <v>71</v>
      </c>
      <c r="T174" s="452"/>
      <c r="U174" s="324">
        <f t="shared" si="47"/>
        <v>0</v>
      </c>
    </row>
    <row r="175" spans="1:24" x14ac:dyDescent="0.25">
      <c r="A175" s="745"/>
      <c r="B175" s="447">
        <v>6</v>
      </c>
      <c r="C175" s="455">
        <v>37</v>
      </c>
      <c r="D175" s="455">
        <v>9.9999999999999995E-7</v>
      </c>
      <c r="E175" s="456" t="s">
        <v>71</v>
      </c>
      <c r="F175" s="452"/>
      <c r="G175" s="324">
        <f t="shared" si="45"/>
        <v>0</v>
      </c>
      <c r="I175" s="447">
        <v>6</v>
      </c>
      <c r="J175" s="455">
        <v>80</v>
      </c>
      <c r="K175" s="455">
        <v>-2.2999999999999998</v>
      </c>
      <c r="L175" s="456" t="s">
        <v>71</v>
      </c>
      <c r="M175" s="452"/>
      <c r="N175" s="324">
        <f t="shared" si="46"/>
        <v>0</v>
      </c>
      <c r="P175" s="447">
        <v>6</v>
      </c>
      <c r="Q175" s="455">
        <v>1005</v>
      </c>
      <c r="R175" s="456">
        <v>-0.4</v>
      </c>
      <c r="S175" s="456" t="s">
        <v>71</v>
      </c>
      <c r="T175" s="452"/>
      <c r="U175" s="324">
        <f t="shared" si="47"/>
        <v>0</v>
      </c>
    </row>
    <row r="176" spans="1:24" x14ac:dyDescent="0.25">
      <c r="A176" s="745"/>
      <c r="B176" s="447">
        <v>7</v>
      </c>
      <c r="C176" s="465">
        <v>40</v>
      </c>
      <c r="D176" s="455">
        <v>9.9999999999999995E-7</v>
      </c>
      <c r="E176" s="456" t="s">
        <v>71</v>
      </c>
      <c r="F176" s="452"/>
      <c r="G176" s="324">
        <f t="shared" si="45"/>
        <v>0</v>
      </c>
      <c r="I176" s="447">
        <v>7</v>
      </c>
      <c r="J176" s="465">
        <v>90</v>
      </c>
      <c r="K176" s="455">
        <v>-3</v>
      </c>
      <c r="L176" s="456" t="s">
        <v>71</v>
      </c>
      <c r="M176" s="452"/>
      <c r="N176" s="324">
        <f t="shared" si="46"/>
        <v>0</v>
      </c>
      <c r="P176" s="447">
        <v>7</v>
      </c>
      <c r="Q176" s="455">
        <v>1020</v>
      </c>
      <c r="R176" s="456">
        <v>9.9999999999999995E-7</v>
      </c>
      <c r="S176" s="456" t="s">
        <v>71</v>
      </c>
      <c r="T176" s="452"/>
      <c r="U176" s="324">
        <f t="shared" si="47"/>
        <v>0</v>
      </c>
    </row>
    <row r="177" spans="1:24" ht="13.8" thickBot="1" x14ac:dyDescent="0.3">
      <c r="A177" s="524"/>
      <c r="C177" s="363"/>
      <c r="D177" s="461"/>
      <c r="E177" s="467"/>
      <c r="F177" s="363"/>
      <c r="J177" s="363"/>
      <c r="K177" s="461"/>
      <c r="L177" s="467"/>
      <c r="M177" s="363"/>
      <c r="Q177" s="461"/>
      <c r="R177" s="467"/>
      <c r="S177" s="467"/>
      <c r="T177" s="363"/>
    </row>
    <row r="178" spans="1:24" x14ac:dyDescent="0.25">
      <c r="A178" s="745">
        <v>17</v>
      </c>
      <c r="B178" s="749" t="s">
        <v>842</v>
      </c>
      <c r="C178" s="749"/>
      <c r="D178" s="749"/>
      <c r="E178" s="749"/>
      <c r="F178" s="749"/>
      <c r="G178" s="749"/>
      <c r="I178" s="749" t="str">
        <f>B178</f>
        <v>KOREKSI EXTECH A.100617</v>
      </c>
      <c r="J178" s="749"/>
      <c r="K178" s="749"/>
      <c r="L178" s="749"/>
      <c r="M178" s="749"/>
      <c r="N178" s="749"/>
      <c r="P178" s="749" t="str">
        <f>I178</f>
        <v>KOREKSI EXTECH A.100617</v>
      </c>
      <c r="Q178" s="749"/>
      <c r="R178" s="749"/>
      <c r="S178" s="749"/>
      <c r="T178" s="749"/>
      <c r="U178" s="749"/>
      <c r="W178" s="757" t="s">
        <v>819</v>
      </c>
      <c r="X178" s="758"/>
    </row>
    <row r="179" spans="1:24" x14ac:dyDescent="0.25">
      <c r="A179" s="745"/>
      <c r="B179" s="746" t="s">
        <v>820</v>
      </c>
      <c r="C179" s="746"/>
      <c r="D179" s="746" t="s">
        <v>821</v>
      </c>
      <c r="E179" s="746"/>
      <c r="F179" s="746"/>
      <c r="G179" s="746" t="s">
        <v>822</v>
      </c>
      <c r="I179" s="746" t="s">
        <v>823</v>
      </c>
      <c r="J179" s="746"/>
      <c r="K179" s="746" t="s">
        <v>821</v>
      </c>
      <c r="L179" s="746"/>
      <c r="M179" s="746"/>
      <c r="N179" s="746" t="s">
        <v>822</v>
      </c>
      <c r="P179" s="746" t="s">
        <v>824</v>
      </c>
      <c r="Q179" s="746"/>
      <c r="R179" s="746" t="s">
        <v>821</v>
      </c>
      <c r="S179" s="746"/>
      <c r="T179" s="746"/>
      <c r="U179" s="746" t="s">
        <v>822</v>
      </c>
      <c r="W179" s="445" t="s">
        <v>820</v>
      </c>
      <c r="X179" s="446">
        <v>0.3</v>
      </c>
    </row>
    <row r="180" spans="1:24" ht="14.4" x14ac:dyDescent="0.25">
      <c r="A180" s="745"/>
      <c r="B180" s="747" t="s">
        <v>825</v>
      </c>
      <c r="C180" s="747"/>
      <c r="D180" s="519">
        <v>2020</v>
      </c>
      <c r="E180" s="522" t="s">
        <v>71</v>
      </c>
      <c r="F180" s="519">
        <v>2016</v>
      </c>
      <c r="G180" s="746"/>
      <c r="I180" s="756" t="s">
        <v>136</v>
      </c>
      <c r="J180" s="747"/>
      <c r="K180" s="523">
        <f>D180</f>
        <v>2020</v>
      </c>
      <c r="L180" s="523" t="str">
        <f>E180</f>
        <v>-</v>
      </c>
      <c r="M180" s="519">
        <v>2016</v>
      </c>
      <c r="N180" s="746"/>
      <c r="P180" s="756" t="s">
        <v>826</v>
      </c>
      <c r="Q180" s="747"/>
      <c r="R180" s="523">
        <f>K180</f>
        <v>2020</v>
      </c>
      <c r="S180" s="523" t="str">
        <f>L180</f>
        <v>-</v>
      </c>
      <c r="T180" s="519">
        <v>2016</v>
      </c>
      <c r="U180" s="746"/>
      <c r="W180" s="445" t="s">
        <v>136</v>
      </c>
      <c r="X180" s="446">
        <v>2.8</v>
      </c>
    </row>
    <row r="181" spans="1:24" ht="13.8" thickBot="1" x14ac:dyDescent="0.3">
      <c r="A181" s="745"/>
      <c r="B181" s="447">
        <v>1</v>
      </c>
      <c r="C181" s="448">
        <v>15</v>
      </c>
      <c r="D181" s="448">
        <v>0.1</v>
      </c>
      <c r="E181" s="449" t="s">
        <v>71</v>
      </c>
      <c r="F181" s="452"/>
      <c r="G181" s="324">
        <f>0.5*(MAX(D181:F181)-MIN(D181:F181))</f>
        <v>0</v>
      </c>
      <c r="I181" s="447">
        <v>1</v>
      </c>
      <c r="J181" s="448">
        <v>30</v>
      </c>
      <c r="K181" s="448">
        <v>0.1</v>
      </c>
      <c r="L181" s="449" t="s">
        <v>71</v>
      </c>
      <c r="M181" s="452"/>
      <c r="N181" s="324">
        <f>0.5*(MAX(K181:M181)-MIN(K181:M181))</f>
        <v>0</v>
      </c>
      <c r="P181" s="447">
        <v>1</v>
      </c>
      <c r="Q181" s="448">
        <v>960</v>
      </c>
      <c r="R181" s="451">
        <v>-0.6</v>
      </c>
      <c r="S181" s="449" t="s">
        <v>71</v>
      </c>
      <c r="T181" s="452"/>
      <c r="U181" s="324">
        <f>0.5*(MAX(R181:T181)-MIN(R181:T181))</f>
        <v>0</v>
      </c>
      <c r="W181" s="453" t="s">
        <v>826</v>
      </c>
      <c r="X181" s="454">
        <v>2.1</v>
      </c>
    </row>
    <row r="182" spans="1:24" x14ac:dyDescent="0.25">
      <c r="A182" s="745"/>
      <c r="B182" s="447">
        <v>2</v>
      </c>
      <c r="C182" s="448">
        <v>20</v>
      </c>
      <c r="D182" s="448">
        <v>0.1</v>
      </c>
      <c r="E182" s="449" t="s">
        <v>71</v>
      </c>
      <c r="F182" s="452"/>
      <c r="G182" s="324">
        <f t="shared" ref="G182:G187" si="48">0.5*(MAX(D182:F182)-MIN(D182:F182))</f>
        <v>0</v>
      </c>
      <c r="I182" s="447">
        <v>2</v>
      </c>
      <c r="J182" s="448">
        <v>40</v>
      </c>
      <c r="K182" s="448">
        <v>0.2</v>
      </c>
      <c r="L182" s="449" t="s">
        <v>71</v>
      </c>
      <c r="M182" s="452"/>
      <c r="N182" s="324">
        <f t="shared" ref="N182:N187" si="49">0.5*(MAX(K182:M182)-MIN(K182:M182))</f>
        <v>0</v>
      </c>
      <c r="P182" s="447">
        <v>2</v>
      </c>
      <c r="Q182" s="448">
        <v>970</v>
      </c>
      <c r="R182" s="451">
        <v>-0.6</v>
      </c>
      <c r="S182" s="449" t="s">
        <v>71</v>
      </c>
      <c r="T182" s="452"/>
      <c r="U182" s="324">
        <f t="shared" ref="U182:U187" si="50">0.5*(MAX(R182:T182)-MIN(R182:T182))</f>
        <v>0</v>
      </c>
    </row>
    <row r="183" spans="1:24" x14ac:dyDescent="0.25">
      <c r="A183" s="745"/>
      <c r="B183" s="447">
        <v>3</v>
      </c>
      <c r="C183" s="448">
        <v>25</v>
      </c>
      <c r="D183" s="448">
        <v>9.9999999999999995E-7</v>
      </c>
      <c r="E183" s="449" t="s">
        <v>71</v>
      </c>
      <c r="F183" s="452"/>
      <c r="G183" s="324">
        <f t="shared" si="48"/>
        <v>0</v>
      </c>
      <c r="I183" s="447">
        <v>3</v>
      </c>
      <c r="J183" s="448">
        <v>50</v>
      </c>
      <c r="K183" s="448">
        <v>0.2</v>
      </c>
      <c r="L183" s="449" t="s">
        <v>71</v>
      </c>
      <c r="M183" s="452"/>
      <c r="N183" s="324">
        <f t="shared" si="49"/>
        <v>0</v>
      </c>
      <c r="P183" s="447">
        <v>3</v>
      </c>
      <c r="Q183" s="455">
        <v>980</v>
      </c>
      <c r="R183" s="456">
        <v>-0.6</v>
      </c>
      <c r="S183" s="449" t="s">
        <v>71</v>
      </c>
      <c r="T183" s="452"/>
      <c r="U183" s="324">
        <f t="shared" si="50"/>
        <v>0</v>
      </c>
    </row>
    <row r="184" spans="1:24" x14ac:dyDescent="0.25">
      <c r="A184" s="745"/>
      <c r="B184" s="447">
        <v>4</v>
      </c>
      <c r="C184" s="455">
        <v>30</v>
      </c>
      <c r="D184" s="455">
        <v>-0.2</v>
      </c>
      <c r="E184" s="456" t="s">
        <v>71</v>
      </c>
      <c r="F184" s="452"/>
      <c r="G184" s="324">
        <f t="shared" si="48"/>
        <v>0</v>
      </c>
      <c r="I184" s="447">
        <v>4</v>
      </c>
      <c r="J184" s="455">
        <v>60</v>
      </c>
      <c r="K184" s="455">
        <v>9.9999999999999995E-7</v>
      </c>
      <c r="L184" s="456" t="s">
        <v>71</v>
      </c>
      <c r="M184" s="452"/>
      <c r="N184" s="324">
        <f t="shared" si="49"/>
        <v>0</v>
      </c>
      <c r="P184" s="447">
        <v>4</v>
      </c>
      <c r="Q184" s="455">
        <v>990</v>
      </c>
      <c r="R184" s="456">
        <v>-0.6</v>
      </c>
      <c r="S184" s="456" t="s">
        <v>71</v>
      </c>
      <c r="T184" s="452"/>
      <c r="U184" s="324">
        <f t="shared" si="50"/>
        <v>0</v>
      </c>
    </row>
    <row r="185" spans="1:24" x14ac:dyDescent="0.25">
      <c r="A185" s="745"/>
      <c r="B185" s="447">
        <v>5</v>
      </c>
      <c r="C185" s="455">
        <v>35</v>
      </c>
      <c r="D185" s="455">
        <v>-0.5</v>
      </c>
      <c r="E185" s="456" t="s">
        <v>71</v>
      </c>
      <c r="F185" s="452"/>
      <c r="G185" s="324">
        <f t="shared" si="48"/>
        <v>0</v>
      </c>
      <c r="I185" s="447">
        <v>5</v>
      </c>
      <c r="J185" s="455">
        <v>70</v>
      </c>
      <c r="K185" s="455">
        <v>-0.3</v>
      </c>
      <c r="L185" s="456" t="s">
        <v>71</v>
      </c>
      <c r="M185" s="452"/>
      <c r="N185" s="324">
        <f t="shared" si="49"/>
        <v>0</v>
      </c>
      <c r="P185" s="447">
        <v>5</v>
      </c>
      <c r="Q185" s="455">
        <v>1000</v>
      </c>
      <c r="R185" s="456">
        <v>-0.6</v>
      </c>
      <c r="S185" s="456" t="s">
        <v>71</v>
      </c>
      <c r="T185" s="452"/>
      <c r="U185" s="324">
        <f t="shared" si="50"/>
        <v>0</v>
      </c>
    </row>
    <row r="186" spans="1:24" x14ac:dyDescent="0.25">
      <c r="A186" s="745"/>
      <c r="B186" s="447">
        <v>6</v>
      </c>
      <c r="C186" s="455">
        <v>37</v>
      </c>
      <c r="D186" s="455">
        <v>-0.6</v>
      </c>
      <c r="E186" s="456" t="s">
        <v>71</v>
      </c>
      <c r="F186" s="452"/>
      <c r="G186" s="324">
        <f t="shared" si="48"/>
        <v>0</v>
      </c>
      <c r="I186" s="447">
        <v>6</v>
      </c>
      <c r="J186" s="455">
        <v>80</v>
      </c>
      <c r="K186" s="455">
        <v>-0.8</v>
      </c>
      <c r="L186" s="456" t="s">
        <v>71</v>
      </c>
      <c r="M186" s="452"/>
      <c r="N186" s="324">
        <f t="shared" si="49"/>
        <v>0</v>
      </c>
      <c r="P186" s="447">
        <v>6</v>
      </c>
      <c r="Q186" s="455">
        <v>1005</v>
      </c>
      <c r="R186" s="456">
        <v>-0.6</v>
      </c>
      <c r="S186" s="456" t="s">
        <v>71</v>
      </c>
      <c r="T186" s="452"/>
      <c r="U186" s="324">
        <f t="shared" si="50"/>
        <v>0</v>
      </c>
    </row>
    <row r="187" spans="1:24" x14ac:dyDescent="0.25">
      <c r="A187" s="745"/>
      <c r="B187" s="447">
        <v>7</v>
      </c>
      <c r="C187" s="465">
        <v>40</v>
      </c>
      <c r="D187" s="455">
        <v>-0.8</v>
      </c>
      <c r="E187" s="456" t="s">
        <v>71</v>
      </c>
      <c r="F187" s="452"/>
      <c r="G187" s="324">
        <f t="shared" si="48"/>
        <v>0</v>
      </c>
      <c r="I187" s="447">
        <v>7</v>
      </c>
      <c r="J187" s="465">
        <v>90</v>
      </c>
      <c r="K187" s="455">
        <v>-1.4</v>
      </c>
      <c r="L187" s="456" t="s">
        <v>71</v>
      </c>
      <c r="M187" s="452"/>
      <c r="N187" s="324">
        <f t="shared" si="49"/>
        <v>0</v>
      </c>
      <c r="P187" s="447">
        <v>7</v>
      </c>
      <c r="Q187" s="455">
        <v>1020</v>
      </c>
      <c r="R187" s="456">
        <v>9.9999999999999995E-7</v>
      </c>
      <c r="S187" s="456" t="s">
        <v>71</v>
      </c>
      <c r="T187" s="452"/>
      <c r="U187" s="324">
        <f t="shared" si="50"/>
        <v>0</v>
      </c>
    </row>
    <row r="188" spans="1:24" ht="13.8" thickBot="1" x14ac:dyDescent="0.3">
      <c r="A188" s="524"/>
      <c r="C188" s="363"/>
      <c r="D188" s="461"/>
      <c r="E188" s="467"/>
      <c r="F188" s="363"/>
      <c r="J188" s="363"/>
      <c r="K188" s="461"/>
      <c r="L188" s="467"/>
      <c r="M188" s="363"/>
      <c r="Q188" s="461"/>
      <c r="R188" s="467"/>
      <c r="S188" s="467"/>
      <c r="T188" s="363"/>
    </row>
    <row r="189" spans="1:24" x14ac:dyDescent="0.25">
      <c r="A189" s="745">
        <v>18</v>
      </c>
      <c r="B189" s="749" t="s">
        <v>843</v>
      </c>
      <c r="C189" s="749"/>
      <c r="D189" s="749"/>
      <c r="E189" s="749"/>
      <c r="F189" s="749"/>
      <c r="G189" s="749"/>
      <c r="I189" s="749" t="str">
        <f>B189</f>
        <v>KOREKSI EXTECH A.100618</v>
      </c>
      <c r="J189" s="749"/>
      <c r="K189" s="749"/>
      <c r="L189" s="749"/>
      <c r="M189" s="749"/>
      <c r="N189" s="749"/>
      <c r="P189" s="749" t="str">
        <f>I189</f>
        <v>KOREKSI EXTECH A.100618</v>
      </c>
      <c r="Q189" s="749"/>
      <c r="R189" s="749"/>
      <c r="S189" s="749"/>
      <c r="T189" s="749"/>
      <c r="U189" s="749"/>
      <c r="W189" s="757" t="s">
        <v>819</v>
      </c>
      <c r="X189" s="758"/>
    </row>
    <row r="190" spans="1:24" x14ac:dyDescent="0.25">
      <c r="A190" s="745"/>
      <c r="B190" s="746" t="s">
        <v>820</v>
      </c>
      <c r="C190" s="746"/>
      <c r="D190" s="746" t="s">
        <v>821</v>
      </c>
      <c r="E190" s="746"/>
      <c r="F190" s="746"/>
      <c r="G190" s="746" t="s">
        <v>822</v>
      </c>
      <c r="I190" s="746" t="s">
        <v>823</v>
      </c>
      <c r="J190" s="746"/>
      <c r="K190" s="746" t="s">
        <v>821</v>
      </c>
      <c r="L190" s="746"/>
      <c r="M190" s="746"/>
      <c r="N190" s="746" t="s">
        <v>822</v>
      </c>
      <c r="P190" s="746" t="s">
        <v>824</v>
      </c>
      <c r="Q190" s="746"/>
      <c r="R190" s="746" t="s">
        <v>821</v>
      </c>
      <c r="S190" s="746"/>
      <c r="T190" s="746"/>
      <c r="U190" s="746" t="s">
        <v>822</v>
      </c>
      <c r="W190" s="445" t="s">
        <v>820</v>
      </c>
      <c r="X190" s="446">
        <v>0.3</v>
      </c>
    </row>
    <row r="191" spans="1:24" ht="14.4" x14ac:dyDescent="0.25">
      <c r="A191" s="745"/>
      <c r="B191" s="747" t="s">
        <v>825</v>
      </c>
      <c r="C191" s="747"/>
      <c r="D191" s="519">
        <v>2020</v>
      </c>
      <c r="E191" s="522" t="s">
        <v>71</v>
      </c>
      <c r="F191" s="519">
        <v>2016</v>
      </c>
      <c r="G191" s="746"/>
      <c r="I191" s="756" t="s">
        <v>136</v>
      </c>
      <c r="J191" s="747"/>
      <c r="K191" s="523">
        <f>D191</f>
        <v>2020</v>
      </c>
      <c r="L191" s="523" t="str">
        <f>E191</f>
        <v>-</v>
      </c>
      <c r="M191" s="519">
        <v>2016</v>
      </c>
      <c r="N191" s="746"/>
      <c r="P191" s="756" t="s">
        <v>826</v>
      </c>
      <c r="Q191" s="747"/>
      <c r="R191" s="523">
        <f>K191</f>
        <v>2020</v>
      </c>
      <c r="S191" s="523" t="str">
        <f>L191</f>
        <v>-</v>
      </c>
      <c r="T191" s="519">
        <v>2016</v>
      </c>
      <c r="U191" s="746"/>
      <c r="W191" s="445" t="s">
        <v>136</v>
      </c>
      <c r="X191" s="446">
        <v>1.6</v>
      </c>
    </row>
    <row r="192" spans="1:24" ht="13.8" thickBot="1" x14ac:dyDescent="0.3">
      <c r="A192" s="745"/>
      <c r="B192" s="447">
        <v>1</v>
      </c>
      <c r="C192" s="448">
        <v>15</v>
      </c>
      <c r="D192" s="448">
        <v>9.9999999999999995E-7</v>
      </c>
      <c r="E192" s="449" t="s">
        <v>71</v>
      </c>
      <c r="F192" s="452"/>
      <c r="G192" s="324">
        <f>0.5*(MAX(D192:F192)-MIN(D192:F192))</f>
        <v>0</v>
      </c>
      <c r="I192" s="447">
        <v>1</v>
      </c>
      <c r="J192" s="448">
        <v>30</v>
      </c>
      <c r="K192" s="448">
        <v>-0.4</v>
      </c>
      <c r="L192" s="449" t="s">
        <v>71</v>
      </c>
      <c r="M192" s="452"/>
      <c r="N192" s="324">
        <f>0.5*(MAX(K192:M192)-MIN(K192:M192))</f>
        <v>0</v>
      </c>
      <c r="P192" s="447">
        <v>1</v>
      </c>
      <c r="Q192" s="448">
        <v>800</v>
      </c>
      <c r="R192" s="451">
        <v>-1.5</v>
      </c>
      <c r="S192" s="449" t="s">
        <v>71</v>
      </c>
      <c r="T192" s="452"/>
      <c r="U192" s="324">
        <f>0.5*(MAX(R192:T192)-MIN(R192:T192))</f>
        <v>0</v>
      </c>
      <c r="W192" s="453" t="s">
        <v>826</v>
      </c>
      <c r="X192" s="454">
        <v>2.4</v>
      </c>
    </row>
    <row r="193" spans="1:24" x14ac:dyDescent="0.25">
      <c r="A193" s="745"/>
      <c r="B193" s="447">
        <v>2</v>
      </c>
      <c r="C193" s="448">
        <v>20</v>
      </c>
      <c r="D193" s="448">
        <v>-0.1</v>
      </c>
      <c r="E193" s="449" t="s">
        <v>71</v>
      </c>
      <c r="F193" s="452"/>
      <c r="G193" s="324">
        <f t="shared" ref="G193:G198" si="51">0.5*(MAX(D193:F193)-MIN(D193:F193))</f>
        <v>0</v>
      </c>
      <c r="I193" s="447">
        <v>2</v>
      </c>
      <c r="J193" s="448">
        <v>40</v>
      </c>
      <c r="K193" s="448">
        <v>-0.2</v>
      </c>
      <c r="L193" s="449" t="s">
        <v>71</v>
      </c>
      <c r="M193" s="452"/>
      <c r="N193" s="324">
        <f t="shared" ref="N193:N198" si="52">0.5*(MAX(K193:M193)-MIN(K193:M193))</f>
        <v>0</v>
      </c>
      <c r="P193" s="447">
        <v>2</v>
      </c>
      <c r="Q193" s="448">
        <v>850</v>
      </c>
      <c r="R193" s="451">
        <v>-1.3</v>
      </c>
      <c r="S193" s="449" t="s">
        <v>71</v>
      </c>
      <c r="T193" s="452"/>
      <c r="U193" s="324">
        <f t="shared" ref="U193:U198" si="53">0.5*(MAX(R193:T193)-MIN(R193:T193))</f>
        <v>0</v>
      </c>
    </row>
    <row r="194" spans="1:24" x14ac:dyDescent="0.25">
      <c r="A194" s="745"/>
      <c r="B194" s="447">
        <v>3</v>
      </c>
      <c r="C194" s="448">
        <v>25</v>
      </c>
      <c r="D194" s="448">
        <v>-0.2</v>
      </c>
      <c r="E194" s="449" t="s">
        <v>71</v>
      </c>
      <c r="F194" s="452"/>
      <c r="G194" s="324">
        <f t="shared" si="51"/>
        <v>0</v>
      </c>
      <c r="I194" s="447">
        <v>3</v>
      </c>
      <c r="J194" s="448">
        <v>50</v>
      </c>
      <c r="K194" s="448">
        <v>-0.2</v>
      </c>
      <c r="L194" s="449" t="s">
        <v>71</v>
      </c>
      <c r="M194" s="452"/>
      <c r="N194" s="324">
        <f t="shared" si="52"/>
        <v>0</v>
      </c>
      <c r="P194" s="447">
        <v>3</v>
      </c>
      <c r="Q194" s="455">
        <v>900</v>
      </c>
      <c r="R194" s="456">
        <v>-1.1000000000000001</v>
      </c>
      <c r="S194" s="449" t="s">
        <v>71</v>
      </c>
      <c r="T194" s="452"/>
      <c r="U194" s="324">
        <f t="shared" si="53"/>
        <v>0</v>
      </c>
    </row>
    <row r="195" spans="1:24" x14ac:dyDescent="0.25">
      <c r="A195" s="745"/>
      <c r="B195" s="447">
        <v>4</v>
      </c>
      <c r="C195" s="455">
        <v>30</v>
      </c>
      <c r="D195" s="455">
        <v>-0.2</v>
      </c>
      <c r="E195" s="456" t="s">
        <v>71</v>
      </c>
      <c r="F195" s="452"/>
      <c r="G195" s="324">
        <f t="shared" si="51"/>
        <v>0</v>
      </c>
      <c r="I195" s="447">
        <v>4</v>
      </c>
      <c r="J195" s="455">
        <v>60</v>
      </c>
      <c r="K195" s="455">
        <v>-0.2</v>
      </c>
      <c r="L195" s="456" t="s">
        <v>71</v>
      </c>
      <c r="M195" s="452"/>
      <c r="N195" s="324">
        <f t="shared" si="52"/>
        <v>0</v>
      </c>
      <c r="P195" s="447">
        <v>4</v>
      </c>
      <c r="Q195" s="455">
        <v>950</v>
      </c>
      <c r="R195" s="456">
        <v>-0.9</v>
      </c>
      <c r="S195" s="456" t="s">
        <v>71</v>
      </c>
      <c r="T195" s="452"/>
      <c r="U195" s="324">
        <f t="shared" si="53"/>
        <v>0</v>
      </c>
    </row>
    <row r="196" spans="1:24" x14ac:dyDescent="0.25">
      <c r="A196" s="745"/>
      <c r="B196" s="447">
        <v>5</v>
      </c>
      <c r="C196" s="455">
        <v>35</v>
      </c>
      <c r="D196" s="455">
        <v>-0.3</v>
      </c>
      <c r="E196" s="456" t="s">
        <v>71</v>
      </c>
      <c r="F196" s="452"/>
      <c r="G196" s="324">
        <f t="shared" si="51"/>
        <v>0</v>
      </c>
      <c r="I196" s="447">
        <v>5</v>
      </c>
      <c r="J196" s="455">
        <v>70</v>
      </c>
      <c r="K196" s="455">
        <v>-0.3</v>
      </c>
      <c r="L196" s="456" t="s">
        <v>71</v>
      </c>
      <c r="M196" s="452"/>
      <c r="N196" s="324">
        <f t="shared" si="52"/>
        <v>0</v>
      </c>
      <c r="P196" s="447">
        <v>5</v>
      </c>
      <c r="Q196" s="455">
        <v>1000</v>
      </c>
      <c r="R196" s="456">
        <v>-0.8</v>
      </c>
      <c r="S196" s="456" t="s">
        <v>71</v>
      </c>
      <c r="T196" s="452"/>
      <c r="U196" s="324">
        <f t="shared" si="53"/>
        <v>0</v>
      </c>
    </row>
    <row r="197" spans="1:24" x14ac:dyDescent="0.25">
      <c r="A197" s="745"/>
      <c r="B197" s="447">
        <v>6</v>
      </c>
      <c r="C197" s="455">
        <v>37</v>
      </c>
      <c r="D197" s="455">
        <v>-0.3</v>
      </c>
      <c r="E197" s="456" t="s">
        <v>71</v>
      </c>
      <c r="F197" s="452"/>
      <c r="G197" s="324">
        <f t="shared" si="51"/>
        <v>0</v>
      </c>
      <c r="I197" s="447">
        <v>6</v>
      </c>
      <c r="J197" s="455">
        <v>80</v>
      </c>
      <c r="K197" s="455">
        <v>-0.5</v>
      </c>
      <c r="L197" s="456" t="s">
        <v>71</v>
      </c>
      <c r="M197" s="452"/>
      <c r="N197" s="324">
        <f t="shared" si="52"/>
        <v>0</v>
      </c>
      <c r="P197" s="447">
        <v>6</v>
      </c>
      <c r="Q197" s="455">
        <v>1005</v>
      </c>
      <c r="R197" s="456">
        <v>-0.7</v>
      </c>
      <c r="S197" s="456" t="s">
        <v>71</v>
      </c>
      <c r="T197" s="452"/>
      <c r="U197" s="324">
        <f t="shared" si="53"/>
        <v>0</v>
      </c>
    </row>
    <row r="198" spans="1:24" x14ac:dyDescent="0.25">
      <c r="A198" s="745"/>
      <c r="B198" s="447">
        <v>7</v>
      </c>
      <c r="C198" s="465">
        <v>40</v>
      </c>
      <c r="D198" s="455">
        <v>-0.4</v>
      </c>
      <c r="E198" s="456" t="s">
        <v>71</v>
      </c>
      <c r="F198" s="452"/>
      <c r="G198" s="324">
        <f t="shared" si="51"/>
        <v>0</v>
      </c>
      <c r="I198" s="447">
        <v>7</v>
      </c>
      <c r="J198" s="465">
        <v>90</v>
      </c>
      <c r="K198" s="455">
        <v>-0.8</v>
      </c>
      <c r="L198" s="456" t="s">
        <v>71</v>
      </c>
      <c r="M198" s="452"/>
      <c r="N198" s="324">
        <f t="shared" si="52"/>
        <v>0</v>
      </c>
      <c r="P198" s="447">
        <v>7</v>
      </c>
      <c r="Q198" s="455">
        <v>1020</v>
      </c>
      <c r="R198" s="456">
        <v>9.9999999999999995E-7</v>
      </c>
      <c r="S198" s="456" t="s">
        <v>71</v>
      </c>
      <c r="T198" s="452"/>
      <c r="U198" s="324">
        <f t="shared" si="53"/>
        <v>0</v>
      </c>
    </row>
    <row r="199" spans="1:24" ht="13.8" thickBot="1" x14ac:dyDescent="0.3">
      <c r="A199" s="524"/>
      <c r="C199" s="363"/>
      <c r="D199" s="461"/>
      <c r="E199" s="467"/>
      <c r="F199" s="363"/>
      <c r="I199" s="363"/>
      <c r="J199" s="461"/>
      <c r="K199" s="467"/>
      <c r="L199" s="363"/>
      <c r="O199" s="461"/>
      <c r="P199" s="467"/>
      <c r="Q199" s="467"/>
      <c r="R199" s="363"/>
    </row>
    <row r="200" spans="1:24" x14ac:dyDescent="0.25">
      <c r="A200" s="745">
        <v>19</v>
      </c>
      <c r="B200" s="749" t="s">
        <v>844</v>
      </c>
      <c r="C200" s="749"/>
      <c r="D200" s="749"/>
      <c r="E200" s="749"/>
      <c r="F200" s="749"/>
      <c r="G200" s="749"/>
      <c r="I200" s="749" t="str">
        <f>B200</f>
        <v>KOREKSI EXTECH A.100615</v>
      </c>
      <c r="J200" s="749"/>
      <c r="K200" s="749"/>
      <c r="L200" s="749"/>
      <c r="M200" s="749"/>
      <c r="N200" s="749"/>
      <c r="P200" s="749" t="str">
        <f>I200</f>
        <v>KOREKSI EXTECH A.100615</v>
      </c>
      <c r="Q200" s="749"/>
      <c r="R200" s="749"/>
      <c r="S200" s="749"/>
      <c r="T200" s="749"/>
      <c r="U200" s="749"/>
      <c r="W200" s="757" t="s">
        <v>819</v>
      </c>
      <c r="X200" s="758"/>
    </row>
    <row r="201" spans="1:24" x14ac:dyDescent="0.25">
      <c r="A201" s="745"/>
      <c r="B201" s="746" t="s">
        <v>820</v>
      </c>
      <c r="C201" s="746"/>
      <c r="D201" s="746" t="s">
        <v>821</v>
      </c>
      <c r="E201" s="746"/>
      <c r="F201" s="746"/>
      <c r="G201" s="746" t="s">
        <v>822</v>
      </c>
      <c r="I201" s="746" t="s">
        <v>823</v>
      </c>
      <c r="J201" s="746"/>
      <c r="K201" s="746" t="s">
        <v>821</v>
      </c>
      <c r="L201" s="746"/>
      <c r="M201" s="746"/>
      <c r="N201" s="746" t="s">
        <v>822</v>
      </c>
      <c r="P201" s="746" t="s">
        <v>824</v>
      </c>
      <c r="Q201" s="746"/>
      <c r="R201" s="746" t="s">
        <v>821</v>
      </c>
      <c r="S201" s="746"/>
      <c r="T201" s="746"/>
      <c r="U201" s="746" t="s">
        <v>822</v>
      </c>
      <c r="W201" s="445" t="s">
        <v>820</v>
      </c>
      <c r="X201" s="446">
        <v>0.1</v>
      </c>
    </row>
    <row r="202" spans="1:24" ht="14.4" x14ac:dyDescent="0.25">
      <c r="A202" s="745"/>
      <c r="B202" s="747" t="s">
        <v>825</v>
      </c>
      <c r="C202" s="747"/>
      <c r="D202" s="519">
        <v>2021</v>
      </c>
      <c r="E202" s="522" t="s">
        <v>71</v>
      </c>
      <c r="F202" s="519">
        <v>2016</v>
      </c>
      <c r="G202" s="746"/>
      <c r="I202" s="756" t="s">
        <v>136</v>
      </c>
      <c r="J202" s="747"/>
      <c r="K202" s="523">
        <f>D202</f>
        <v>2021</v>
      </c>
      <c r="L202" s="523" t="str">
        <f>E202</f>
        <v>-</v>
      </c>
      <c r="M202" s="519">
        <v>2016</v>
      </c>
      <c r="N202" s="746"/>
      <c r="P202" s="756" t="s">
        <v>826</v>
      </c>
      <c r="Q202" s="747"/>
      <c r="R202" s="523">
        <f>K202</f>
        <v>2021</v>
      </c>
      <c r="S202" s="523" t="str">
        <f>L202</f>
        <v>-</v>
      </c>
      <c r="T202" s="519">
        <v>2016</v>
      </c>
      <c r="U202" s="746"/>
      <c r="W202" s="445" t="s">
        <v>136</v>
      </c>
      <c r="X202" s="446">
        <v>1.5</v>
      </c>
    </row>
    <row r="203" spans="1:24" ht="13.8" thickBot="1" x14ac:dyDescent="0.3">
      <c r="A203" s="745"/>
      <c r="B203" s="447">
        <v>1</v>
      </c>
      <c r="C203" s="448">
        <v>15</v>
      </c>
      <c r="D203" s="448">
        <v>9.9999999999999995E-7</v>
      </c>
      <c r="E203" s="449" t="s">
        <v>71</v>
      </c>
      <c r="F203" s="452"/>
      <c r="G203" s="324">
        <f>0.5*(MAX(D203:F203)-MIN(D203:F203))</f>
        <v>0</v>
      </c>
      <c r="I203" s="447">
        <v>1</v>
      </c>
      <c r="J203" s="448">
        <v>30</v>
      </c>
      <c r="K203" s="448">
        <v>-1.5</v>
      </c>
      <c r="L203" s="449" t="s">
        <v>71</v>
      </c>
      <c r="M203" s="452"/>
      <c r="N203" s="324">
        <f>0.5*(MAX(K203:M203)-MIN(K203:M203))</f>
        <v>0</v>
      </c>
      <c r="P203" s="447">
        <v>1</v>
      </c>
      <c r="Q203" s="448">
        <v>750</v>
      </c>
      <c r="R203" s="451">
        <v>2.5</v>
      </c>
      <c r="S203" s="449" t="s">
        <v>71</v>
      </c>
      <c r="T203" s="452"/>
      <c r="U203" s="324">
        <f>0.5*(MAX(R203:T203)-MIN(R203:T203))</f>
        <v>0</v>
      </c>
      <c r="W203" s="453" t="s">
        <v>826</v>
      </c>
      <c r="X203" s="454">
        <v>0.4</v>
      </c>
    </row>
    <row r="204" spans="1:24" x14ac:dyDescent="0.25">
      <c r="A204" s="745"/>
      <c r="B204" s="447">
        <v>2</v>
      </c>
      <c r="C204" s="448">
        <v>20</v>
      </c>
      <c r="D204" s="448">
        <v>0.1</v>
      </c>
      <c r="E204" s="449" t="s">
        <v>71</v>
      </c>
      <c r="F204" s="452"/>
      <c r="G204" s="324">
        <f t="shared" ref="G204:G209" si="54">0.5*(MAX(D204:F204)-MIN(D204:F204))</f>
        <v>0</v>
      </c>
      <c r="I204" s="447">
        <v>2</v>
      </c>
      <c r="J204" s="448">
        <v>40</v>
      </c>
      <c r="K204" s="448">
        <v>-0.8</v>
      </c>
      <c r="L204" s="449" t="s">
        <v>71</v>
      </c>
      <c r="M204" s="452"/>
      <c r="N204" s="324">
        <f t="shared" ref="N204:N209" si="55">0.5*(MAX(K204:M204)-MIN(K204:M204))</f>
        <v>0</v>
      </c>
      <c r="P204" s="447">
        <v>2</v>
      </c>
      <c r="Q204" s="448">
        <v>800</v>
      </c>
      <c r="R204" s="451">
        <v>2.5</v>
      </c>
      <c r="S204" s="449" t="s">
        <v>71</v>
      </c>
      <c r="T204" s="452"/>
      <c r="U204" s="324">
        <f t="shared" ref="U204:U209" si="56">0.5*(MAX(R204:T204)-MIN(R204:T204))</f>
        <v>0</v>
      </c>
    </row>
    <row r="205" spans="1:24" x14ac:dyDescent="0.25">
      <c r="A205" s="745"/>
      <c r="B205" s="447">
        <v>3</v>
      </c>
      <c r="C205" s="448">
        <v>25</v>
      </c>
      <c r="D205" s="448">
        <v>9.9999999999999995E-7</v>
      </c>
      <c r="E205" s="449" t="s">
        <v>71</v>
      </c>
      <c r="F205" s="452"/>
      <c r="G205" s="324">
        <f t="shared" si="54"/>
        <v>0</v>
      </c>
      <c r="I205" s="447">
        <v>3</v>
      </c>
      <c r="J205" s="448">
        <v>50</v>
      </c>
      <c r="K205" s="448">
        <v>-0.2</v>
      </c>
      <c r="L205" s="449" t="s">
        <v>71</v>
      </c>
      <c r="M205" s="452"/>
      <c r="N205" s="324">
        <f t="shared" si="55"/>
        <v>0</v>
      </c>
      <c r="P205" s="447">
        <v>3</v>
      </c>
      <c r="Q205" s="448">
        <v>850</v>
      </c>
      <c r="R205" s="451">
        <v>2.4</v>
      </c>
      <c r="S205" s="449" t="s">
        <v>71</v>
      </c>
      <c r="T205" s="452"/>
      <c r="U205" s="324">
        <f t="shared" si="56"/>
        <v>0</v>
      </c>
    </row>
    <row r="206" spans="1:24" x14ac:dyDescent="0.25">
      <c r="A206" s="745"/>
      <c r="B206" s="447">
        <v>4</v>
      </c>
      <c r="C206" s="455">
        <v>30</v>
      </c>
      <c r="D206" s="455">
        <v>-0.1</v>
      </c>
      <c r="E206" s="456" t="s">
        <v>71</v>
      </c>
      <c r="F206" s="452"/>
      <c r="G206" s="324">
        <f t="shared" si="54"/>
        <v>0</v>
      </c>
      <c r="I206" s="447">
        <v>4</v>
      </c>
      <c r="J206" s="455">
        <v>60</v>
      </c>
      <c r="K206" s="455">
        <v>0.4</v>
      </c>
      <c r="L206" s="456" t="s">
        <v>71</v>
      </c>
      <c r="M206" s="452"/>
      <c r="N206" s="324">
        <f t="shared" si="55"/>
        <v>0</v>
      </c>
      <c r="P206" s="447">
        <v>4</v>
      </c>
      <c r="Q206" s="455">
        <v>900</v>
      </c>
      <c r="R206" s="456">
        <v>2.2999999999999998</v>
      </c>
      <c r="S206" s="456" t="s">
        <v>71</v>
      </c>
      <c r="T206" s="452"/>
      <c r="U206" s="324">
        <f t="shared" si="56"/>
        <v>0</v>
      </c>
    </row>
    <row r="207" spans="1:24" x14ac:dyDescent="0.25">
      <c r="A207" s="745"/>
      <c r="B207" s="447">
        <v>5</v>
      </c>
      <c r="C207" s="455">
        <v>35</v>
      </c>
      <c r="D207" s="455">
        <v>-0.1</v>
      </c>
      <c r="E207" s="456" t="s">
        <v>71</v>
      </c>
      <c r="F207" s="452"/>
      <c r="G207" s="324">
        <f t="shared" si="54"/>
        <v>0</v>
      </c>
      <c r="I207" s="447">
        <v>5</v>
      </c>
      <c r="J207" s="455">
        <v>70</v>
      </c>
      <c r="K207" s="455">
        <v>-0.7</v>
      </c>
      <c r="L207" s="456" t="s">
        <v>71</v>
      </c>
      <c r="M207" s="452"/>
      <c r="N207" s="324">
        <f t="shared" si="55"/>
        <v>0</v>
      </c>
      <c r="P207" s="447">
        <v>5</v>
      </c>
      <c r="Q207" s="455">
        <v>1000</v>
      </c>
      <c r="R207" s="456">
        <v>2.2000000000000002</v>
      </c>
      <c r="S207" s="456" t="s">
        <v>71</v>
      </c>
      <c r="T207" s="452"/>
      <c r="U207" s="324">
        <f t="shared" si="56"/>
        <v>0</v>
      </c>
    </row>
    <row r="208" spans="1:24" x14ac:dyDescent="0.25">
      <c r="A208" s="745"/>
      <c r="B208" s="447">
        <v>6</v>
      </c>
      <c r="C208" s="455">
        <v>37</v>
      </c>
      <c r="D208" s="455">
        <v>9.9999999999999995E-7</v>
      </c>
      <c r="E208" s="456" t="s">
        <v>71</v>
      </c>
      <c r="F208" s="452"/>
      <c r="G208" s="324">
        <f t="shared" si="54"/>
        <v>0</v>
      </c>
      <c r="I208" s="447">
        <v>6</v>
      </c>
      <c r="J208" s="455">
        <v>80</v>
      </c>
      <c r="K208" s="455">
        <v>-0.9</v>
      </c>
      <c r="L208" s="456" t="s">
        <v>71</v>
      </c>
      <c r="M208" s="452"/>
      <c r="N208" s="324">
        <f t="shared" si="55"/>
        <v>0</v>
      </c>
      <c r="P208" s="447">
        <v>6</v>
      </c>
      <c r="Q208" s="455">
        <v>1005</v>
      </c>
      <c r="R208" s="456">
        <v>2.2000000000000002</v>
      </c>
      <c r="S208" s="456" t="s">
        <v>71</v>
      </c>
      <c r="T208" s="452"/>
      <c r="U208" s="324">
        <f t="shared" si="56"/>
        <v>0</v>
      </c>
    </row>
    <row r="209" spans="1:31" x14ac:dyDescent="0.25">
      <c r="A209" s="745"/>
      <c r="B209" s="447">
        <v>7</v>
      </c>
      <c r="C209" s="465">
        <v>40</v>
      </c>
      <c r="D209" s="455">
        <v>0.2</v>
      </c>
      <c r="E209" s="456" t="s">
        <v>71</v>
      </c>
      <c r="F209" s="452"/>
      <c r="G209" s="324">
        <f t="shared" si="54"/>
        <v>0</v>
      </c>
      <c r="I209" s="447">
        <v>7</v>
      </c>
      <c r="J209" s="465">
        <v>90</v>
      </c>
      <c r="K209" s="455">
        <v>-0.6</v>
      </c>
      <c r="L209" s="456" t="s">
        <v>71</v>
      </c>
      <c r="M209" s="452"/>
      <c r="N209" s="324">
        <f t="shared" si="55"/>
        <v>0</v>
      </c>
      <c r="P209" s="447">
        <v>7</v>
      </c>
      <c r="Q209" s="455">
        <v>1020</v>
      </c>
      <c r="R209" s="456">
        <v>2.2999999999999998</v>
      </c>
      <c r="S209" s="456" t="s">
        <v>71</v>
      </c>
      <c r="T209" s="452"/>
      <c r="U209" s="324">
        <f t="shared" si="56"/>
        <v>0</v>
      </c>
    </row>
    <row r="210" spans="1:31" ht="13.8" thickBot="1" x14ac:dyDescent="0.3">
      <c r="A210" s="524"/>
      <c r="C210" s="363"/>
      <c r="D210" s="461"/>
      <c r="E210" s="467"/>
      <c r="F210" s="363"/>
      <c r="J210" s="363"/>
      <c r="K210" s="461"/>
      <c r="L210" s="467"/>
      <c r="M210" s="363"/>
      <c r="Q210" s="461"/>
      <c r="R210" s="467"/>
      <c r="S210" s="467"/>
      <c r="T210" s="363"/>
    </row>
    <row r="211" spans="1:31" x14ac:dyDescent="0.25">
      <c r="A211" s="745">
        <v>20</v>
      </c>
      <c r="B211" s="764">
        <v>20</v>
      </c>
      <c r="C211" s="764"/>
      <c r="D211" s="764"/>
      <c r="E211" s="764"/>
      <c r="F211" s="764"/>
      <c r="G211" s="764"/>
      <c r="H211" s="525"/>
      <c r="I211" s="764">
        <f>B211</f>
        <v>20</v>
      </c>
      <c r="J211" s="764"/>
      <c r="K211" s="764"/>
      <c r="L211" s="764"/>
      <c r="M211" s="764"/>
      <c r="N211" s="764"/>
      <c r="O211" s="525"/>
      <c r="P211" s="764">
        <f>I211</f>
        <v>20</v>
      </c>
      <c r="Q211" s="764"/>
      <c r="R211" s="764"/>
      <c r="S211" s="764"/>
      <c r="T211" s="764"/>
      <c r="U211" s="764"/>
      <c r="W211" s="757" t="s">
        <v>819</v>
      </c>
      <c r="X211" s="758"/>
    </row>
    <row r="212" spans="1:31" x14ac:dyDescent="0.25">
      <c r="A212" s="745"/>
      <c r="B212" s="746" t="s">
        <v>820</v>
      </c>
      <c r="C212" s="746"/>
      <c r="D212" s="746" t="s">
        <v>821</v>
      </c>
      <c r="E212" s="746"/>
      <c r="F212" s="746"/>
      <c r="G212" s="746" t="s">
        <v>822</v>
      </c>
      <c r="I212" s="746" t="s">
        <v>823</v>
      </c>
      <c r="J212" s="746"/>
      <c r="K212" s="746" t="s">
        <v>821</v>
      </c>
      <c r="L212" s="746"/>
      <c r="M212" s="746"/>
      <c r="N212" s="746" t="s">
        <v>822</v>
      </c>
      <c r="P212" s="746" t="s">
        <v>824</v>
      </c>
      <c r="Q212" s="746"/>
      <c r="R212" s="746" t="s">
        <v>821</v>
      </c>
      <c r="S212" s="746"/>
      <c r="T212" s="746"/>
      <c r="U212" s="746" t="s">
        <v>822</v>
      </c>
      <c r="W212" s="445" t="s">
        <v>820</v>
      </c>
      <c r="X212" s="446">
        <v>0</v>
      </c>
    </row>
    <row r="213" spans="1:31" ht="14.4" x14ac:dyDescent="0.25">
      <c r="A213" s="745"/>
      <c r="B213" s="747" t="s">
        <v>825</v>
      </c>
      <c r="C213" s="747"/>
      <c r="D213" s="519">
        <v>2017</v>
      </c>
      <c r="E213" s="522" t="s">
        <v>71</v>
      </c>
      <c r="F213" s="519">
        <v>2016</v>
      </c>
      <c r="G213" s="746"/>
      <c r="I213" s="756" t="s">
        <v>136</v>
      </c>
      <c r="J213" s="747"/>
      <c r="K213" s="523">
        <f>D213</f>
        <v>2017</v>
      </c>
      <c r="L213" s="523" t="str">
        <f>E213</f>
        <v>-</v>
      </c>
      <c r="M213" s="519">
        <v>2016</v>
      </c>
      <c r="N213" s="746"/>
      <c r="P213" s="756" t="s">
        <v>826</v>
      </c>
      <c r="Q213" s="747"/>
      <c r="R213" s="523">
        <f>K213</f>
        <v>2017</v>
      </c>
      <c r="S213" s="523" t="str">
        <f>L213</f>
        <v>-</v>
      </c>
      <c r="T213" s="519">
        <v>2016</v>
      </c>
      <c r="U213" s="746"/>
      <c r="W213" s="445" t="s">
        <v>136</v>
      </c>
      <c r="X213" s="446">
        <v>0</v>
      </c>
    </row>
    <row r="214" spans="1:31" ht="13.8" thickBot="1" x14ac:dyDescent="0.3">
      <c r="A214" s="745"/>
      <c r="B214" s="447">
        <v>1</v>
      </c>
      <c r="C214" s="448">
        <v>14.8</v>
      </c>
      <c r="D214" s="448">
        <v>9.9999999999999995E-7</v>
      </c>
      <c r="E214" s="449" t="s">
        <v>71</v>
      </c>
      <c r="F214" s="448">
        <v>9.9999999999999995E-7</v>
      </c>
      <c r="G214" s="324">
        <f>0.5*(MAX(D214:F214)-MIN(D214:F214))</f>
        <v>0</v>
      </c>
      <c r="I214" s="447">
        <v>1</v>
      </c>
      <c r="J214" s="448">
        <v>45.7</v>
      </c>
      <c r="K214" s="448">
        <v>9.9999999999999995E-7</v>
      </c>
      <c r="L214" s="449" t="s">
        <v>71</v>
      </c>
      <c r="M214" s="452"/>
      <c r="N214" s="324">
        <f>0.5*(MAX(K214:M214)-MIN(K214:M214))</f>
        <v>0</v>
      </c>
      <c r="P214" s="447">
        <v>1</v>
      </c>
      <c r="Q214" s="448">
        <v>750</v>
      </c>
      <c r="R214" s="451">
        <v>9.9999999999999995E-7</v>
      </c>
      <c r="S214" s="449" t="s">
        <v>71</v>
      </c>
      <c r="T214" s="448">
        <v>9.9999999999999995E-7</v>
      </c>
      <c r="U214" s="324">
        <f>0.5*(MAX(R214:T214)-MIN(R214:T214))</f>
        <v>0</v>
      </c>
      <c r="W214" s="453" t="s">
        <v>826</v>
      </c>
      <c r="X214" s="454">
        <v>0</v>
      </c>
    </row>
    <row r="215" spans="1:31" x14ac:dyDescent="0.25">
      <c r="A215" s="745"/>
      <c r="B215" s="447">
        <v>2</v>
      </c>
      <c r="C215" s="448">
        <v>19.7</v>
      </c>
      <c r="D215" s="448">
        <v>9.9999999999999995E-7</v>
      </c>
      <c r="E215" s="449" t="s">
        <v>71</v>
      </c>
      <c r="F215" s="448">
        <v>9.9999999999999995E-7</v>
      </c>
      <c r="G215" s="324">
        <f t="shared" ref="G215:G220" si="57">0.5*(MAX(D215:F215)-MIN(D215:F215))</f>
        <v>0</v>
      </c>
      <c r="I215" s="447">
        <v>2</v>
      </c>
      <c r="J215" s="448">
        <v>54.3</v>
      </c>
      <c r="K215" s="448">
        <v>9.9999999999999995E-7</v>
      </c>
      <c r="L215" s="449" t="s">
        <v>71</v>
      </c>
      <c r="M215" s="452"/>
      <c r="N215" s="324">
        <f t="shared" ref="N215:N220" si="58">0.5*(MAX(K215:M215)-MIN(K215:M215))</f>
        <v>0</v>
      </c>
      <c r="P215" s="447">
        <v>2</v>
      </c>
      <c r="Q215" s="448">
        <v>800</v>
      </c>
      <c r="R215" s="451">
        <v>9.9999999999999995E-7</v>
      </c>
      <c r="S215" s="449" t="s">
        <v>71</v>
      </c>
      <c r="T215" s="448">
        <v>9.9999999999999995E-7</v>
      </c>
      <c r="U215" s="324">
        <f t="shared" ref="U215:U220" si="59">0.5*(MAX(R215:T215)-MIN(R215:T215))</f>
        <v>0</v>
      </c>
    </row>
    <row r="216" spans="1:31" x14ac:dyDescent="0.25">
      <c r="A216" s="745"/>
      <c r="B216" s="447">
        <v>3</v>
      </c>
      <c r="C216" s="448">
        <v>24.6</v>
      </c>
      <c r="D216" s="448">
        <v>9.9999999999999995E-7</v>
      </c>
      <c r="E216" s="449" t="s">
        <v>71</v>
      </c>
      <c r="F216" s="448">
        <v>9.9999999999999995E-7</v>
      </c>
      <c r="G216" s="324">
        <f t="shared" si="57"/>
        <v>0</v>
      </c>
      <c r="I216" s="447">
        <v>3</v>
      </c>
      <c r="J216" s="448">
        <v>62.5</v>
      </c>
      <c r="K216" s="448">
        <v>9.9999999999999995E-7</v>
      </c>
      <c r="L216" s="449" t="s">
        <v>71</v>
      </c>
      <c r="M216" s="452"/>
      <c r="N216" s="324">
        <f t="shared" si="58"/>
        <v>0</v>
      </c>
      <c r="P216" s="447">
        <v>3</v>
      </c>
      <c r="Q216" s="448">
        <v>850</v>
      </c>
      <c r="R216" s="451">
        <v>9.9999999999999995E-7</v>
      </c>
      <c r="S216" s="449" t="s">
        <v>71</v>
      </c>
      <c r="T216" s="448">
        <v>9.9999999999999995E-7</v>
      </c>
      <c r="U216" s="324">
        <f t="shared" si="59"/>
        <v>0</v>
      </c>
    </row>
    <row r="217" spans="1:31" x14ac:dyDescent="0.25">
      <c r="A217" s="745"/>
      <c r="B217" s="447">
        <v>4</v>
      </c>
      <c r="C217" s="455">
        <v>29.5</v>
      </c>
      <c r="D217" s="448">
        <v>9.9999999999999995E-7</v>
      </c>
      <c r="E217" s="456" t="s">
        <v>71</v>
      </c>
      <c r="F217" s="448">
        <v>9.9999999999999995E-7</v>
      </c>
      <c r="G217" s="324">
        <f t="shared" si="57"/>
        <v>0</v>
      </c>
      <c r="I217" s="447">
        <v>4</v>
      </c>
      <c r="J217" s="455">
        <v>71.5</v>
      </c>
      <c r="K217" s="448">
        <v>9.9999999999999995E-7</v>
      </c>
      <c r="L217" s="456" t="s">
        <v>71</v>
      </c>
      <c r="M217" s="452"/>
      <c r="N217" s="324">
        <f t="shared" si="58"/>
        <v>0</v>
      </c>
      <c r="P217" s="447">
        <v>4</v>
      </c>
      <c r="Q217" s="455">
        <v>900</v>
      </c>
      <c r="R217" s="451">
        <v>9.9999999999999995E-7</v>
      </c>
      <c r="S217" s="456" t="s">
        <v>71</v>
      </c>
      <c r="T217" s="448">
        <v>9.9999999999999995E-7</v>
      </c>
      <c r="U217" s="324">
        <f t="shared" si="59"/>
        <v>0</v>
      </c>
    </row>
    <row r="218" spans="1:31" x14ac:dyDescent="0.25">
      <c r="A218" s="745"/>
      <c r="B218" s="447">
        <v>5</v>
      </c>
      <c r="C218" s="455">
        <v>34.5</v>
      </c>
      <c r="D218" s="448">
        <v>9.9999999999999995E-7</v>
      </c>
      <c r="E218" s="456" t="s">
        <v>71</v>
      </c>
      <c r="F218" s="448">
        <v>9.9999999999999995E-7</v>
      </c>
      <c r="G218" s="324">
        <f t="shared" si="57"/>
        <v>0</v>
      </c>
      <c r="I218" s="447">
        <v>5</v>
      </c>
      <c r="J218" s="455">
        <v>80.8</v>
      </c>
      <c r="K218" s="448">
        <v>9.9999999999999995E-7</v>
      </c>
      <c r="L218" s="456" t="s">
        <v>71</v>
      </c>
      <c r="M218" s="452"/>
      <c r="N218" s="324">
        <f t="shared" si="58"/>
        <v>0</v>
      </c>
      <c r="P218" s="447">
        <v>5</v>
      </c>
      <c r="Q218" s="455">
        <v>1000</v>
      </c>
      <c r="R218" s="451">
        <v>9.9999999999999995E-7</v>
      </c>
      <c r="S218" s="456" t="s">
        <v>71</v>
      </c>
      <c r="T218" s="448">
        <v>9.9999999999999995E-7</v>
      </c>
      <c r="U218" s="324">
        <f t="shared" si="59"/>
        <v>0</v>
      </c>
    </row>
    <row r="219" spans="1:31" x14ac:dyDescent="0.25">
      <c r="A219" s="745"/>
      <c r="B219" s="447">
        <v>6</v>
      </c>
      <c r="C219" s="455">
        <v>39.5</v>
      </c>
      <c r="D219" s="448">
        <v>9.9999999999999995E-7</v>
      </c>
      <c r="E219" s="456" t="s">
        <v>71</v>
      </c>
      <c r="F219" s="448">
        <v>9.9999999999999995E-7</v>
      </c>
      <c r="G219" s="324">
        <f t="shared" si="57"/>
        <v>0</v>
      </c>
      <c r="I219" s="447">
        <v>6</v>
      </c>
      <c r="J219" s="455">
        <v>88.7</v>
      </c>
      <c r="K219" s="448">
        <v>9.9999999999999995E-7</v>
      </c>
      <c r="L219" s="456" t="s">
        <v>71</v>
      </c>
      <c r="M219" s="452"/>
      <c r="N219" s="324">
        <f t="shared" si="58"/>
        <v>0</v>
      </c>
      <c r="P219" s="447">
        <v>6</v>
      </c>
      <c r="Q219" s="455">
        <v>1005</v>
      </c>
      <c r="R219" s="451">
        <v>9.9999999999999995E-7</v>
      </c>
      <c r="S219" s="456" t="s">
        <v>71</v>
      </c>
      <c r="T219" s="448">
        <v>9.9999999999999995E-7</v>
      </c>
      <c r="U219" s="324">
        <f t="shared" si="59"/>
        <v>0</v>
      </c>
    </row>
    <row r="220" spans="1:31" x14ac:dyDescent="0.25">
      <c r="A220" s="745"/>
      <c r="B220" s="447">
        <v>7</v>
      </c>
      <c r="C220" s="465">
        <v>40</v>
      </c>
      <c r="D220" s="448">
        <v>9.9999999999999995E-7</v>
      </c>
      <c r="E220" s="456" t="s">
        <v>71</v>
      </c>
      <c r="F220" s="448">
        <v>9.9999999999999995E-7</v>
      </c>
      <c r="G220" s="324">
        <f t="shared" si="57"/>
        <v>0</v>
      </c>
      <c r="I220" s="447">
        <v>7</v>
      </c>
      <c r="J220" s="465">
        <v>90</v>
      </c>
      <c r="K220" s="448">
        <v>9.9999999999999995E-7</v>
      </c>
      <c r="L220" s="456" t="s">
        <v>71</v>
      </c>
      <c r="M220" s="452"/>
      <c r="N220" s="324">
        <f t="shared" si="58"/>
        <v>0</v>
      </c>
      <c r="P220" s="447">
        <v>7</v>
      </c>
      <c r="Q220" s="455">
        <v>1020</v>
      </c>
      <c r="R220" s="451">
        <v>9.9999999999999995E-7</v>
      </c>
      <c r="S220" s="456" t="s">
        <v>71</v>
      </c>
      <c r="T220" s="448">
        <v>9.9999999999999995E-7</v>
      </c>
      <c r="U220" s="324">
        <f t="shared" si="59"/>
        <v>0</v>
      </c>
    </row>
    <row r="221" spans="1:31" ht="13.8" thickBot="1" x14ac:dyDescent="0.3">
      <c r="A221" s="468"/>
      <c r="B221" s="752"/>
      <c r="C221" s="752"/>
      <c r="D221" s="752"/>
      <c r="E221" s="752"/>
      <c r="F221" s="752"/>
      <c r="G221" s="752"/>
      <c r="H221" s="752"/>
      <c r="I221" s="752"/>
      <c r="J221" s="752"/>
      <c r="K221" s="752"/>
      <c r="L221" s="752"/>
      <c r="M221" s="752"/>
      <c r="N221" s="752"/>
      <c r="O221" s="752"/>
      <c r="P221" s="752"/>
      <c r="Q221" s="752"/>
      <c r="R221" s="752"/>
      <c r="S221" s="752"/>
      <c r="T221" s="752"/>
      <c r="U221" s="752"/>
    </row>
    <row r="222" spans="1:31" hidden="1" x14ac:dyDescent="0.25">
      <c r="A222" s="459"/>
      <c r="B222" s="459"/>
      <c r="C222" s="459"/>
      <c r="D222" s="459"/>
      <c r="E222" s="459"/>
      <c r="F222" s="459"/>
      <c r="G222" s="459"/>
      <c r="H222" s="459"/>
      <c r="I222" s="459"/>
      <c r="J222" s="459"/>
      <c r="K222" s="459"/>
      <c r="L222" s="459"/>
      <c r="M222" s="459"/>
      <c r="N222" s="459"/>
      <c r="O222" s="459"/>
      <c r="P222" s="459"/>
    </row>
    <row r="223" spans="1:31" ht="12.75" hidden="1" customHeight="1" x14ac:dyDescent="0.25">
      <c r="A223" s="750" t="s">
        <v>845</v>
      </c>
      <c r="B223" s="751" t="s">
        <v>846</v>
      </c>
      <c r="C223" s="749" t="s">
        <v>847</v>
      </c>
      <c r="D223" s="749"/>
      <c r="E223" s="749"/>
      <c r="F223" s="749"/>
      <c r="G223" s="469"/>
      <c r="I223" s="750" t="s">
        <v>845</v>
      </c>
      <c r="J223" s="751" t="s">
        <v>846</v>
      </c>
      <c r="K223" s="749" t="s">
        <v>847</v>
      </c>
      <c r="L223" s="749"/>
      <c r="M223" s="749"/>
      <c r="N223" s="749"/>
      <c r="O223" s="470"/>
      <c r="Q223" s="777" t="s">
        <v>845</v>
      </c>
      <c r="R223" s="778" t="s">
        <v>846</v>
      </c>
      <c r="S223" s="779" t="s">
        <v>847</v>
      </c>
      <c r="T223" s="779"/>
      <c r="U223" s="779"/>
      <c r="V223" s="780"/>
      <c r="Y223" s="765" t="s">
        <v>819</v>
      </c>
      <c r="Z223" s="766"/>
      <c r="AE223" s="471"/>
    </row>
    <row r="224" spans="1:31" ht="13.8" hidden="1" x14ac:dyDescent="0.25">
      <c r="A224" s="750"/>
      <c r="B224" s="751"/>
      <c r="C224" s="517" t="s">
        <v>820</v>
      </c>
      <c r="D224" s="767" t="s">
        <v>821</v>
      </c>
      <c r="E224" s="767"/>
      <c r="F224" s="767"/>
      <c r="G224" s="767" t="s">
        <v>822</v>
      </c>
      <c r="I224" s="750"/>
      <c r="J224" s="751"/>
      <c r="K224" s="517" t="s">
        <v>823</v>
      </c>
      <c r="L224" s="767" t="s">
        <v>821</v>
      </c>
      <c r="M224" s="767"/>
      <c r="N224" s="767"/>
      <c r="O224" s="767" t="s">
        <v>822</v>
      </c>
      <c r="Q224" s="750"/>
      <c r="R224" s="751"/>
      <c r="S224" s="517" t="s">
        <v>824</v>
      </c>
      <c r="T224" s="768" t="s">
        <v>821</v>
      </c>
      <c r="U224" s="769"/>
      <c r="V224" s="770"/>
      <c r="W224" s="771" t="s">
        <v>822</v>
      </c>
      <c r="Y224" s="772" t="s">
        <v>820</v>
      </c>
      <c r="Z224" s="773"/>
      <c r="AE224" s="459"/>
    </row>
    <row r="225" spans="1:38" ht="14.4" hidden="1" x14ac:dyDescent="0.25">
      <c r="A225" s="750"/>
      <c r="B225" s="751"/>
      <c r="C225" s="518" t="s">
        <v>848</v>
      </c>
      <c r="D225" s="517"/>
      <c r="E225" s="517"/>
      <c r="F225" s="470"/>
      <c r="G225" s="767"/>
      <c r="I225" s="750"/>
      <c r="J225" s="751"/>
      <c r="K225" s="518" t="s">
        <v>136</v>
      </c>
      <c r="L225" s="517"/>
      <c r="M225" s="517"/>
      <c r="N225" s="470"/>
      <c r="O225" s="767"/>
      <c r="Q225" s="750"/>
      <c r="R225" s="751"/>
      <c r="S225" s="518" t="s">
        <v>826</v>
      </c>
      <c r="T225" s="517"/>
      <c r="U225" s="517"/>
      <c r="W225" s="771"/>
      <c r="Y225" s="515">
        <v>1</v>
      </c>
      <c r="Z225" s="516">
        <f>X3</f>
        <v>0.6</v>
      </c>
      <c r="AE225" s="459"/>
    </row>
    <row r="226" spans="1:38" hidden="1" x14ac:dyDescent="0.25">
      <c r="A226" s="748">
        <v>1</v>
      </c>
      <c r="B226" s="512">
        <v>1</v>
      </c>
      <c r="C226" s="512">
        <f>C5</f>
        <v>15</v>
      </c>
      <c r="D226" s="512">
        <f t="shared" ref="D226:F226" si="60">D5</f>
        <v>-0.5</v>
      </c>
      <c r="E226" s="512">
        <f t="shared" si="60"/>
        <v>0.3</v>
      </c>
      <c r="F226" s="512">
        <f t="shared" si="60"/>
        <v>9.9999999999999995E-7</v>
      </c>
      <c r="G226" s="512">
        <f>G5</f>
        <v>0.4</v>
      </c>
      <c r="I226" s="748">
        <v>1</v>
      </c>
      <c r="J226" s="512">
        <v>1</v>
      </c>
      <c r="K226" s="512">
        <f>J5</f>
        <v>35</v>
      </c>
      <c r="L226" s="512">
        <f>K5</f>
        <v>-6</v>
      </c>
      <c r="M226" s="512">
        <f>L5</f>
        <v>-9.4</v>
      </c>
      <c r="N226" s="512">
        <f>M5</f>
        <v>0</v>
      </c>
      <c r="O226" s="512">
        <f>N5</f>
        <v>1.7000000000000002</v>
      </c>
      <c r="Q226" s="774">
        <v>1</v>
      </c>
      <c r="R226" s="512">
        <v>1</v>
      </c>
      <c r="S226" s="512">
        <f>Q5</f>
        <v>750</v>
      </c>
      <c r="T226" s="512" t="str">
        <f>R5</f>
        <v>-</v>
      </c>
      <c r="U226" s="512" t="str">
        <f>S5</f>
        <v>-</v>
      </c>
      <c r="V226" s="512">
        <f>T5</f>
        <v>9.9999999999999995E-7</v>
      </c>
      <c r="W226" s="325">
        <f>U5</f>
        <v>0</v>
      </c>
      <c r="Y226" s="472">
        <v>2</v>
      </c>
      <c r="Z226" s="516">
        <f>X14</f>
        <v>0.8</v>
      </c>
      <c r="AE226" s="459"/>
    </row>
    <row r="227" spans="1:38" hidden="1" x14ac:dyDescent="0.25">
      <c r="A227" s="748"/>
      <c r="B227" s="512">
        <v>2</v>
      </c>
      <c r="C227" s="512">
        <f>C16</f>
        <v>15</v>
      </c>
      <c r="D227" s="512">
        <f t="shared" ref="D227:F227" si="61">D16</f>
        <v>0.4</v>
      </c>
      <c r="E227" s="512">
        <f t="shared" si="61"/>
        <v>9.9999999999999995E-7</v>
      </c>
      <c r="F227" s="512">
        <f t="shared" si="61"/>
        <v>0</v>
      </c>
      <c r="G227" s="512">
        <f>G16</f>
        <v>0.19999950000000002</v>
      </c>
      <c r="I227" s="748"/>
      <c r="J227" s="512">
        <v>2</v>
      </c>
      <c r="K227" s="512">
        <f>J16</f>
        <v>35</v>
      </c>
      <c r="L227" s="512">
        <f>K16</f>
        <v>-6.9</v>
      </c>
      <c r="M227" s="512">
        <f>L16</f>
        <v>-1.6</v>
      </c>
      <c r="N227" s="512">
        <f>M16</f>
        <v>0</v>
      </c>
      <c r="O227" s="512">
        <f>N16</f>
        <v>2.6500000000000004</v>
      </c>
      <c r="Q227" s="775"/>
      <c r="R227" s="512">
        <v>2</v>
      </c>
      <c r="S227" s="512">
        <f>Q16</f>
        <v>750</v>
      </c>
      <c r="T227" s="512" t="str">
        <f>R16</f>
        <v>-</v>
      </c>
      <c r="U227" s="512" t="str">
        <f>S16</f>
        <v>-</v>
      </c>
      <c r="V227" s="512">
        <f>T16</f>
        <v>9.9999999999999995E-7</v>
      </c>
      <c r="W227" s="325">
        <f>U16</f>
        <v>0</v>
      </c>
      <c r="Y227" s="472">
        <v>3</v>
      </c>
      <c r="Z227" s="473">
        <f>X25</f>
        <v>0.5</v>
      </c>
      <c r="AE227" s="459"/>
    </row>
    <row r="228" spans="1:38" hidden="1" x14ac:dyDescent="0.25">
      <c r="A228" s="748"/>
      <c r="B228" s="512">
        <v>3</v>
      </c>
      <c r="C228" s="512">
        <f>C27</f>
        <v>15</v>
      </c>
      <c r="D228" s="512">
        <f t="shared" ref="D228:F228" si="62">D27</f>
        <v>0.4</v>
      </c>
      <c r="E228" s="512">
        <f t="shared" si="62"/>
        <v>9.9999999999999995E-7</v>
      </c>
      <c r="F228" s="512">
        <f t="shared" si="62"/>
        <v>0</v>
      </c>
      <c r="G228" s="512">
        <f>G27</f>
        <v>0.19999950000000002</v>
      </c>
      <c r="I228" s="748"/>
      <c r="J228" s="512">
        <v>3</v>
      </c>
      <c r="K228" s="512">
        <f>J27</f>
        <v>30</v>
      </c>
      <c r="L228" s="512">
        <f>K27</f>
        <v>-7.3</v>
      </c>
      <c r="M228" s="512">
        <f>L27</f>
        <v>-5.7</v>
      </c>
      <c r="N228" s="512">
        <f>M27</f>
        <v>0</v>
      </c>
      <c r="O228" s="512">
        <f>N27</f>
        <v>0.79999999999999982</v>
      </c>
      <c r="Q228" s="775"/>
      <c r="R228" s="512">
        <v>3</v>
      </c>
      <c r="S228" s="512">
        <f>Q27</f>
        <v>750</v>
      </c>
      <c r="T228" s="512" t="str">
        <f>R27</f>
        <v>-</v>
      </c>
      <c r="U228" s="512" t="str">
        <f>S27</f>
        <v>-</v>
      </c>
      <c r="V228" s="512">
        <f>T27</f>
        <v>9.9999999999999995E-7</v>
      </c>
      <c r="W228" s="325">
        <f>U27</f>
        <v>4.9999999999999998E-7</v>
      </c>
      <c r="Y228" s="472">
        <v>4</v>
      </c>
      <c r="Z228" s="473">
        <f>X36</f>
        <v>0.3</v>
      </c>
      <c r="AE228" s="459"/>
    </row>
    <row r="229" spans="1:38" hidden="1" x14ac:dyDescent="0.25">
      <c r="A229" s="748"/>
      <c r="B229" s="512">
        <v>4</v>
      </c>
      <c r="C229" s="175">
        <f>C38</f>
        <v>15</v>
      </c>
      <c r="D229" s="175">
        <f t="shared" ref="D229:F229" si="63">D38</f>
        <v>-0.2</v>
      </c>
      <c r="E229" s="175">
        <f t="shared" si="63"/>
        <v>-0.1</v>
      </c>
      <c r="F229" s="175">
        <f t="shared" si="63"/>
        <v>0</v>
      </c>
      <c r="G229" s="175">
        <f>G38</f>
        <v>0.05</v>
      </c>
      <c r="I229" s="748"/>
      <c r="J229" s="512">
        <v>4</v>
      </c>
      <c r="K229" s="175">
        <f>J38</f>
        <v>35</v>
      </c>
      <c r="L229" s="175">
        <f>K38</f>
        <v>-4.5</v>
      </c>
      <c r="M229" s="175">
        <f>L38</f>
        <v>-1.7</v>
      </c>
      <c r="N229" s="175">
        <f>M38</f>
        <v>0</v>
      </c>
      <c r="O229" s="175">
        <f>N38</f>
        <v>1.4</v>
      </c>
      <c r="Q229" s="775"/>
      <c r="R229" s="512">
        <v>4</v>
      </c>
      <c r="S229" s="175">
        <f>Q38</f>
        <v>750</v>
      </c>
      <c r="T229" s="175" t="str">
        <f>R38</f>
        <v>-</v>
      </c>
      <c r="U229" s="175" t="str">
        <f>S38</f>
        <v>-</v>
      </c>
      <c r="V229" s="175">
        <f>T38</f>
        <v>9.9999999999999995E-7</v>
      </c>
      <c r="W229" s="326">
        <f>U38</f>
        <v>0</v>
      </c>
      <c r="Y229" s="472">
        <v>5</v>
      </c>
      <c r="Z229" s="473">
        <f>X47</f>
        <v>0.4</v>
      </c>
      <c r="AE229" s="459"/>
    </row>
    <row r="230" spans="1:38" hidden="1" x14ac:dyDescent="0.25">
      <c r="A230" s="748"/>
      <c r="B230" s="512">
        <v>5</v>
      </c>
      <c r="C230" s="175">
        <f>C49</f>
        <v>15</v>
      </c>
      <c r="D230" s="175">
        <f t="shared" ref="D230:F230" si="64">D49</f>
        <v>-0.3</v>
      </c>
      <c r="E230" s="175">
        <f t="shared" si="64"/>
        <v>0.3</v>
      </c>
      <c r="F230" s="175">
        <f t="shared" si="64"/>
        <v>0</v>
      </c>
      <c r="G230" s="175">
        <f>G49</f>
        <v>0.3</v>
      </c>
      <c r="I230" s="748"/>
      <c r="J230" s="512">
        <v>5</v>
      </c>
      <c r="K230" s="175">
        <f>J49</f>
        <v>35</v>
      </c>
      <c r="L230" s="175">
        <f>K49</f>
        <v>-7.7</v>
      </c>
      <c r="M230" s="175">
        <f>L49</f>
        <v>-9.6</v>
      </c>
      <c r="N230" s="175">
        <f>M49</f>
        <v>0</v>
      </c>
      <c r="O230" s="175">
        <f>N49</f>
        <v>0.94999999999999973</v>
      </c>
      <c r="Q230" s="775"/>
      <c r="R230" s="512">
        <v>5</v>
      </c>
      <c r="S230" s="175">
        <f>Q49</f>
        <v>750</v>
      </c>
      <c r="T230" s="175" t="str">
        <f>R49</f>
        <v>-</v>
      </c>
      <c r="U230" s="175" t="str">
        <f>S49</f>
        <v>-</v>
      </c>
      <c r="V230" s="175">
        <f>T49</f>
        <v>9.9999999999999995E-7</v>
      </c>
      <c r="W230" s="326">
        <f>U49</f>
        <v>0</v>
      </c>
      <c r="Y230" s="515">
        <v>6</v>
      </c>
      <c r="Z230" s="516">
        <f>X58</f>
        <v>0.8</v>
      </c>
      <c r="AE230" s="459"/>
    </row>
    <row r="231" spans="1:38" hidden="1" x14ac:dyDescent="0.25">
      <c r="A231" s="748"/>
      <c r="B231" s="512">
        <v>6</v>
      </c>
      <c r="C231" s="175">
        <f>C60</f>
        <v>15</v>
      </c>
      <c r="D231" s="175">
        <f t="shared" ref="D231:F231" si="65">D60</f>
        <v>0.4</v>
      </c>
      <c r="E231" s="175">
        <f t="shared" si="65"/>
        <v>0.4</v>
      </c>
      <c r="F231" s="175">
        <f t="shared" si="65"/>
        <v>0</v>
      </c>
      <c r="G231" s="175">
        <f>G60</f>
        <v>0</v>
      </c>
      <c r="I231" s="748"/>
      <c r="J231" s="512">
        <v>6</v>
      </c>
      <c r="K231" s="175">
        <f>J60</f>
        <v>30</v>
      </c>
      <c r="L231" s="175">
        <f>K60</f>
        <v>-1.5</v>
      </c>
      <c r="M231" s="175">
        <f>L60</f>
        <v>1.7</v>
      </c>
      <c r="N231" s="175">
        <f>M60</f>
        <v>0</v>
      </c>
      <c r="O231" s="175">
        <f>N60</f>
        <v>1.6</v>
      </c>
      <c r="Q231" s="775"/>
      <c r="R231" s="512">
        <v>6</v>
      </c>
      <c r="S231" s="175">
        <f>Q60</f>
        <v>750</v>
      </c>
      <c r="T231" s="175">
        <f>R60</f>
        <v>0.9</v>
      </c>
      <c r="U231" s="175">
        <f>S60</f>
        <v>2.1</v>
      </c>
      <c r="V231" s="175">
        <f>T60</f>
        <v>9.9999999999999995E-7</v>
      </c>
      <c r="W231" s="326">
        <f>U60</f>
        <v>1.0499995</v>
      </c>
      <c r="Y231" s="515">
        <v>7</v>
      </c>
      <c r="Z231" s="516">
        <f>X69</f>
        <v>0.2</v>
      </c>
      <c r="AE231" s="459"/>
    </row>
    <row r="232" spans="1:38" hidden="1" x14ac:dyDescent="0.25">
      <c r="A232" s="748"/>
      <c r="B232" s="512">
        <v>7</v>
      </c>
      <c r="C232" s="175">
        <f>C71</f>
        <v>15</v>
      </c>
      <c r="D232" s="175">
        <f t="shared" ref="D232:F232" si="66">D71</f>
        <v>0.1</v>
      </c>
      <c r="E232" s="175">
        <f t="shared" si="66"/>
        <v>0.3</v>
      </c>
      <c r="F232" s="175">
        <f t="shared" si="66"/>
        <v>0</v>
      </c>
      <c r="G232" s="175">
        <f>G71</f>
        <v>9.9999999999999992E-2</v>
      </c>
      <c r="I232" s="748"/>
      <c r="J232" s="512">
        <v>7</v>
      </c>
      <c r="K232" s="175">
        <f>J71</f>
        <v>30</v>
      </c>
      <c r="L232" s="175">
        <f>K71</f>
        <v>-1.9</v>
      </c>
      <c r="M232" s="175">
        <f>L71</f>
        <v>1.8</v>
      </c>
      <c r="N232" s="175">
        <f>M71</f>
        <v>0</v>
      </c>
      <c r="O232" s="175">
        <f>N71</f>
        <v>1.85</v>
      </c>
      <c r="Q232" s="775"/>
      <c r="R232" s="512">
        <v>7</v>
      </c>
      <c r="S232" s="175">
        <f>Q71</f>
        <v>750</v>
      </c>
      <c r="T232" s="175">
        <f>R71</f>
        <v>9.9999999999999995E-7</v>
      </c>
      <c r="U232" s="175">
        <f>S71</f>
        <v>3.2</v>
      </c>
      <c r="V232" s="175">
        <f>T71</f>
        <v>9.9999999999999995E-7</v>
      </c>
      <c r="W232" s="326">
        <f>U71</f>
        <v>1.5999995</v>
      </c>
      <c r="Y232" s="515">
        <v>8</v>
      </c>
      <c r="Z232" s="516">
        <f>X80</f>
        <v>0.3</v>
      </c>
      <c r="AE232" s="459"/>
    </row>
    <row r="233" spans="1:38" hidden="1" x14ac:dyDescent="0.25">
      <c r="A233" s="748"/>
      <c r="B233" s="512">
        <v>8</v>
      </c>
      <c r="C233" s="175">
        <f>C82</f>
        <v>15</v>
      </c>
      <c r="D233" s="175">
        <f t="shared" ref="D233:F233" si="67">D82</f>
        <v>0.1</v>
      </c>
      <c r="E233" s="175">
        <f t="shared" si="67"/>
        <v>9.9999999999999995E-7</v>
      </c>
      <c r="F233" s="175">
        <f t="shared" si="67"/>
        <v>0</v>
      </c>
      <c r="G233" s="175">
        <f>G82</f>
        <v>4.9999500000000002E-2</v>
      </c>
      <c r="I233" s="748"/>
      <c r="J233" s="512">
        <v>8</v>
      </c>
      <c r="K233" s="175">
        <f>J82</f>
        <v>30</v>
      </c>
      <c r="L233" s="175">
        <f>K82</f>
        <v>-4</v>
      </c>
      <c r="M233" s="175">
        <f>L82</f>
        <v>-1.4</v>
      </c>
      <c r="N233" s="175">
        <f>M82</f>
        <v>0</v>
      </c>
      <c r="O233" s="175">
        <f>N82</f>
        <v>1.3</v>
      </c>
      <c r="Q233" s="775"/>
      <c r="R233" s="512">
        <v>8</v>
      </c>
      <c r="S233" s="175">
        <f>Q82</f>
        <v>750</v>
      </c>
      <c r="T233" s="175">
        <f>R82</f>
        <v>9.9999999999999995E-7</v>
      </c>
      <c r="U233" s="175">
        <f>S82</f>
        <v>9.9999999999999995E-7</v>
      </c>
      <c r="V233" s="175">
        <f>T82</f>
        <v>9.9999999999999995E-7</v>
      </c>
      <c r="W233" s="326">
        <f>U82</f>
        <v>0</v>
      </c>
      <c r="Y233" s="515">
        <v>9</v>
      </c>
      <c r="Z233" s="516">
        <f>X91</f>
        <v>0.3</v>
      </c>
      <c r="AE233" s="459"/>
    </row>
    <row r="234" spans="1:38" hidden="1" x14ac:dyDescent="0.25">
      <c r="A234" s="748"/>
      <c r="B234" s="512">
        <v>9</v>
      </c>
      <c r="C234" s="175">
        <f>C93</f>
        <v>15</v>
      </c>
      <c r="D234" s="175">
        <f t="shared" ref="D234:F234" si="68">D93</f>
        <v>9.9999999999999995E-7</v>
      </c>
      <c r="E234" s="175" t="str">
        <f t="shared" si="68"/>
        <v>-</v>
      </c>
      <c r="F234" s="175">
        <f t="shared" si="68"/>
        <v>0</v>
      </c>
      <c r="G234" s="175">
        <f>G93</f>
        <v>0</v>
      </c>
      <c r="I234" s="748"/>
      <c r="J234" s="512">
        <v>9</v>
      </c>
      <c r="K234" s="175">
        <f>J93</f>
        <v>30</v>
      </c>
      <c r="L234" s="175">
        <f>K93</f>
        <v>-1.2</v>
      </c>
      <c r="M234" s="175" t="str">
        <f>L93</f>
        <v>-</v>
      </c>
      <c r="N234" s="175">
        <f>M93</f>
        <v>0</v>
      </c>
      <c r="O234" s="175">
        <f>N93</f>
        <v>0</v>
      </c>
      <c r="Q234" s="775"/>
      <c r="R234" s="512">
        <v>9</v>
      </c>
      <c r="S234" s="175">
        <f>Q93</f>
        <v>750</v>
      </c>
      <c r="T234" s="175">
        <f>R93</f>
        <v>9.9999999999999995E-7</v>
      </c>
      <c r="U234" s="175" t="str">
        <f>S93</f>
        <v>-</v>
      </c>
      <c r="V234" s="175">
        <f>T93</f>
        <v>9.9999999999999995E-7</v>
      </c>
      <c r="W234" s="326">
        <f>U93</f>
        <v>0</v>
      </c>
      <c r="Y234" s="515">
        <v>10</v>
      </c>
      <c r="Z234" s="516">
        <f>X102</f>
        <v>0.3</v>
      </c>
      <c r="AE234" s="459"/>
    </row>
    <row r="235" spans="1:38" hidden="1" x14ac:dyDescent="0.25">
      <c r="A235" s="748"/>
      <c r="B235" s="512">
        <v>10</v>
      </c>
      <c r="C235" s="175">
        <f>C104</f>
        <v>15</v>
      </c>
      <c r="D235" s="175">
        <f t="shared" ref="D235:F235" si="69">D104</f>
        <v>0.2</v>
      </c>
      <c r="E235" s="175">
        <f t="shared" si="69"/>
        <v>0.2</v>
      </c>
      <c r="F235" s="175">
        <f t="shared" si="69"/>
        <v>0</v>
      </c>
      <c r="G235" s="175">
        <f>G104</f>
        <v>0</v>
      </c>
      <c r="I235" s="748"/>
      <c r="J235" s="512">
        <v>10</v>
      </c>
      <c r="K235" s="175">
        <f>J104</f>
        <v>30</v>
      </c>
      <c r="L235" s="175">
        <f>K104</f>
        <v>-2.9</v>
      </c>
      <c r="M235" s="175">
        <f>L104</f>
        <v>-5.8</v>
      </c>
      <c r="N235" s="175">
        <f>M104</f>
        <v>0</v>
      </c>
      <c r="O235" s="175">
        <f>N104</f>
        <v>1.45</v>
      </c>
      <c r="Q235" s="775"/>
      <c r="R235" s="512">
        <v>10</v>
      </c>
      <c r="S235" s="175">
        <f>Q104</f>
        <v>750</v>
      </c>
      <c r="T235" s="175" t="str">
        <f>R104</f>
        <v>-</v>
      </c>
      <c r="U235" s="175" t="str">
        <f>S104</f>
        <v>-</v>
      </c>
      <c r="V235" s="175">
        <f>T104</f>
        <v>9.9999999999999995E-7</v>
      </c>
      <c r="W235" s="326">
        <f>U104</f>
        <v>0</v>
      </c>
      <c r="Y235" s="515">
        <v>11</v>
      </c>
      <c r="Z235" s="516">
        <f>X113</f>
        <v>0.3</v>
      </c>
      <c r="AE235" s="459"/>
    </row>
    <row r="236" spans="1:38" hidden="1" x14ac:dyDescent="0.25">
      <c r="A236" s="748"/>
      <c r="B236" s="512">
        <v>11</v>
      </c>
      <c r="C236" s="175">
        <f>C115</f>
        <v>15</v>
      </c>
      <c r="D236" s="175">
        <f t="shared" ref="D236:F236" si="70">D115</f>
        <v>0.3</v>
      </c>
      <c r="E236" s="175">
        <f t="shared" si="70"/>
        <v>0.3</v>
      </c>
      <c r="F236" s="175">
        <f t="shared" si="70"/>
        <v>0</v>
      </c>
      <c r="G236" s="175">
        <f>G115</f>
        <v>0</v>
      </c>
      <c r="I236" s="748"/>
      <c r="J236" s="512">
        <v>11</v>
      </c>
      <c r="K236" s="175">
        <f>J115</f>
        <v>30</v>
      </c>
      <c r="L236" s="175">
        <f>K115</f>
        <v>-5.2</v>
      </c>
      <c r="M236" s="175">
        <f>L115</f>
        <v>-6.4</v>
      </c>
      <c r="N236" s="175">
        <f>M115</f>
        <v>0</v>
      </c>
      <c r="O236" s="175">
        <f>N115</f>
        <v>0.60000000000000009</v>
      </c>
      <c r="Q236" s="775"/>
      <c r="R236" s="512">
        <v>11</v>
      </c>
      <c r="S236" s="175">
        <f>Q115</f>
        <v>750</v>
      </c>
      <c r="T236" s="175" t="str">
        <f>R115</f>
        <v>-</v>
      </c>
      <c r="U236" s="175" t="str">
        <f>S115</f>
        <v>-</v>
      </c>
      <c r="V236" s="175">
        <f>T115</f>
        <v>9.9999999999999995E-7</v>
      </c>
      <c r="W236" s="326">
        <f>U115</f>
        <v>0</v>
      </c>
      <c r="Y236" s="515">
        <v>12</v>
      </c>
      <c r="Z236" s="516">
        <f>X124</f>
        <v>0.3</v>
      </c>
      <c r="AE236" s="459"/>
    </row>
    <row r="237" spans="1:38" hidden="1" x14ac:dyDescent="0.25">
      <c r="A237" s="748"/>
      <c r="B237" s="512">
        <v>12</v>
      </c>
      <c r="C237" s="175">
        <f>C126</f>
        <v>15</v>
      </c>
      <c r="D237" s="175">
        <f t="shared" ref="D237:F237" si="71">D126</f>
        <v>9.9999999999999995E-7</v>
      </c>
      <c r="E237" s="175" t="str">
        <f t="shared" si="71"/>
        <v>-</v>
      </c>
      <c r="F237" s="175">
        <f t="shared" si="71"/>
        <v>0</v>
      </c>
      <c r="G237" s="175">
        <f>G126</f>
        <v>0</v>
      </c>
      <c r="I237" s="748"/>
      <c r="J237" s="512">
        <v>12</v>
      </c>
      <c r="K237" s="175">
        <f>J126</f>
        <v>30</v>
      </c>
      <c r="L237" s="175">
        <f>K126</f>
        <v>-0.4</v>
      </c>
      <c r="M237" s="175" t="str">
        <f>L126</f>
        <v>-</v>
      </c>
      <c r="N237" s="175">
        <f>M126</f>
        <v>0</v>
      </c>
      <c r="O237" s="175">
        <f>N126</f>
        <v>0</v>
      </c>
      <c r="Q237" s="775"/>
      <c r="R237" s="512">
        <v>12</v>
      </c>
      <c r="S237" s="175">
        <f>Q126</f>
        <v>800</v>
      </c>
      <c r="T237" s="175">
        <f>R126</f>
        <v>-0.4</v>
      </c>
      <c r="U237" s="175" t="str">
        <f>S126</f>
        <v>-</v>
      </c>
      <c r="V237" s="175">
        <f>T126</f>
        <v>0</v>
      </c>
      <c r="W237" s="326">
        <f>U126</f>
        <v>0</v>
      </c>
      <c r="Y237" s="515">
        <v>13</v>
      </c>
      <c r="Z237" s="474">
        <f>X135</f>
        <v>0.5</v>
      </c>
      <c r="AE237" s="459"/>
      <c r="AL237" s="459"/>
    </row>
    <row r="238" spans="1:38" hidden="1" x14ac:dyDescent="0.25">
      <c r="A238" s="748"/>
      <c r="B238" s="512">
        <v>13</v>
      </c>
      <c r="C238" s="175">
        <f>C137</f>
        <v>15</v>
      </c>
      <c r="D238" s="175">
        <f t="shared" ref="D238:F238" si="72">D137</f>
        <v>0.5</v>
      </c>
      <c r="E238" s="175">
        <f t="shared" si="72"/>
        <v>-0.7</v>
      </c>
      <c r="F238" s="175">
        <f t="shared" si="72"/>
        <v>0</v>
      </c>
      <c r="G238" s="175">
        <f>G137</f>
        <v>0.6</v>
      </c>
      <c r="I238" s="748"/>
      <c r="J238" s="512">
        <v>13</v>
      </c>
      <c r="K238" s="175">
        <f>J137</f>
        <v>30</v>
      </c>
      <c r="L238" s="175">
        <f>K137</f>
        <v>-2.2000000000000002</v>
      </c>
      <c r="M238" s="175">
        <f>L137</f>
        <v>-1.4</v>
      </c>
      <c r="N238" s="175">
        <f>M137</f>
        <v>0</v>
      </c>
      <c r="O238" s="175">
        <f>N137</f>
        <v>0.40000000000000013</v>
      </c>
      <c r="Q238" s="775"/>
      <c r="R238" s="512">
        <v>13</v>
      </c>
      <c r="S238" s="175">
        <f>Q137</f>
        <v>985</v>
      </c>
      <c r="T238" s="175">
        <f>R137</f>
        <v>3.8</v>
      </c>
      <c r="U238" s="175">
        <f>S137</f>
        <v>0.9</v>
      </c>
      <c r="V238" s="175">
        <f>T137</f>
        <v>0</v>
      </c>
      <c r="W238" s="326">
        <f>U137</f>
        <v>1.45</v>
      </c>
      <c r="Y238" s="515">
        <v>14</v>
      </c>
      <c r="Z238" s="474">
        <f>X146</f>
        <v>0.5</v>
      </c>
      <c r="AE238" s="459"/>
      <c r="AL238" s="459"/>
    </row>
    <row r="239" spans="1:38" hidden="1" x14ac:dyDescent="0.25">
      <c r="A239" s="748"/>
      <c r="B239" s="512">
        <v>14</v>
      </c>
      <c r="C239" s="175">
        <f>C148</f>
        <v>15</v>
      </c>
      <c r="D239" s="175">
        <f t="shared" ref="D239:F239" si="73">D148</f>
        <v>0.5</v>
      </c>
      <c r="E239" s="175">
        <f t="shared" si="73"/>
        <v>-0.2</v>
      </c>
      <c r="F239" s="175">
        <f t="shared" si="73"/>
        <v>0</v>
      </c>
      <c r="G239" s="175">
        <f>G148</f>
        <v>0.35</v>
      </c>
      <c r="I239" s="748"/>
      <c r="J239" s="512">
        <v>14</v>
      </c>
      <c r="K239" s="175">
        <f>J148</f>
        <v>30</v>
      </c>
      <c r="L239" s="175">
        <f>K148</f>
        <v>-0.8</v>
      </c>
      <c r="M239" s="175">
        <f>L148</f>
        <v>0.6</v>
      </c>
      <c r="N239" s="175">
        <f>M148</f>
        <v>0</v>
      </c>
      <c r="O239" s="175">
        <f>N148</f>
        <v>0.7</v>
      </c>
      <c r="Q239" s="775"/>
      <c r="R239" s="512">
        <v>14</v>
      </c>
      <c r="S239" s="175">
        <f>Q148</f>
        <v>985</v>
      </c>
      <c r="T239" s="175">
        <f>R148</f>
        <v>3.9</v>
      </c>
      <c r="U239" s="175">
        <f>S148</f>
        <v>0.9</v>
      </c>
      <c r="V239" s="175">
        <f>T148</f>
        <v>0</v>
      </c>
      <c r="W239" s="326">
        <f>U148</f>
        <v>1.5</v>
      </c>
      <c r="Y239" s="515">
        <v>15</v>
      </c>
      <c r="Z239" s="474">
        <f>X157</f>
        <v>0.5</v>
      </c>
      <c r="AE239" s="459"/>
      <c r="AL239" s="459"/>
    </row>
    <row r="240" spans="1:38" hidden="1" x14ac:dyDescent="0.25">
      <c r="A240" s="748"/>
      <c r="B240" s="512">
        <v>15</v>
      </c>
      <c r="C240" s="175">
        <f>C159</f>
        <v>15</v>
      </c>
      <c r="D240" s="175">
        <f t="shared" ref="D240:F240" si="74">D159</f>
        <v>0.6</v>
      </c>
      <c r="E240" s="175">
        <f t="shared" si="74"/>
        <v>-0.6</v>
      </c>
      <c r="F240" s="175">
        <f t="shared" si="74"/>
        <v>0</v>
      </c>
      <c r="G240" s="175">
        <f>G159</f>
        <v>0.6</v>
      </c>
      <c r="I240" s="748"/>
      <c r="J240" s="512">
        <v>15</v>
      </c>
      <c r="K240" s="175">
        <f>J159</f>
        <v>30</v>
      </c>
      <c r="L240" s="175">
        <f>K159</f>
        <v>-2</v>
      </c>
      <c r="M240" s="175">
        <f>L159</f>
        <v>-0.4</v>
      </c>
      <c r="N240" s="175">
        <f>M159</f>
        <v>0</v>
      </c>
      <c r="O240" s="175">
        <f>N159</f>
        <v>0.8</v>
      </c>
      <c r="Q240" s="775"/>
      <c r="R240" s="512">
        <v>15</v>
      </c>
      <c r="S240" s="175">
        <f>Q159</f>
        <v>985</v>
      </c>
      <c r="T240" s="175">
        <f>R159</f>
        <v>4.3</v>
      </c>
      <c r="U240" s="175">
        <f>S159</f>
        <v>0.9</v>
      </c>
      <c r="V240" s="175">
        <f>T159</f>
        <v>0</v>
      </c>
      <c r="W240" s="326">
        <f>U159</f>
        <v>1.7</v>
      </c>
      <c r="Y240" s="515">
        <v>16</v>
      </c>
      <c r="Z240" s="474">
        <f>X168</f>
        <v>0.4</v>
      </c>
      <c r="AE240" s="459"/>
      <c r="AL240" s="459"/>
    </row>
    <row r="241" spans="1:38" hidden="1" x14ac:dyDescent="0.25">
      <c r="A241" s="748"/>
      <c r="B241" s="512">
        <v>16</v>
      </c>
      <c r="C241" s="175">
        <f>C170</f>
        <v>15</v>
      </c>
      <c r="D241" s="175">
        <f t="shared" ref="D241:F241" si="75">D170</f>
        <v>0.1</v>
      </c>
      <c r="E241" s="175" t="str">
        <f t="shared" si="75"/>
        <v>-</v>
      </c>
      <c r="F241" s="175">
        <f t="shared" si="75"/>
        <v>0</v>
      </c>
      <c r="G241" s="175">
        <f>G170</f>
        <v>0</v>
      </c>
      <c r="I241" s="748"/>
      <c r="J241" s="512">
        <v>16</v>
      </c>
      <c r="K241" s="175">
        <f>J170</f>
        <v>30</v>
      </c>
      <c r="L241" s="175">
        <f>K170</f>
        <v>-1.6</v>
      </c>
      <c r="M241" s="175" t="str">
        <f>L170</f>
        <v>-</v>
      </c>
      <c r="N241" s="175">
        <f>M170</f>
        <v>0</v>
      </c>
      <c r="O241" s="175">
        <f>N170</f>
        <v>0</v>
      </c>
      <c r="Q241" s="775"/>
      <c r="R241" s="512">
        <v>16</v>
      </c>
      <c r="S241" s="175">
        <f>Q170</f>
        <v>800</v>
      </c>
      <c r="T241" s="175">
        <f>R170</f>
        <v>-2.9</v>
      </c>
      <c r="U241" s="175" t="str">
        <f>S170</f>
        <v>-</v>
      </c>
      <c r="V241" s="175">
        <f>T170</f>
        <v>0</v>
      </c>
      <c r="W241" s="326">
        <f>U170</f>
        <v>0</v>
      </c>
      <c r="Y241" s="515">
        <v>17</v>
      </c>
      <c r="Z241" s="474">
        <f>X179</f>
        <v>0.3</v>
      </c>
      <c r="AE241" s="459"/>
      <c r="AL241" s="459"/>
    </row>
    <row r="242" spans="1:38" hidden="1" x14ac:dyDescent="0.25">
      <c r="A242" s="748"/>
      <c r="B242" s="512">
        <v>17</v>
      </c>
      <c r="C242" s="175">
        <f>C181</f>
        <v>15</v>
      </c>
      <c r="D242" s="175">
        <f t="shared" ref="D242:F242" si="76">D181</f>
        <v>0.1</v>
      </c>
      <c r="E242" s="175" t="str">
        <f t="shared" si="76"/>
        <v>-</v>
      </c>
      <c r="F242" s="175">
        <f t="shared" si="76"/>
        <v>0</v>
      </c>
      <c r="G242" s="175">
        <f>G181</f>
        <v>0</v>
      </c>
      <c r="I242" s="748"/>
      <c r="J242" s="512">
        <v>17</v>
      </c>
      <c r="K242" s="175">
        <f>J181</f>
        <v>30</v>
      </c>
      <c r="L242" s="175">
        <f>K181</f>
        <v>0.1</v>
      </c>
      <c r="M242" s="175" t="str">
        <f>L181</f>
        <v>-</v>
      </c>
      <c r="N242" s="175">
        <f>M181</f>
        <v>0</v>
      </c>
      <c r="O242" s="175">
        <f>N181</f>
        <v>0</v>
      </c>
      <c r="Q242" s="775"/>
      <c r="R242" s="512">
        <v>17</v>
      </c>
      <c r="S242" s="175">
        <f>Q181</f>
        <v>960</v>
      </c>
      <c r="T242" s="175">
        <f>R181</f>
        <v>-0.6</v>
      </c>
      <c r="U242" s="175" t="str">
        <f>S181</f>
        <v>-</v>
      </c>
      <c r="V242" s="175">
        <f>T181</f>
        <v>0</v>
      </c>
      <c r="W242" s="326">
        <f>U181</f>
        <v>0</v>
      </c>
      <c r="Y242" s="515">
        <v>18</v>
      </c>
      <c r="Z242" s="474">
        <f>X190</f>
        <v>0.3</v>
      </c>
      <c r="AE242" s="459"/>
      <c r="AL242" s="459"/>
    </row>
    <row r="243" spans="1:38" hidden="1" x14ac:dyDescent="0.25">
      <c r="A243" s="748"/>
      <c r="B243" s="512">
        <v>18</v>
      </c>
      <c r="C243" s="175">
        <f>C192</f>
        <v>15</v>
      </c>
      <c r="D243" s="175">
        <f t="shared" ref="D243:F243" si="77">D192</f>
        <v>9.9999999999999995E-7</v>
      </c>
      <c r="E243" s="175" t="str">
        <f t="shared" si="77"/>
        <v>-</v>
      </c>
      <c r="F243" s="175">
        <f t="shared" si="77"/>
        <v>0</v>
      </c>
      <c r="G243" s="175">
        <f>G192</f>
        <v>0</v>
      </c>
      <c r="I243" s="748"/>
      <c r="J243" s="512">
        <v>18</v>
      </c>
      <c r="K243" s="175">
        <f>J192</f>
        <v>30</v>
      </c>
      <c r="L243" s="175">
        <f>K192</f>
        <v>-0.4</v>
      </c>
      <c r="M243" s="175" t="str">
        <f>L192</f>
        <v>-</v>
      </c>
      <c r="N243" s="175">
        <f>M192</f>
        <v>0</v>
      </c>
      <c r="O243" s="175">
        <f>N192</f>
        <v>0</v>
      </c>
      <c r="Q243" s="775"/>
      <c r="R243" s="512">
        <v>18</v>
      </c>
      <c r="S243" s="175">
        <f>Q192</f>
        <v>800</v>
      </c>
      <c r="T243" s="175">
        <f>R192</f>
        <v>-1.5</v>
      </c>
      <c r="U243" s="175" t="str">
        <f>S192</f>
        <v>-</v>
      </c>
      <c r="V243" s="175">
        <f>T192</f>
        <v>0</v>
      </c>
      <c r="W243" s="326">
        <f>U192</f>
        <v>0</v>
      </c>
      <c r="Y243" s="515">
        <v>19</v>
      </c>
      <c r="Z243" s="474">
        <f>X201</f>
        <v>0.1</v>
      </c>
      <c r="AE243" s="459"/>
      <c r="AL243" s="459"/>
    </row>
    <row r="244" spans="1:38" ht="13.8" hidden="1" thickBot="1" x14ac:dyDescent="0.3">
      <c r="A244" s="748"/>
      <c r="B244" s="512">
        <v>19</v>
      </c>
      <c r="C244" s="175">
        <f>C203</f>
        <v>15</v>
      </c>
      <c r="D244" s="175">
        <f t="shared" ref="D244:F244" si="78">D203</f>
        <v>9.9999999999999995E-7</v>
      </c>
      <c r="E244" s="175" t="str">
        <f t="shared" si="78"/>
        <v>-</v>
      </c>
      <c r="F244" s="175">
        <f t="shared" si="78"/>
        <v>0</v>
      </c>
      <c r="G244" s="175">
        <f>G203</f>
        <v>0</v>
      </c>
      <c r="I244" s="748"/>
      <c r="J244" s="512">
        <v>19</v>
      </c>
      <c r="K244" s="175">
        <f>J203</f>
        <v>30</v>
      </c>
      <c r="L244" s="175">
        <f>K203</f>
        <v>-1.5</v>
      </c>
      <c r="M244" s="175" t="str">
        <f>L203</f>
        <v>-</v>
      </c>
      <c r="N244" s="175">
        <f>M203</f>
        <v>0</v>
      </c>
      <c r="O244" s="175">
        <f>N203</f>
        <v>0</v>
      </c>
      <c r="Q244" s="775"/>
      <c r="R244" s="512">
        <v>19</v>
      </c>
      <c r="S244" s="175">
        <f>Q203</f>
        <v>750</v>
      </c>
      <c r="T244" s="175">
        <f>R203</f>
        <v>2.5</v>
      </c>
      <c r="U244" s="175" t="str">
        <f>S203</f>
        <v>-</v>
      </c>
      <c r="V244" s="175">
        <f>T203</f>
        <v>0</v>
      </c>
      <c r="W244" s="326">
        <f>U203</f>
        <v>0</v>
      </c>
      <c r="Y244" s="475">
        <v>20</v>
      </c>
      <c r="Z244" s="476">
        <f>X212</f>
        <v>0</v>
      </c>
      <c r="AE244" s="459"/>
      <c r="AL244" s="459"/>
    </row>
    <row r="245" spans="1:38" ht="13.8" hidden="1" thickBot="1" x14ac:dyDescent="0.3">
      <c r="A245" s="748"/>
      <c r="B245" s="512">
        <v>20</v>
      </c>
      <c r="C245" s="175">
        <f>C214</f>
        <v>14.8</v>
      </c>
      <c r="D245" s="175">
        <f t="shared" ref="D245:F245" si="79">D214</f>
        <v>9.9999999999999995E-7</v>
      </c>
      <c r="E245" s="175" t="str">
        <f t="shared" si="79"/>
        <v>-</v>
      </c>
      <c r="F245" s="175">
        <f t="shared" si="79"/>
        <v>9.9999999999999995E-7</v>
      </c>
      <c r="G245" s="175">
        <f>G214</f>
        <v>0</v>
      </c>
      <c r="I245" s="748"/>
      <c r="J245" s="512">
        <v>20</v>
      </c>
      <c r="K245" s="175">
        <f>J214</f>
        <v>45.7</v>
      </c>
      <c r="L245" s="175">
        <f>K214</f>
        <v>9.9999999999999995E-7</v>
      </c>
      <c r="M245" s="175" t="str">
        <f>L214</f>
        <v>-</v>
      </c>
      <c r="N245" s="175">
        <f>M214</f>
        <v>0</v>
      </c>
      <c r="O245" s="175">
        <f>N214</f>
        <v>0</v>
      </c>
      <c r="Q245" s="776"/>
      <c r="R245" s="513">
        <v>20</v>
      </c>
      <c r="S245" s="327">
        <f>Q214</f>
        <v>750</v>
      </c>
      <c r="T245" s="327">
        <f>R214</f>
        <v>9.9999999999999995E-7</v>
      </c>
      <c r="U245" s="327" t="str">
        <f>S214</f>
        <v>-</v>
      </c>
      <c r="V245" s="327">
        <f>T214</f>
        <v>9.9999999999999995E-7</v>
      </c>
      <c r="W245" s="329">
        <f>U214</f>
        <v>0</v>
      </c>
      <c r="Y245" s="477"/>
      <c r="AE245" s="478"/>
      <c r="AL245" s="459"/>
    </row>
    <row r="246" spans="1:38" hidden="1" x14ac:dyDescent="0.25">
      <c r="A246" s="30"/>
      <c r="B246" s="30"/>
      <c r="C246" s="364"/>
      <c r="D246" s="364"/>
      <c r="E246" s="364"/>
      <c r="F246" s="470"/>
      <c r="G246" s="364"/>
      <c r="I246" s="30"/>
      <c r="J246" s="30"/>
      <c r="K246" s="364"/>
      <c r="L246" s="364"/>
      <c r="M246" s="364"/>
      <c r="N246" s="470"/>
      <c r="O246" s="364"/>
      <c r="Q246" s="479"/>
      <c r="R246" s="479"/>
      <c r="S246" s="330"/>
      <c r="T246" s="330"/>
      <c r="U246" s="330"/>
      <c r="W246" s="331"/>
      <c r="Y246" s="480"/>
      <c r="AE246" s="480"/>
      <c r="AL246" s="480"/>
    </row>
    <row r="247" spans="1:38" hidden="1" x14ac:dyDescent="0.25">
      <c r="A247" s="748">
        <v>2</v>
      </c>
      <c r="B247" s="512">
        <v>1</v>
      </c>
      <c r="C247" s="175">
        <f>C6</f>
        <v>20</v>
      </c>
      <c r="D247" s="175">
        <f t="shared" ref="D247:F247" si="80">D6</f>
        <v>-0.2</v>
      </c>
      <c r="E247" s="175">
        <f t="shared" si="80"/>
        <v>0.2</v>
      </c>
      <c r="F247" s="175">
        <f t="shared" si="80"/>
        <v>9.9999999999999995E-7</v>
      </c>
      <c r="G247" s="175">
        <f>G6</f>
        <v>0.2</v>
      </c>
      <c r="I247" s="748">
        <v>2</v>
      </c>
      <c r="J247" s="512">
        <v>1</v>
      </c>
      <c r="K247" s="175">
        <f>J6</f>
        <v>40</v>
      </c>
      <c r="L247" s="175">
        <f>K6</f>
        <v>-6</v>
      </c>
      <c r="M247" s="175">
        <f>L6</f>
        <v>-8.6</v>
      </c>
      <c r="N247" s="175">
        <f>M6</f>
        <v>0</v>
      </c>
      <c r="O247" s="175">
        <f>N6</f>
        <v>1.2999999999999998</v>
      </c>
      <c r="Q247" s="781">
        <v>2</v>
      </c>
      <c r="R247" s="511">
        <v>1</v>
      </c>
      <c r="S247" s="332">
        <f>Q6</f>
        <v>800</v>
      </c>
      <c r="T247" s="332" t="str">
        <f>R6</f>
        <v>-</v>
      </c>
      <c r="U247" s="332" t="str">
        <f>S6</f>
        <v>-</v>
      </c>
      <c r="V247" s="332">
        <f>T6</f>
        <v>9.9999999999999995E-7</v>
      </c>
      <c r="W247" s="333">
        <f>U6</f>
        <v>0</v>
      </c>
      <c r="Y247" s="765" t="s">
        <v>819</v>
      </c>
      <c r="Z247" s="766"/>
      <c r="AE247" s="481"/>
    </row>
    <row r="248" spans="1:38" hidden="1" x14ac:dyDescent="0.25">
      <c r="A248" s="748"/>
      <c r="B248" s="512">
        <v>2</v>
      </c>
      <c r="C248" s="175">
        <f>C17</f>
        <v>20</v>
      </c>
      <c r="D248" s="175">
        <f t="shared" ref="D248:F248" si="81">D17</f>
        <v>0.7</v>
      </c>
      <c r="E248" s="175">
        <f t="shared" si="81"/>
        <v>-0.1</v>
      </c>
      <c r="F248" s="175">
        <f t="shared" si="81"/>
        <v>0</v>
      </c>
      <c r="G248" s="175">
        <f>G17</f>
        <v>0.39999999999999997</v>
      </c>
      <c r="I248" s="748"/>
      <c r="J248" s="512">
        <v>2</v>
      </c>
      <c r="K248" s="175">
        <f>J17</f>
        <v>40</v>
      </c>
      <c r="L248" s="175">
        <f>K17</f>
        <v>-6.2</v>
      </c>
      <c r="M248" s="175">
        <f>L17</f>
        <v>-1.6</v>
      </c>
      <c r="N248" s="175">
        <f>M17</f>
        <v>0</v>
      </c>
      <c r="O248" s="175">
        <f>N17</f>
        <v>2.2999999999999998</v>
      </c>
      <c r="Q248" s="748"/>
      <c r="R248" s="512">
        <v>2</v>
      </c>
      <c r="S248" s="175">
        <f>Q17</f>
        <v>800</v>
      </c>
      <c r="T248" s="175" t="str">
        <f>R17</f>
        <v>-</v>
      </c>
      <c r="U248" s="175" t="str">
        <f>S17</f>
        <v>-</v>
      </c>
      <c r="V248" s="175">
        <f>T17</f>
        <v>9.9999999999999995E-7</v>
      </c>
      <c r="W248" s="326">
        <f>U17</f>
        <v>0</v>
      </c>
      <c r="Y248" s="772" t="s">
        <v>823</v>
      </c>
      <c r="Z248" s="773"/>
      <c r="AE248" s="459"/>
    </row>
    <row r="249" spans="1:38" hidden="1" x14ac:dyDescent="0.25">
      <c r="A249" s="748"/>
      <c r="B249" s="512">
        <v>3</v>
      </c>
      <c r="C249" s="512">
        <f>C28</f>
        <v>20</v>
      </c>
      <c r="D249" s="512">
        <f t="shared" ref="D249:F249" si="82">D28</f>
        <v>1</v>
      </c>
      <c r="E249" s="512">
        <f t="shared" si="82"/>
        <v>9.9999999999999995E-7</v>
      </c>
      <c r="F249" s="512">
        <f t="shared" si="82"/>
        <v>0</v>
      </c>
      <c r="G249" s="512">
        <f>G28</f>
        <v>0.49999949999999999</v>
      </c>
      <c r="I249" s="748"/>
      <c r="J249" s="512">
        <v>3</v>
      </c>
      <c r="K249" s="512">
        <f>J28</f>
        <v>40</v>
      </c>
      <c r="L249" s="512">
        <f>K28</f>
        <v>-5.9</v>
      </c>
      <c r="M249" s="512">
        <f>L28</f>
        <v>-5.3</v>
      </c>
      <c r="N249" s="512">
        <f>M28</f>
        <v>0</v>
      </c>
      <c r="O249" s="512">
        <f>N28</f>
        <v>0.30000000000000027</v>
      </c>
      <c r="Q249" s="748"/>
      <c r="R249" s="512">
        <v>3</v>
      </c>
      <c r="S249" s="512">
        <f>Q28</f>
        <v>800</v>
      </c>
      <c r="T249" s="512" t="str">
        <f>R28</f>
        <v>-</v>
      </c>
      <c r="U249" s="512" t="str">
        <f>S28</f>
        <v>-</v>
      </c>
      <c r="V249" s="512">
        <f>T28</f>
        <v>9.9999999999999995E-7</v>
      </c>
      <c r="W249" s="325">
        <f>U28</f>
        <v>4.9999999999999998E-7</v>
      </c>
      <c r="Y249" s="515">
        <v>1</v>
      </c>
      <c r="Z249" s="516">
        <f>X4</f>
        <v>3.1</v>
      </c>
      <c r="AE249" s="459"/>
    </row>
    <row r="250" spans="1:38" hidden="1" x14ac:dyDescent="0.25">
      <c r="A250" s="748"/>
      <c r="B250" s="512">
        <v>4</v>
      </c>
      <c r="C250" s="512">
        <f>C39</f>
        <v>20</v>
      </c>
      <c r="D250" s="512">
        <f t="shared" ref="D250:F250" si="83">D39</f>
        <v>-0.1</v>
      </c>
      <c r="E250" s="512">
        <f t="shared" si="83"/>
        <v>-0.3</v>
      </c>
      <c r="F250" s="512">
        <f t="shared" si="83"/>
        <v>0</v>
      </c>
      <c r="G250" s="512">
        <f>G39</f>
        <v>9.9999999999999992E-2</v>
      </c>
      <c r="I250" s="748"/>
      <c r="J250" s="512">
        <v>4</v>
      </c>
      <c r="K250" s="512">
        <f>J39</f>
        <v>40</v>
      </c>
      <c r="L250" s="512">
        <f>K39</f>
        <v>-4.4000000000000004</v>
      </c>
      <c r="M250" s="512">
        <f>L39</f>
        <v>-1.5</v>
      </c>
      <c r="N250" s="512">
        <f>M39</f>
        <v>0</v>
      </c>
      <c r="O250" s="512">
        <f>N39</f>
        <v>1.4500000000000002</v>
      </c>
      <c r="Q250" s="748"/>
      <c r="R250" s="512">
        <v>4</v>
      </c>
      <c r="S250" s="512">
        <f>Q39</f>
        <v>800</v>
      </c>
      <c r="T250" s="512" t="str">
        <f>R39</f>
        <v>-</v>
      </c>
      <c r="U250" s="512" t="str">
        <f>S39</f>
        <v>-</v>
      </c>
      <c r="V250" s="512">
        <f>T39</f>
        <v>9.9999999999999995E-7</v>
      </c>
      <c r="W250" s="325">
        <f>U39</f>
        <v>0</v>
      </c>
      <c r="Y250" s="472">
        <v>2</v>
      </c>
      <c r="Z250" s="516">
        <f>X15</f>
        <v>2.2000000000000002</v>
      </c>
      <c r="AE250" s="459"/>
    </row>
    <row r="251" spans="1:38" hidden="1" x14ac:dyDescent="0.25">
      <c r="A251" s="748"/>
      <c r="B251" s="512">
        <v>5</v>
      </c>
      <c r="C251" s="512">
        <f>C50</f>
        <v>20</v>
      </c>
      <c r="D251" s="512">
        <f t="shared" ref="D251:F251" si="84">D50</f>
        <v>0.1</v>
      </c>
      <c r="E251" s="512">
        <f t="shared" si="84"/>
        <v>0.3</v>
      </c>
      <c r="F251" s="512">
        <f t="shared" si="84"/>
        <v>0</v>
      </c>
      <c r="G251" s="512">
        <f>G50</f>
        <v>9.9999999999999992E-2</v>
      </c>
      <c r="I251" s="748"/>
      <c r="J251" s="512">
        <v>5</v>
      </c>
      <c r="K251" s="512">
        <f>J50</f>
        <v>40</v>
      </c>
      <c r="L251" s="512">
        <f>K50</f>
        <v>-7.2</v>
      </c>
      <c r="M251" s="512">
        <f>L50</f>
        <v>-8</v>
      </c>
      <c r="N251" s="512">
        <f>M50</f>
        <v>0</v>
      </c>
      <c r="O251" s="512">
        <f>N50</f>
        <v>0.39999999999999991</v>
      </c>
      <c r="Q251" s="748"/>
      <c r="R251" s="512">
        <v>5</v>
      </c>
      <c r="S251" s="512">
        <f>Q50</f>
        <v>800</v>
      </c>
      <c r="T251" s="512" t="str">
        <f>R50</f>
        <v>-</v>
      </c>
      <c r="U251" s="512" t="str">
        <f>S50</f>
        <v>-</v>
      </c>
      <c r="V251" s="512">
        <f>T50</f>
        <v>9.9999999999999995E-7</v>
      </c>
      <c r="W251" s="325">
        <f>U50</f>
        <v>0</v>
      </c>
      <c r="Y251" s="472">
        <v>3</v>
      </c>
      <c r="Z251" s="473">
        <f>X26</f>
        <v>3.1</v>
      </c>
      <c r="AE251" s="459"/>
    </row>
    <row r="252" spans="1:38" hidden="1" x14ac:dyDescent="0.25">
      <c r="A252" s="748"/>
      <c r="B252" s="512">
        <v>6</v>
      </c>
      <c r="C252" s="512">
        <f>C61</f>
        <v>20</v>
      </c>
      <c r="D252" s="512">
        <f t="shared" ref="D252:F252" si="85">D61</f>
        <v>0.3</v>
      </c>
      <c r="E252" s="512">
        <f t="shared" si="85"/>
        <v>0.2</v>
      </c>
      <c r="F252" s="512">
        <f t="shared" si="85"/>
        <v>0</v>
      </c>
      <c r="G252" s="512">
        <f>G61</f>
        <v>4.9999999999999989E-2</v>
      </c>
      <c r="I252" s="748"/>
      <c r="J252" s="512">
        <v>6</v>
      </c>
      <c r="K252" s="512">
        <f>J61</f>
        <v>40</v>
      </c>
      <c r="L252" s="512">
        <f>K61</f>
        <v>-3.8</v>
      </c>
      <c r="M252" s="512">
        <f>L61</f>
        <v>1.5</v>
      </c>
      <c r="N252" s="512">
        <f>M61</f>
        <v>0</v>
      </c>
      <c r="O252" s="512">
        <f>N61</f>
        <v>2.65</v>
      </c>
      <c r="Q252" s="748"/>
      <c r="R252" s="512">
        <v>6</v>
      </c>
      <c r="S252" s="512">
        <f>Q61</f>
        <v>800</v>
      </c>
      <c r="T252" s="512">
        <f>R61</f>
        <v>0.9</v>
      </c>
      <c r="U252" s="512">
        <f>S61</f>
        <v>1.6</v>
      </c>
      <c r="V252" s="512">
        <f>T61</f>
        <v>9.9999999999999995E-7</v>
      </c>
      <c r="W252" s="325">
        <f>U61</f>
        <v>0.79999950000000009</v>
      </c>
      <c r="Y252" s="472">
        <v>4</v>
      </c>
      <c r="Z252" s="473">
        <f>X37</f>
        <v>1.3</v>
      </c>
      <c r="AE252" s="459"/>
    </row>
    <row r="253" spans="1:38" hidden="1" x14ac:dyDescent="0.25">
      <c r="A253" s="748"/>
      <c r="B253" s="512">
        <v>7</v>
      </c>
      <c r="C253" s="512">
        <f>C72</f>
        <v>20</v>
      </c>
      <c r="D253" s="512">
        <f t="shared" ref="D253:F253" si="86">D72</f>
        <v>9.9999999999999995E-7</v>
      </c>
      <c r="E253" s="512">
        <f t="shared" si="86"/>
        <v>0.1</v>
      </c>
      <c r="F253" s="512">
        <f t="shared" si="86"/>
        <v>0</v>
      </c>
      <c r="G253" s="512">
        <f>G72</f>
        <v>4.9999500000000002E-2</v>
      </c>
      <c r="I253" s="748"/>
      <c r="J253" s="512">
        <v>7</v>
      </c>
      <c r="K253" s="512">
        <f>J72</f>
        <v>40</v>
      </c>
      <c r="L253" s="512">
        <f>K72</f>
        <v>-1.9</v>
      </c>
      <c r="M253" s="512">
        <f>L72</f>
        <v>1.2</v>
      </c>
      <c r="N253" s="512">
        <f>M72</f>
        <v>0</v>
      </c>
      <c r="O253" s="512">
        <f>N72</f>
        <v>1.5499999999999998</v>
      </c>
      <c r="Q253" s="748"/>
      <c r="R253" s="512">
        <v>7</v>
      </c>
      <c r="S253" s="512">
        <f>Q72</f>
        <v>800</v>
      </c>
      <c r="T253" s="512">
        <f>R72</f>
        <v>9.9999999999999995E-7</v>
      </c>
      <c r="U253" s="512">
        <f>S72</f>
        <v>2.5</v>
      </c>
      <c r="V253" s="512">
        <f>T72</f>
        <v>9.9999999999999995E-7</v>
      </c>
      <c r="W253" s="325">
        <f>U72</f>
        <v>1.2499994999999999</v>
      </c>
      <c r="Y253" s="472">
        <v>5</v>
      </c>
      <c r="Z253" s="473">
        <f>X48</f>
        <v>2.8</v>
      </c>
      <c r="AE253" s="459"/>
    </row>
    <row r="254" spans="1:38" hidden="1" x14ac:dyDescent="0.25">
      <c r="A254" s="748"/>
      <c r="B254" s="512">
        <v>8</v>
      </c>
      <c r="C254" s="512">
        <f>C83</f>
        <v>20</v>
      </c>
      <c r="D254" s="512">
        <f t="shared" ref="D254:F254" si="87">D83</f>
        <v>9.9999999999999995E-7</v>
      </c>
      <c r="E254" s="512">
        <f t="shared" si="87"/>
        <v>-0.2</v>
      </c>
      <c r="F254" s="512">
        <f t="shared" si="87"/>
        <v>0</v>
      </c>
      <c r="G254" s="512">
        <f>G83</f>
        <v>0.10000050000000001</v>
      </c>
      <c r="I254" s="748"/>
      <c r="J254" s="512">
        <v>8</v>
      </c>
      <c r="K254" s="512">
        <f>J83</f>
        <v>40</v>
      </c>
      <c r="L254" s="512">
        <f>K83</f>
        <v>-3.8</v>
      </c>
      <c r="M254" s="512">
        <f>L83</f>
        <v>-1.2</v>
      </c>
      <c r="N254" s="512">
        <f>M83</f>
        <v>0</v>
      </c>
      <c r="O254" s="512">
        <f>N83</f>
        <v>1.2999999999999998</v>
      </c>
      <c r="Q254" s="748"/>
      <c r="R254" s="512">
        <v>8</v>
      </c>
      <c r="S254" s="512">
        <f>Q83</f>
        <v>800</v>
      </c>
      <c r="T254" s="512">
        <f>R83</f>
        <v>9.9999999999999995E-7</v>
      </c>
      <c r="U254" s="512">
        <f>S83</f>
        <v>9.9999999999999995E-7</v>
      </c>
      <c r="V254" s="512">
        <f>T83</f>
        <v>9.9999999999999995E-7</v>
      </c>
      <c r="W254" s="325">
        <f>U83</f>
        <v>0</v>
      </c>
      <c r="Y254" s="515">
        <v>6</v>
      </c>
      <c r="Z254" s="516">
        <f>X59</f>
        <v>2.6</v>
      </c>
      <c r="AE254" s="459"/>
    </row>
    <row r="255" spans="1:38" hidden="1" x14ac:dyDescent="0.25">
      <c r="A255" s="748"/>
      <c r="B255" s="512">
        <v>9</v>
      </c>
      <c r="C255" s="512">
        <f>C94</f>
        <v>20</v>
      </c>
      <c r="D255" s="512">
        <f t="shared" ref="D255:F255" si="88">D94</f>
        <v>-0.2</v>
      </c>
      <c r="E255" s="512" t="str">
        <f t="shared" si="88"/>
        <v>-</v>
      </c>
      <c r="F255" s="512">
        <f t="shared" si="88"/>
        <v>0</v>
      </c>
      <c r="G255" s="512">
        <f>G94</f>
        <v>0</v>
      </c>
      <c r="I255" s="748"/>
      <c r="J255" s="512">
        <v>9</v>
      </c>
      <c r="K255" s="512">
        <f>J94</f>
        <v>40</v>
      </c>
      <c r="L255" s="512">
        <f>K94</f>
        <v>-1</v>
      </c>
      <c r="M255" s="512" t="str">
        <f>L94</f>
        <v>-</v>
      </c>
      <c r="N255" s="512">
        <f>M94</f>
        <v>0</v>
      </c>
      <c r="O255" s="512">
        <f>N94</f>
        <v>0</v>
      </c>
      <c r="Q255" s="748"/>
      <c r="R255" s="512">
        <v>9</v>
      </c>
      <c r="S255" s="512">
        <f>Q94</f>
        <v>800</v>
      </c>
      <c r="T255" s="512">
        <f>R94</f>
        <v>9.9999999999999995E-7</v>
      </c>
      <c r="U255" s="512" t="str">
        <f>S94</f>
        <v>-</v>
      </c>
      <c r="V255" s="512">
        <f>T94</f>
        <v>9.9999999999999995E-7</v>
      </c>
      <c r="W255" s="325">
        <f>U94</f>
        <v>0</v>
      </c>
      <c r="Y255" s="515">
        <v>7</v>
      </c>
      <c r="Z255" s="516">
        <f>X70</f>
        <v>2.4</v>
      </c>
      <c r="AE255" s="459"/>
    </row>
    <row r="256" spans="1:38" hidden="1" x14ac:dyDescent="0.25">
      <c r="A256" s="748"/>
      <c r="B256" s="512">
        <v>10</v>
      </c>
      <c r="C256" s="512">
        <f>C105</f>
        <v>20</v>
      </c>
      <c r="D256" s="512">
        <f t="shared" ref="D256:F256" si="89">D105</f>
        <v>0.2</v>
      </c>
      <c r="E256" s="512">
        <f t="shared" si="89"/>
        <v>-0.7</v>
      </c>
      <c r="F256" s="512">
        <f t="shared" si="89"/>
        <v>0</v>
      </c>
      <c r="G256" s="512">
        <f>G105</f>
        <v>0.44999999999999996</v>
      </c>
      <c r="I256" s="748"/>
      <c r="J256" s="512">
        <v>10</v>
      </c>
      <c r="K256" s="512">
        <f>J105</f>
        <v>40</v>
      </c>
      <c r="L256" s="512">
        <f>K105</f>
        <v>-3.3</v>
      </c>
      <c r="M256" s="512">
        <f>L105</f>
        <v>-6.4</v>
      </c>
      <c r="N256" s="512">
        <f>M105</f>
        <v>0</v>
      </c>
      <c r="O256" s="512">
        <f>N105</f>
        <v>1.5500000000000003</v>
      </c>
      <c r="Q256" s="748"/>
      <c r="R256" s="512">
        <v>10</v>
      </c>
      <c r="S256" s="512">
        <f>Q105</f>
        <v>800</v>
      </c>
      <c r="T256" s="512" t="str">
        <f>R105</f>
        <v>-</v>
      </c>
      <c r="U256" s="512" t="str">
        <f>S105</f>
        <v>-</v>
      </c>
      <c r="V256" s="512">
        <f>T105</f>
        <v>9.9999999999999995E-7</v>
      </c>
      <c r="W256" s="325">
        <f>U105</f>
        <v>0</v>
      </c>
      <c r="Y256" s="515">
        <v>8</v>
      </c>
      <c r="Z256" s="516">
        <f>X81</f>
        <v>2.5</v>
      </c>
      <c r="AE256" s="459"/>
    </row>
    <row r="257" spans="1:31" hidden="1" x14ac:dyDescent="0.25">
      <c r="A257" s="748"/>
      <c r="B257" s="512">
        <v>11</v>
      </c>
      <c r="C257" s="512">
        <f>C116</f>
        <v>20</v>
      </c>
      <c r="D257" s="512">
        <f t="shared" ref="D257:F257" si="90">D116</f>
        <v>0.4</v>
      </c>
      <c r="E257" s="512">
        <f t="shared" si="90"/>
        <v>0.5</v>
      </c>
      <c r="F257" s="512">
        <f t="shared" si="90"/>
        <v>0</v>
      </c>
      <c r="G257" s="512">
        <f>G116</f>
        <v>4.9999999999999989E-2</v>
      </c>
      <c r="I257" s="748"/>
      <c r="J257" s="512">
        <v>11</v>
      </c>
      <c r="K257" s="512">
        <f>J116</f>
        <v>40</v>
      </c>
      <c r="L257" s="512">
        <f>K116</f>
        <v>-5.5</v>
      </c>
      <c r="M257" s="512">
        <f>L116</f>
        <v>-5.9</v>
      </c>
      <c r="N257" s="512">
        <f>M116</f>
        <v>0</v>
      </c>
      <c r="O257" s="512">
        <f>N116</f>
        <v>0.20000000000000018</v>
      </c>
      <c r="Q257" s="748"/>
      <c r="R257" s="512">
        <v>11</v>
      </c>
      <c r="S257" s="512">
        <f>Q116</f>
        <v>800</v>
      </c>
      <c r="T257" s="512" t="str">
        <f>R116</f>
        <v>-</v>
      </c>
      <c r="U257" s="512" t="str">
        <f>S116</f>
        <v>-</v>
      </c>
      <c r="V257" s="512">
        <f>T116</f>
        <v>9.9999999999999995E-7</v>
      </c>
      <c r="W257" s="325">
        <f>U116</f>
        <v>0</v>
      </c>
      <c r="Y257" s="515">
        <v>9</v>
      </c>
      <c r="Z257" s="516">
        <f>X92</f>
        <v>2.4</v>
      </c>
      <c r="AE257" s="459"/>
    </row>
    <row r="258" spans="1:31" hidden="1" x14ac:dyDescent="0.25">
      <c r="A258" s="748"/>
      <c r="B258" s="512">
        <v>12</v>
      </c>
      <c r="C258" s="512">
        <f>C127</f>
        <v>20</v>
      </c>
      <c r="D258" s="512">
        <f t="shared" ref="D258:F258" si="91">D127</f>
        <v>9.9999999999999995E-7</v>
      </c>
      <c r="E258" s="512" t="str">
        <f t="shared" si="91"/>
        <v>-</v>
      </c>
      <c r="F258" s="512">
        <f t="shared" si="91"/>
        <v>0</v>
      </c>
      <c r="G258" s="512">
        <f>G127</f>
        <v>0</v>
      </c>
      <c r="I258" s="748"/>
      <c r="J258" s="512">
        <v>12</v>
      </c>
      <c r="K258" s="512">
        <f>J127</f>
        <v>40</v>
      </c>
      <c r="L258" s="512">
        <f>K127</f>
        <v>-0.1</v>
      </c>
      <c r="M258" s="512" t="str">
        <f>L127</f>
        <v>-</v>
      </c>
      <c r="N258" s="512">
        <f>M127</f>
        <v>0</v>
      </c>
      <c r="O258" s="512">
        <f>N127</f>
        <v>0</v>
      </c>
      <c r="Q258" s="748"/>
      <c r="R258" s="512">
        <v>12</v>
      </c>
      <c r="S258" s="512">
        <f>Q127</f>
        <v>850</v>
      </c>
      <c r="T258" s="512">
        <f>R127</f>
        <v>-0.5</v>
      </c>
      <c r="U258" s="512" t="str">
        <f>S127</f>
        <v>-</v>
      </c>
      <c r="V258" s="512">
        <f>T127</f>
        <v>0</v>
      </c>
      <c r="W258" s="325">
        <f>U127</f>
        <v>0</v>
      </c>
      <c r="Y258" s="515">
        <v>10</v>
      </c>
      <c r="Z258" s="516">
        <f>X103</f>
        <v>1.5</v>
      </c>
      <c r="AE258" s="459"/>
    </row>
    <row r="259" spans="1:31" hidden="1" x14ac:dyDescent="0.25">
      <c r="A259" s="748"/>
      <c r="B259" s="512">
        <v>13</v>
      </c>
      <c r="C259" s="512">
        <f>C138</f>
        <v>20</v>
      </c>
      <c r="D259" s="512">
        <f t="shared" ref="D259:F259" si="92">D138</f>
        <v>0.2</v>
      </c>
      <c r="E259" s="512">
        <f t="shared" si="92"/>
        <v>-0.4</v>
      </c>
      <c r="F259" s="512">
        <f t="shared" si="92"/>
        <v>0</v>
      </c>
      <c r="G259" s="512">
        <f>G138</f>
        <v>0.30000000000000004</v>
      </c>
      <c r="I259" s="748"/>
      <c r="J259" s="512">
        <v>13</v>
      </c>
      <c r="K259" s="512">
        <f>J138</f>
        <v>40</v>
      </c>
      <c r="L259" s="512">
        <f>K138</f>
        <v>-2</v>
      </c>
      <c r="M259" s="512">
        <f>L138</f>
        <v>-1.3</v>
      </c>
      <c r="N259" s="512">
        <f>M138</f>
        <v>0</v>
      </c>
      <c r="O259" s="512">
        <f>N138</f>
        <v>0.35</v>
      </c>
      <c r="Q259" s="748"/>
      <c r="R259" s="512">
        <v>13</v>
      </c>
      <c r="S259" s="512">
        <f>Q138</f>
        <v>990</v>
      </c>
      <c r="T259" s="512">
        <f>R138</f>
        <v>3.8</v>
      </c>
      <c r="U259" s="512">
        <f>S138</f>
        <v>1</v>
      </c>
      <c r="V259" s="512">
        <f>T138</f>
        <v>0</v>
      </c>
      <c r="W259" s="325">
        <f>U138</f>
        <v>1.4</v>
      </c>
      <c r="Y259" s="515">
        <v>11</v>
      </c>
      <c r="Z259" s="516">
        <f>X114</f>
        <v>1.8</v>
      </c>
      <c r="AE259" s="459"/>
    </row>
    <row r="260" spans="1:31" hidden="1" x14ac:dyDescent="0.25">
      <c r="A260" s="748"/>
      <c r="B260" s="512">
        <v>14</v>
      </c>
      <c r="C260" s="512">
        <f>C149</f>
        <v>20</v>
      </c>
      <c r="D260" s="512">
        <f t="shared" ref="D260:F260" si="93">D149</f>
        <v>0.2</v>
      </c>
      <c r="E260" s="512">
        <f t="shared" si="93"/>
        <v>-0.1</v>
      </c>
      <c r="F260" s="512">
        <f t="shared" si="93"/>
        <v>0</v>
      </c>
      <c r="G260" s="512">
        <f>G149</f>
        <v>0.15000000000000002</v>
      </c>
      <c r="I260" s="748"/>
      <c r="J260" s="512">
        <v>14</v>
      </c>
      <c r="K260" s="512">
        <f>J149</f>
        <v>40</v>
      </c>
      <c r="L260" s="512">
        <f>K149</f>
        <v>-0.4</v>
      </c>
      <c r="M260" s="512">
        <f>L149</f>
        <v>0.3</v>
      </c>
      <c r="N260" s="512">
        <f>M149</f>
        <v>0</v>
      </c>
      <c r="O260" s="512">
        <f>N149</f>
        <v>0.35</v>
      </c>
      <c r="Q260" s="748"/>
      <c r="R260" s="512">
        <v>14</v>
      </c>
      <c r="S260" s="512">
        <f>Q149</f>
        <v>990</v>
      </c>
      <c r="T260" s="512">
        <f>R149</f>
        <v>3.9</v>
      </c>
      <c r="U260" s="512">
        <f>S149</f>
        <v>1</v>
      </c>
      <c r="V260" s="512">
        <f>T149</f>
        <v>0</v>
      </c>
      <c r="W260" s="325">
        <f>U149</f>
        <v>1.45</v>
      </c>
      <c r="Y260" s="515">
        <v>12</v>
      </c>
      <c r="Z260" s="482">
        <f>X125</f>
        <v>2</v>
      </c>
      <c r="AE260" s="459"/>
    </row>
    <row r="261" spans="1:31" hidden="1" x14ac:dyDescent="0.25">
      <c r="A261" s="748"/>
      <c r="B261" s="512">
        <v>15</v>
      </c>
      <c r="C261" s="512">
        <f>C160</f>
        <v>20</v>
      </c>
      <c r="D261" s="512">
        <f t="shared" ref="D261:F261" si="94">D160</f>
        <v>0.3</v>
      </c>
      <c r="E261" s="512">
        <f t="shared" si="94"/>
        <v>-0.5</v>
      </c>
      <c r="F261" s="512">
        <f t="shared" si="94"/>
        <v>0</v>
      </c>
      <c r="G261" s="512">
        <f>G160</f>
        <v>0.4</v>
      </c>
      <c r="I261" s="748"/>
      <c r="J261" s="512">
        <v>15</v>
      </c>
      <c r="K261" s="512">
        <f>J160</f>
        <v>40</v>
      </c>
      <c r="L261" s="512">
        <f>K160</f>
        <v>-1.7</v>
      </c>
      <c r="M261" s="512">
        <f>L160</f>
        <v>-0.3</v>
      </c>
      <c r="N261" s="512">
        <f>M160</f>
        <v>0</v>
      </c>
      <c r="O261" s="512">
        <f>N160</f>
        <v>0.7</v>
      </c>
      <c r="Q261" s="748"/>
      <c r="R261" s="512">
        <v>15</v>
      </c>
      <c r="S261" s="512">
        <f>Q160</f>
        <v>990</v>
      </c>
      <c r="T261" s="512">
        <f>R160</f>
        <v>4.2</v>
      </c>
      <c r="U261" s="512">
        <f>S160</f>
        <v>1</v>
      </c>
      <c r="V261" s="512">
        <f>T160</f>
        <v>0</v>
      </c>
      <c r="W261" s="325">
        <f>U160</f>
        <v>1.6</v>
      </c>
      <c r="Y261" s="515">
        <v>13</v>
      </c>
      <c r="Z261" s="516">
        <f>X136</f>
        <v>2.2999999999999998</v>
      </c>
      <c r="AE261" s="459"/>
    </row>
    <row r="262" spans="1:31" hidden="1" x14ac:dyDescent="0.25">
      <c r="A262" s="748"/>
      <c r="B262" s="512">
        <v>16</v>
      </c>
      <c r="C262" s="512">
        <f>C171</f>
        <v>20</v>
      </c>
      <c r="D262" s="512">
        <f t="shared" ref="D262:F262" si="95">D171</f>
        <v>0.2</v>
      </c>
      <c r="E262" s="512" t="str">
        <f t="shared" si="95"/>
        <v>-</v>
      </c>
      <c r="F262" s="512">
        <f t="shared" si="95"/>
        <v>0</v>
      </c>
      <c r="G262" s="512">
        <f>G171</f>
        <v>0</v>
      </c>
      <c r="I262" s="748"/>
      <c r="J262" s="512">
        <v>16</v>
      </c>
      <c r="K262" s="512">
        <f>J171</f>
        <v>40</v>
      </c>
      <c r="L262" s="512">
        <f>K171</f>
        <v>-1.4</v>
      </c>
      <c r="M262" s="512" t="str">
        <f>L171</f>
        <v>-</v>
      </c>
      <c r="N262" s="512">
        <f>M171</f>
        <v>0</v>
      </c>
      <c r="O262" s="512">
        <f>N171</f>
        <v>0</v>
      </c>
      <c r="Q262" s="748"/>
      <c r="R262" s="512">
        <v>16</v>
      </c>
      <c r="S262" s="512">
        <f>Q171</f>
        <v>850</v>
      </c>
      <c r="T262" s="512">
        <f>R171</f>
        <v>-2.2999999999999998</v>
      </c>
      <c r="U262" s="512" t="str">
        <f>S171</f>
        <v>-</v>
      </c>
      <c r="V262" s="512">
        <f>T171</f>
        <v>0</v>
      </c>
      <c r="W262" s="325">
        <f>U171</f>
        <v>0</v>
      </c>
      <c r="Y262" s="515">
        <v>14</v>
      </c>
      <c r="Z262" s="516">
        <f>X147</f>
        <v>2.7</v>
      </c>
      <c r="AE262" s="459"/>
    </row>
    <row r="263" spans="1:31" hidden="1" x14ac:dyDescent="0.25">
      <c r="A263" s="748"/>
      <c r="B263" s="512">
        <v>17</v>
      </c>
      <c r="C263" s="512">
        <f>C182</f>
        <v>20</v>
      </c>
      <c r="D263" s="512">
        <f t="shared" ref="D263:F263" si="96">D182</f>
        <v>0.1</v>
      </c>
      <c r="E263" s="512" t="str">
        <f t="shared" si="96"/>
        <v>-</v>
      </c>
      <c r="F263" s="512">
        <f t="shared" si="96"/>
        <v>0</v>
      </c>
      <c r="G263" s="512">
        <f>G182</f>
        <v>0</v>
      </c>
      <c r="I263" s="748"/>
      <c r="J263" s="512">
        <v>17</v>
      </c>
      <c r="K263" s="512">
        <f>J182</f>
        <v>40</v>
      </c>
      <c r="L263" s="512">
        <f>K182</f>
        <v>0.2</v>
      </c>
      <c r="M263" s="512" t="str">
        <f>L182</f>
        <v>-</v>
      </c>
      <c r="N263" s="512">
        <f>M182</f>
        <v>0</v>
      </c>
      <c r="O263" s="512">
        <f>N182</f>
        <v>0</v>
      </c>
      <c r="Q263" s="748"/>
      <c r="R263" s="512">
        <v>17</v>
      </c>
      <c r="S263" s="512">
        <f>Q182</f>
        <v>970</v>
      </c>
      <c r="T263" s="512">
        <f>R182</f>
        <v>-0.6</v>
      </c>
      <c r="U263" s="512" t="str">
        <f>S182</f>
        <v>-</v>
      </c>
      <c r="V263" s="512">
        <f>T182</f>
        <v>0</v>
      </c>
      <c r="W263" s="325">
        <f>U182</f>
        <v>0</v>
      </c>
      <c r="Y263" s="515">
        <v>15</v>
      </c>
      <c r="Z263" s="516">
        <f>X158</f>
        <v>2.6</v>
      </c>
      <c r="AE263" s="459"/>
    </row>
    <row r="264" spans="1:31" hidden="1" x14ac:dyDescent="0.25">
      <c r="A264" s="748"/>
      <c r="B264" s="512">
        <v>18</v>
      </c>
      <c r="C264" s="512">
        <f>C193</f>
        <v>20</v>
      </c>
      <c r="D264" s="512">
        <f t="shared" ref="D264:F264" si="97">D193</f>
        <v>-0.1</v>
      </c>
      <c r="E264" s="512" t="str">
        <f t="shared" si="97"/>
        <v>-</v>
      </c>
      <c r="F264" s="512">
        <f t="shared" si="97"/>
        <v>0</v>
      </c>
      <c r="G264" s="512">
        <f>G193</f>
        <v>0</v>
      </c>
      <c r="I264" s="748"/>
      <c r="J264" s="512">
        <v>18</v>
      </c>
      <c r="K264" s="512">
        <f>J193</f>
        <v>40</v>
      </c>
      <c r="L264" s="512">
        <f>K193</f>
        <v>-0.2</v>
      </c>
      <c r="M264" s="512" t="str">
        <f>L193</f>
        <v>-</v>
      </c>
      <c r="N264" s="512">
        <f>M193</f>
        <v>0</v>
      </c>
      <c r="O264" s="512">
        <f>N193</f>
        <v>0</v>
      </c>
      <c r="Q264" s="748"/>
      <c r="R264" s="512">
        <v>18</v>
      </c>
      <c r="S264" s="512">
        <f>Q193</f>
        <v>850</v>
      </c>
      <c r="T264" s="512">
        <f>R193</f>
        <v>-1.3</v>
      </c>
      <c r="U264" s="512" t="str">
        <f>S193</f>
        <v>-</v>
      </c>
      <c r="V264" s="512">
        <f>T193</f>
        <v>0</v>
      </c>
      <c r="W264" s="325">
        <f>U193</f>
        <v>0</v>
      </c>
      <c r="Y264" s="515">
        <v>16</v>
      </c>
      <c r="Z264" s="516">
        <f>X169</f>
        <v>2.2000000000000002</v>
      </c>
      <c r="AE264" s="459"/>
    </row>
    <row r="265" spans="1:31" hidden="1" x14ac:dyDescent="0.25">
      <c r="A265" s="748"/>
      <c r="B265" s="512">
        <v>19</v>
      </c>
      <c r="C265" s="512">
        <f>C204</f>
        <v>20</v>
      </c>
      <c r="D265" s="512">
        <f t="shared" ref="D265:F265" si="98">D204</f>
        <v>0.1</v>
      </c>
      <c r="E265" s="512" t="str">
        <f t="shared" si="98"/>
        <v>-</v>
      </c>
      <c r="F265" s="512">
        <f t="shared" si="98"/>
        <v>0</v>
      </c>
      <c r="G265" s="512">
        <f>G204</f>
        <v>0</v>
      </c>
      <c r="I265" s="748"/>
      <c r="J265" s="512">
        <v>19</v>
      </c>
      <c r="K265" s="512">
        <f>J204</f>
        <v>40</v>
      </c>
      <c r="L265" s="512">
        <f>K204</f>
        <v>-0.8</v>
      </c>
      <c r="M265" s="512" t="str">
        <f>L204</f>
        <v>-</v>
      </c>
      <c r="N265" s="512">
        <f>M204</f>
        <v>0</v>
      </c>
      <c r="O265" s="512">
        <f>N204</f>
        <v>0</v>
      </c>
      <c r="Q265" s="748"/>
      <c r="R265" s="512">
        <v>19</v>
      </c>
      <c r="S265" s="512">
        <f>Q204</f>
        <v>800</v>
      </c>
      <c r="T265" s="512">
        <f>R204</f>
        <v>2.5</v>
      </c>
      <c r="U265" s="512" t="str">
        <f>S204</f>
        <v>-</v>
      </c>
      <c r="V265" s="512">
        <f>T204</f>
        <v>0</v>
      </c>
      <c r="W265" s="325">
        <f>U204</f>
        <v>0</v>
      </c>
      <c r="Y265" s="515">
        <v>17</v>
      </c>
      <c r="Z265" s="516">
        <f>X180</f>
        <v>2.8</v>
      </c>
      <c r="AE265" s="459"/>
    </row>
    <row r="266" spans="1:31" ht="13.8" hidden="1" thickBot="1" x14ac:dyDescent="0.3">
      <c r="A266" s="748"/>
      <c r="B266" s="512">
        <v>20</v>
      </c>
      <c r="C266" s="512">
        <f>C215</f>
        <v>19.7</v>
      </c>
      <c r="D266" s="512">
        <f t="shared" ref="D266:F266" si="99">D215</f>
        <v>9.9999999999999995E-7</v>
      </c>
      <c r="E266" s="512" t="str">
        <f t="shared" si="99"/>
        <v>-</v>
      </c>
      <c r="F266" s="512">
        <f t="shared" si="99"/>
        <v>9.9999999999999995E-7</v>
      </c>
      <c r="G266" s="512">
        <f>G215</f>
        <v>0</v>
      </c>
      <c r="I266" s="748"/>
      <c r="J266" s="512">
        <v>20</v>
      </c>
      <c r="K266" s="512">
        <f>J215</f>
        <v>54.3</v>
      </c>
      <c r="L266" s="512">
        <f>K215</f>
        <v>9.9999999999999995E-7</v>
      </c>
      <c r="M266" s="512" t="str">
        <f>L215</f>
        <v>-</v>
      </c>
      <c r="N266" s="512">
        <f>M215</f>
        <v>0</v>
      </c>
      <c r="O266" s="512">
        <f>N215</f>
        <v>0</v>
      </c>
      <c r="Q266" s="782"/>
      <c r="R266" s="513">
        <v>20</v>
      </c>
      <c r="S266" s="513">
        <f>Q215</f>
        <v>800</v>
      </c>
      <c r="T266" s="513">
        <f>R215</f>
        <v>9.9999999999999995E-7</v>
      </c>
      <c r="U266" s="513" t="str">
        <f>S215</f>
        <v>-</v>
      </c>
      <c r="V266" s="513">
        <f>T215</f>
        <v>9.9999999999999995E-7</v>
      </c>
      <c r="W266" s="334">
        <f>U215</f>
        <v>0</v>
      </c>
      <c r="Y266" s="515">
        <v>18</v>
      </c>
      <c r="Z266" s="516">
        <f>X191</f>
        <v>1.6</v>
      </c>
      <c r="AE266" s="478"/>
    </row>
    <row r="267" spans="1:31" hidden="1" x14ac:dyDescent="0.25">
      <c r="A267" s="30"/>
      <c r="B267" s="30"/>
      <c r="C267" s="30"/>
      <c r="D267" s="30"/>
      <c r="E267" s="30"/>
      <c r="F267" s="470"/>
      <c r="G267" s="30"/>
      <c r="I267" s="30"/>
      <c r="J267" s="30"/>
      <c r="K267" s="30"/>
      <c r="L267" s="30"/>
      <c r="M267" s="30"/>
      <c r="N267" s="470"/>
      <c r="O267" s="30"/>
      <c r="Q267" s="483"/>
      <c r="R267" s="479"/>
      <c r="S267" s="176"/>
      <c r="T267" s="176"/>
      <c r="U267" s="176"/>
      <c r="W267" s="177"/>
      <c r="Y267" s="515">
        <v>19</v>
      </c>
      <c r="Z267" s="474">
        <f>X202</f>
        <v>1.5</v>
      </c>
      <c r="AE267" s="459"/>
    </row>
    <row r="268" spans="1:31" ht="13.8" hidden="1" thickBot="1" x14ac:dyDescent="0.3">
      <c r="A268" s="748">
        <v>3</v>
      </c>
      <c r="B268" s="512">
        <v>1</v>
      </c>
      <c r="C268" s="512">
        <f>C7</f>
        <v>25</v>
      </c>
      <c r="D268" s="512">
        <f t="shared" ref="D268:F268" si="100">D7</f>
        <v>9.9999999999999995E-7</v>
      </c>
      <c r="E268" s="512">
        <f t="shared" si="100"/>
        <v>0.1</v>
      </c>
      <c r="F268" s="512">
        <f t="shared" si="100"/>
        <v>9.9999999999999995E-7</v>
      </c>
      <c r="G268" s="512">
        <f>G7</f>
        <v>4.9999500000000002E-2</v>
      </c>
      <c r="I268" s="748">
        <v>3</v>
      </c>
      <c r="J268" s="512">
        <v>1</v>
      </c>
      <c r="K268" s="512">
        <f>J7</f>
        <v>50</v>
      </c>
      <c r="L268" s="512">
        <f>K7</f>
        <v>-5.8</v>
      </c>
      <c r="M268" s="512">
        <f>L7</f>
        <v>-7.2</v>
      </c>
      <c r="N268" s="512">
        <f>M7</f>
        <v>0</v>
      </c>
      <c r="O268" s="512">
        <f>N7</f>
        <v>0.70000000000000018</v>
      </c>
      <c r="Q268" s="781">
        <v>3</v>
      </c>
      <c r="R268" s="511">
        <v>1</v>
      </c>
      <c r="S268" s="511">
        <f>Q7</f>
        <v>850</v>
      </c>
      <c r="T268" s="511" t="str">
        <f>R7</f>
        <v>-</v>
      </c>
      <c r="U268" s="511" t="str">
        <f>S7</f>
        <v>-</v>
      </c>
      <c r="V268" s="511">
        <f>T7</f>
        <v>9.9999999999999995E-7</v>
      </c>
      <c r="W268" s="335">
        <f>U7</f>
        <v>0</v>
      </c>
      <c r="Y268" s="475">
        <v>20</v>
      </c>
      <c r="Z268" s="476">
        <f>X213</f>
        <v>0</v>
      </c>
      <c r="AE268" s="481"/>
    </row>
    <row r="269" spans="1:31" hidden="1" x14ac:dyDescent="0.25">
      <c r="A269" s="748"/>
      <c r="B269" s="512">
        <v>2</v>
      </c>
      <c r="C269" s="512">
        <f>C18</f>
        <v>25</v>
      </c>
      <c r="D269" s="512">
        <f t="shared" ref="D269:F269" si="101">D18</f>
        <v>0.5</v>
      </c>
      <c r="E269" s="512">
        <f t="shared" si="101"/>
        <v>-0.2</v>
      </c>
      <c r="F269" s="512">
        <f t="shared" si="101"/>
        <v>0</v>
      </c>
      <c r="G269" s="512">
        <f>G18</f>
        <v>0.35</v>
      </c>
      <c r="I269" s="748"/>
      <c r="J269" s="512">
        <v>2</v>
      </c>
      <c r="K269" s="512">
        <f>J18</f>
        <v>50</v>
      </c>
      <c r="L269" s="512">
        <f>K18</f>
        <v>-5.3</v>
      </c>
      <c r="M269" s="512">
        <f>L18</f>
        <v>-1.5</v>
      </c>
      <c r="N269" s="512">
        <f>M18</f>
        <v>0</v>
      </c>
      <c r="O269" s="512">
        <f>N18</f>
        <v>1.9</v>
      </c>
      <c r="Q269" s="748"/>
      <c r="R269" s="512">
        <v>2</v>
      </c>
      <c r="S269" s="512">
        <f>Q18</f>
        <v>850</v>
      </c>
      <c r="T269" s="512" t="str">
        <f>R18</f>
        <v>-</v>
      </c>
      <c r="U269" s="512" t="str">
        <f>S18</f>
        <v>-</v>
      </c>
      <c r="V269" s="512">
        <f>T18</f>
        <v>9.9999999999999995E-7</v>
      </c>
      <c r="W269" s="325">
        <f>U18</f>
        <v>0</v>
      </c>
      <c r="AE269" s="459"/>
    </row>
    <row r="270" spans="1:31" hidden="1" x14ac:dyDescent="0.25">
      <c r="A270" s="748"/>
      <c r="B270" s="512">
        <v>3</v>
      </c>
      <c r="C270" s="512">
        <f>C29</f>
        <v>25</v>
      </c>
      <c r="D270" s="512">
        <f t="shared" ref="D270:F270" si="102">D29</f>
        <v>0.7</v>
      </c>
      <c r="E270" s="512">
        <f t="shared" si="102"/>
        <v>-0.1</v>
      </c>
      <c r="F270" s="512">
        <f t="shared" si="102"/>
        <v>0</v>
      </c>
      <c r="G270" s="512">
        <f>G29</f>
        <v>0.39999999999999997</v>
      </c>
      <c r="I270" s="748"/>
      <c r="J270" s="512">
        <v>3</v>
      </c>
      <c r="K270" s="512">
        <f>J29</f>
        <v>50</v>
      </c>
      <c r="L270" s="512">
        <f>K29</f>
        <v>-4.5</v>
      </c>
      <c r="M270" s="512">
        <f>L29</f>
        <v>-4.9000000000000004</v>
      </c>
      <c r="N270" s="512">
        <f>M29</f>
        <v>0</v>
      </c>
      <c r="O270" s="512">
        <f>N29</f>
        <v>0.20000000000000018</v>
      </c>
      <c r="Q270" s="748"/>
      <c r="R270" s="512">
        <v>3</v>
      </c>
      <c r="S270" s="512">
        <f>Q29</f>
        <v>850</v>
      </c>
      <c r="T270" s="512" t="str">
        <f>R29</f>
        <v>-</v>
      </c>
      <c r="U270" s="512" t="str">
        <f>S29</f>
        <v>-</v>
      </c>
      <c r="V270" s="512">
        <f>T29</f>
        <v>9.9999999999999995E-7</v>
      </c>
      <c r="W270" s="325">
        <f>U29</f>
        <v>4.9999999999999998E-7</v>
      </c>
      <c r="AE270" s="459"/>
    </row>
    <row r="271" spans="1:31" hidden="1" x14ac:dyDescent="0.25">
      <c r="A271" s="748"/>
      <c r="B271" s="512">
        <v>4</v>
      </c>
      <c r="C271" s="512">
        <f>C40</f>
        <v>25</v>
      </c>
      <c r="D271" s="512">
        <f t="shared" ref="D271:F271" si="103">D40</f>
        <v>-0.1</v>
      </c>
      <c r="E271" s="512">
        <f t="shared" si="103"/>
        <v>-0.5</v>
      </c>
      <c r="F271" s="512">
        <f t="shared" si="103"/>
        <v>0</v>
      </c>
      <c r="G271" s="512">
        <f>G40</f>
        <v>0.2</v>
      </c>
      <c r="I271" s="748"/>
      <c r="J271" s="512">
        <v>4</v>
      </c>
      <c r="K271" s="512">
        <f>J40</f>
        <v>50</v>
      </c>
      <c r="L271" s="512">
        <f>K40</f>
        <v>-4.3</v>
      </c>
      <c r="M271" s="512">
        <f>L40</f>
        <v>-1</v>
      </c>
      <c r="N271" s="512">
        <f>M40</f>
        <v>0</v>
      </c>
      <c r="O271" s="512">
        <f>N40</f>
        <v>1.65</v>
      </c>
      <c r="Q271" s="748"/>
      <c r="R271" s="512">
        <v>4</v>
      </c>
      <c r="S271" s="512">
        <f>Q40</f>
        <v>850</v>
      </c>
      <c r="T271" s="512" t="str">
        <f>R40</f>
        <v>-</v>
      </c>
      <c r="U271" s="512" t="str">
        <f>S40</f>
        <v>-</v>
      </c>
      <c r="V271" s="512">
        <f>T40</f>
        <v>9.9999999999999995E-7</v>
      </c>
      <c r="W271" s="325">
        <f>U40</f>
        <v>0</v>
      </c>
      <c r="Y271" s="765" t="s">
        <v>819</v>
      </c>
      <c r="Z271" s="766"/>
      <c r="AE271" s="459"/>
    </row>
    <row r="272" spans="1:31" hidden="1" x14ac:dyDescent="0.25">
      <c r="A272" s="748"/>
      <c r="B272" s="512">
        <v>5</v>
      </c>
      <c r="C272" s="512">
        <f>C51</f>
        <v>25</v>
      </c>
      <c r="D272" s="512">
        <f t="shared" ref="D272:F272" si="104">D51</f>
        <v>0.4</v>
      </c>
      <c r="E272" s="512">
        <f t="shared" si="104"/>
        <v>0.2</v>
      </c>
      <c r="F272" s="512">
        <f t="shared" si="104"/>
        <v>0</v>
      </c>
      <c r="G272" s="512">
        <f>G51</f>
        <v>0.1</v>
      </c>
      <c r="I272" s="748"/>
      <c r="J272" s="512">
        <v>5</v>
      </c>
      <c r="K272" s="512">
        <f>J51</f>
        <v>50</v>
      </c>
      <c r="L272" s="512">
        <f>K51</f>
        <v>-6.2</v>
      </c>
      <c r="M272" s="512">
        <f>L51</f>
        <v>-6.2</v>
      </c>
      <c r="N272" s="512">
        <f>M51</f>
        <v>0</v>
      </c>
      <c r="O272" s="512">
        <f>N51</f>
        <v>0</v>
      </c>
      <c r="Q272" s="748"/>
      <c r="R272" s="512">
        <v>5</v>
      </c>
      <c r="S272" s="512">
        <f>Q51</f>
        <v>850</v>
      </c>
      <c r="T272" s="512" t="str">
        <f>R51</f>
        <v>-</v>
      </c>
      <c r="U272" s="512" t="str">
        <f>S51</f>
        <v>-</v>
      </c>
      <c r="V272" s="512">
        <f>T51</f>
        <v>9.9999999999999995E-7</v>
      </c>
      <c r="W272" s="325">
        <f>U51</f>
        <v>0</v>
      </c>
      <c r="Y272" s="772" t="s">
        <v>824</v>
      </c>
      <c r="Z272" s="773"/>
      <c r="AE272" s="459"/>
    </row>
    <row r="273" spans="1:31" hidden="1" x14ac:dyDescent="0.25">
      <c r="A273" s="748"/>
      <c r="B273" s="512">
        <v>6</v>
      </c>
      <c r="C273" s="512">
        <f>C62</f>
        <v>25</v>
      </c>
      <c r="D273" s="512">
        <f t="shared" ref="D273:F273" si="105">D62</f>
        <v>0.2</v>
      </c>
      <c r="E273" s="512">
        <f t="shared" si="105"/>
        <v>-0.1</v>
      </c>
      <c r="F273" s="512">
        <f t="shared" si="105"/>
        <v>0</v>
      </c>
      <c r="G273" s="512">
        <f>G62</f>
        <v>0.15000000000000002</v>
      </c>
      <c r="I273" s="748"/>
      <c r="J273" s="512">
        <v>6</v>
      </c>
      <c r="K273" s="512">
        <f>J62</f>
        <v>50</v>
      </c>
      <c r="L273" s="512">
        <f>K62</f>
        <v>-5.4</v>
      </c>
      <c r="M273" s="512">
        <f>L62</f>
        <v>1.2</v>
      </c>
      <c r="N273" s="512">
        <f>M62</f>
        <v>0</v>
      </c>
      <c r="O273" s="512">
        <f>N62</f>
        <v>3.3000000000000003</v>
      </c>
      <c r="Q273" s="748"/>
      <c r="R273" s="512">
        <v>6</v>
      </c>
      <c r="S273" s="512">
        <f>Q62</f>
        <v>850</v>
      </c>
      <c r="T273" s="512">
        <f>R62</f>
        <v>0.9</v>
      </c>
      <c r="U273" s="512">
        <f>S62</f>
        <v>1.1000000000000001</v>
      </c>
      <c r="V273" s="512">
        <f>T62</f>
        <v>9.9999999999999995E-7</v>
      </c>
      <c r="W273" s="325">
        <f>U62</f>
        <v>0.54999950000000009</v>
      </c>
      <c r="Y273" s="515">
        <v>1</v>
      </c>
      <c r="Z273" s="516">
        <f>X5</f>
        <v>0</v>
      </c>
      <c r="AE273" s="459"/>
    </row>
    <row r="274" spans="1:31" hidden="1" x14ac:dyDescent="0.25">
      <c r="A274" s="748"/>
      <c r="B274" s="512">
        <v>7</v>
      </c>
      <c r="C274" s="512">
        <f>C73</f>
        <v>25</v>
      </c>
      <c r="D274" s="512">
        <f t="shared" ref="D274:F274" si="106">D73</f>
        <v>9.9999999999999995E-7</v>
      </c>
      <c r="E274" s="512">
        <f t="shared" si="106"/>
        <v>-0.2</v>
      </c>
      <c r="F274" s="512">
        <f t="shared" si="106"/>
        <v>0</v>
      </c>
      <c r="G274" s="512">
        <f>G73</f>
        <v>0.10000050000000001</v>
      </c>
      <c r="I274" s="748"/>
      <c r="J274" s="512">
        <v>7</v>
      </c>
      <c r="K274" s="512">
        <f>J73</f>
        <v>50</v>
      </c>
      <c r="L274" s="512">
        <f>K73</f>
        <v>-1.9</v>
      </c>
      <c r="M274" s="512">
        <f>L73</f>
        <v>0.8</v>
      </c>
      <c r="N274" s="512">
        <f>M73</f>
        <v>0</v>
      </c>
      <c r="O274" s="512">
        <f>N73</f>
        <v>1.35</v>
      </c>
      <c r="Q274" s="748"/>
      <c r="R274" s="512">
        <v>7</v>
      </c>
      <c r="S274" s="512">
        <f>Q73</f>
        <v>850</v>
      </c>
      <c r="T274" s="512">
        <f>R73</f>
        <v>9.9999999999999995E-7</v>
      </c>
      <c r="U274" s="512">
        <f>S73</f>
        <v>1.7</v>
      </c>
      <c r="V274" s="512">
        <f>T73</f>
        <v>9.9999999999999995E-7</v>
      </c>
      <c r="W274" s="325">
        <f>U73</f>
        <v>0.84999950000000002</v>
      </c>
      <c r="Y274" s="472">
        <v>2</v>
      </c>
      <c r="Z274" s="516">
        <f>X16</f>
        <v>0</v>
      </c>
      <c r="AE274" s="459"/>
    </row>
    <row r="275" spans="1:31" hidden="1" x14ac:dyDescent="0.25">
      <c r="A275" s="748"/>
      <c r="B275" s="512">
        <v>8</v>
      </c>
      <c r="C275" s="512">
        <f>C84</f>
        <v>25</v>
      </c>
      <c r="D275" s="512">
        <f t="shared" ref="D275:F275" si="107">D84</f>
        <v>-0.1</v>
      </c>
      <c r="E275" s="512">
        <f t="shared" si="107"/>
        <v>-0.4</v>
      </c>
      <c r="F275" s="512">
        <f t="shared" si="107"/>
        <v>0</v>
      </c>
      <c r="G275" s="512">
        <f>G84</f>
        <v>0.15000000000000002</v>
      </c>
      <c r="I275" s="748"/>
      <c r="J275" s="512">
        <v>8</v>
      </c>
      <c r="K275" s="512">
        <f>J84</f>
        <v>50</v>
      </c>
      <c r="L275" s="512">
        <f>K84</f>
        <v>-3.8</v>
      </c>
      <c r="M275" s="512">
        <f>L84</f>
        <v>-1.2</v>
      </c>
      <c r="N275" s="512">
        <f>M84</f>
        <v>0</v>
      </c>
      <c r="O275" s="512">
        <f>N84</f>
        <v>1.2999999999999998</v>
      </c>
      <c r="Q275" s="748"/>
      <c r="R275" s="512">
        <v>8</v>
      </c>
      <c r="S275" s="512">
        <f>Q84</f>
        <v>850</v>
      </c>
      <c r="T275" s="512">
        <f>R84</f>
        <v>9.9999999999999995E-7</v>
      </c>
      <c r="U275" s="512">
        <f>S84</f>
        <v>9.9999999999999995E-7</v>
      </c>
      <c r="V275" s="512">
        <f>T84</f>
        <v>9.9999999999999995E-7</v>
      </c>
      <c r="W275" s="325">
        <f>U84</f>
        <v>0</v>
      </c>
      <c r="Y275" s="472">
        <v>3</v>
      </c>
      <c r="Z275" s="473">
        <f>X27</f>
        <v>0</v>
      </c>
      <c r="AE275" s="459"/>
    </row>
    <row r="276" spans="1:31" hidden="1" x14ac:dyDescent="0.25">
      <c r="A276" s="748"/>
      <c r="B276" s="512">
        <v>9</v>
      </c>
      <c r="C276" s="512">
        <f>C95</f>
        <v>25</v>
      </c>
      <c r="D276" s="512">
        <f t="shared" ref="D276:F276" si="108">D95</f>
        <v>-0.4</v>
      </c>
      <c r="E276" s="512" t="str">
        <f t="shared" si="108"/>
        <v>-</v>
      </c>
      <c r="F276" s="512">
        <f t="shared" si="108"/>
        <v>0</v>
      </c>
      <c r="G276" s="512">
        <f>G95</f>
        <v>0</v>
      </c>
      <c r="I276" s="748"/>
      <c r="J276" s="512">
        <v>9</v>
      </c>
      <c r="K276" s="512">
        <f>J95</f>
        <v>50</v>
      </c>
      <c r="L276" s="512">
        <f>K95</f>
        <v>-0.9</v>
      </c>
      <c r="M276" s="512" t="str">
        <f>L95</f>
        <v>-</v>
      </c>
      <c r="N276" s="512">
        <f>M95</f>
        <v>0</v>
      </c>
      <c r="O276" s="512">
        <f>N95</f>
        <v>0</v>
      </c>
      <c r="Q276" s="748"/>
      <c r="R276" s="512">
        <v>9</v>
      </c>
      <c r="S276" s="512">
        <f>Q95</f>
        <v>850</v>
      </c>
      <c r="T276" s="512">
        <f>R95</f>
        <v>9.9999999999999995E-7</v>
      </c>
      <c r="U276" s="512" t="str">
        <f>S95</f>
        <v>-</v>
      </c>
      <c r="V276" s="512">
        <f>T95</f>
        <v>9.9999999999999995E-7</v>
      </c>
      <c r="W276" s="325">
        <f>U95</f>
        <v>0</v>
      </c>
      <c r="Y276" s="472">
        <v>4</v>
      </c>
      <c r="Z276" s="473">
        <f>X38</f>
        <v>0</v>
      </c>
      <c r="AE276" s="459"/>
    </row>
    <row r="277" spans="1:31" hidden="1" x14ac:dyDescent="0.25">
      <c r="A277" s="748"/>
      <c r="B277" s="512">
        <v>10</v>
      </c>
      <c r="C277" s="512">
        <f>C106</f>
        <v>25</v>
      </c>
      <c r="D277" s="512">
        <f t="shared" ref="D277:F277" si="109">D106</f>
        <v>0.1</v>
      </c>
      <c r="E277" s="512">
        <f t="shared" si="109"/>
        <v>-0.5</v>
      </c>
      <c r="F277" s="512">
        <f t="shared" si="109"/>
        <v>0</v>
      </c>
      <c r="G277" s="512">
        <f>G106</f>
        <v>0.3</v>
      </c>
      <c r="I277" s="748"/>
      <c r="J277" s="512">
        <v>10</v>
      </c>
      <c r="K277" s="512">
        <f>J106</f>
        <v>50</v>
      </c>
      <c r="L277" s="512">
        <f>K106</f>
        <v>-3.1</v>
      </c>
      <c r="M277" s="512">
        <f>L106</f>
        <v>-6.1</v>
      </c>
      <c r="N277" s="512">
        <f>M106</f>
        <v>0</v>
      </c>
      <c r="O277" s="512">
        <f>N106</f>
        <v>1.4999999999999998</v>
      </c>
      <c r="Q277" s="748"/>
      <c r="R277" s="512">
        <v>10</v>
      </c>
      <c r="S277" s="512">
        <f>Q106</f>
        <v>850</v>
      </c>
      <c r="T277" s="512" t="str">
        <f>R106</f>
        <v>-</v>
      </c>
      <c r="U277" s="512" t="str">
        <f>S106</f>
        <v>-</v>
      </c>
      <c r="V277" s="512">
        <f>T106</f>
        <v>9.9999999999999995E-7</v>
      </c>
      <c r="W277" s="325">
        <f>U106</f>
        <v>0</v>
      </c>
      <c r="Y277" s="472">
        <v>5</v>
      </c>
      <c r="Z277" s="473">
        <f>X49</f>
        <v>0</v>
      </c>
      <c r="AE277" s="459"/>
    </row>
    <row r="278" spans="1:31" hidden="1" x14ac:dyDescent="0.25">
      <c r="A278" s="748"/>
      <c r="B278" s="512">
        <v>11</v>
      </c>
      <c r="C278" s="512">
        <f>C117</f>
        <v>25</v>
      </c>
      <c r="D278" s="512">
        <f t="shared" ref="D278:F278" si="110">D117</f>
        <v>0.4</v>
      </c>
      <c r="E278" s="512">
        <f t="shared" si="110"/>
        <v>0.5</v>
      </c>
      <c r="F278" s="512">
        <f t="shared" si="110"/>
        <v>0</v>
      </c>
      <c r="G278" s="512">
        <f>G117</f>
        <v>4.9999999999999989E-2</v>
      </c>
      <c r="I278" s="748"/>
      <c r="J278" s="512">
        <v>11</v>
      </c>
      <c r="K278" s="512">
        <f>J117</f>
        <v>50</v>
      </c>
      <c r="L278" s="512">
        <f>K117</f>
        <v>-5.5</v>
      </c>
      <c r="M278" s="512">
        <f>L117</f>
        <v>-5.6</v>
      </c>
      <c r="N278" s="512">
        <f>M117</f>
        <v>0</v>
      </c>
      <c r="O278" s="512">
        <f>N117</f>
        <v>4.9999999999999822E-2</v>
      </c>
      <c r="Q278" s="748"/>
      <c r="R278" s="512">
        <v>11</v>
      </c>
      <c r="S278" s="512">
        <f>Q117</f>
        <v>850</v>
      </c>
      <c r="T278" s="512" t="str">
        <f>R117</f>
        <v>-</v>
      </c>
      <c r="U278" s="512" t="str">
        <f>S117</f>
        <v>-</v>
      </c>
      <c r="V278" s="512">
        <f>T117</f>
        <v>9.9999999999999995E-7</v>
      </c>
      <c r="W278" s="325">
        <f>U117</f>
        <v>0</v>
      </c>
      <c r="Y278" s="515">
        <v>6</v>
      </c>
      <c r="Z278" s="516">
        <f>X60</f>
        <v>1.6</v>
      </c>
      <c r="AE278" s="459"/>
    </row>
    <row r="279" spans="1:31" hidden="1" x14ac:dyDescent="0.25">
      <c r="A279" s="748"/>
      <c r="B279" s="512">
        <v>12</v>
      </c>
      <c r="C279" s="512">
        <f>C128</f>
        <v>25</v>
      </c>
      <c r="D279" s="512">
        <f t="shared" ref="D279:F279" si="111">D128</f>
        <v>9.9999999999999995E-7</v>
      </c>
      <c r="E279" s="512" t="str">
        <f t="shared" si="111"/>
        <v>-</v>
      </c>
      <c r="F279" s="512">
        <f t="shared" si="111"/>
        <v>0</v>
      </c>
      <c r="G279" s="512">
        <f>G128</f>
        <v>0</v>
      </c>
      <c r="I279" s="748"/>
      <c r="J279" s="512">
        <v>12</v>
      </c>
      <c r="K279" s="512">
        <f>J128</f>
        <v>50</v>
      </c>
      <c r="L279" s="512">
        <f>K128</f>
        <v>9.9999999999999995E-7</v>
      </c>
      <c r="M279" s="512" t="str">
        <f>L128</f>
        <v>-</v>
      </c>
      <c r="N279" s="512">
        <f>M128</f>
        <v>0</v>
      </c>
      <c r="O279" s="512">
        <f>N128</f>
        <v>0</v>
      </c>
      <c r="Q279" s="748"/>
      <c r="R279" s="512">
        <v>12</v>
      </c>
      <c r="S279" s="512">
        <f>Q128</f>
        <v>900</v>
      </c>
      <c r="T279" s="512">
        <f>R128</f>
        <v>-0.6</v>
      </c>
      <c r="U279" s="512" t="str">
        <f>S128</f>
        <v>-</v>
      </c>
      <c r="V279" s="512">
        <f>T128</f>
        <v>0</v>
      </c>
      <c r="W279" s="325">
        <f>U128</f>
        <v>0</v>
      </c>
      <c r="Y279" s="515">
        <v>7</v>
      </c>
      <c r="Z279" s="516">
        <f>X71</f>
        <v>2.4</v>
      </c>
      <c r="AE279" s="459"/>
    </row>
    <row r="280" spans="1:31" hidden="1" x14ac:dyDescent="0.25">
      <c r="A280" s="748"/>
      <c r="B280" s="512">
        <v>13</v>
      </c>
      <c r="C280" s="512">
        <f>C139</f>
        <v>25</v>
      </c>
      <c r="D280" s="512">
        <f t="shared" ref="D280:F280" si="112">D139</f>
        <v>0.1</v>
      </c>
      <c r="E280" s="512">
        <f t="shared" si="112"/>
        <v>-0.2</v>
      </c>
      <c r="F280" s="512">
        <f t="shared" si="112"/>
        <v>0</v>
      </c>
      <c r="G280" s="512">
        <f>G139</f>
        <v>0.15000000000000002</v>
      </c>
      <c r="I280" s="748"/>
      <c r="J280" s="512">
        <v>13</v>
      </c>
      <c r="K280" s="512">
        <f>J139</f>
        <v>50</v>
      </c>
      <c r="L280" s="512">
        <f>K139</f>
        <v>-1.8</v>
      </c>
      <c r="M280" s="512">
        <f>L139</f>
        <v>-1.3</v>
      </c>
      <c r="N280" s="512">
        <f>M139</f>
        <v>0</v>
      </c>
      <c r="O280" s="512">
        <f>N139</f>
        <v>0.25</v>
      </c>
      <c r="Q280" s="748"/>
      <c r="R280" s="512">
        <v>13</v>
      </c>
      <c r="S280" s="512">
        <f>Q139</f>
        <v>995</v>
      </c>
      <c r="T280" s="512">
        <f>R139</f>
        <v>3.7</v>
      </c>
      <c r="U280" s="512">
        <f>S139</f>
        <v>1</v>
      </c>
      <c r="V280" s="512">
        <f>T139</f>
        <v>0</v>
      </c>
      <c r="W280" s="325">
        <f>U139</f>
        <v>1.35</v>
      </c>
      <c r="Y280" s="515">
        <v>8</v>
      </c>
      <c r="Z280" s="516">
        <f>X82</f>
        <v>2.1</v>
      </c>
      <c r="AE280" s="459"/>
    </row>
    <row r="281" spans="1:31" hidden="1" x14ac:dyDescent="0.25">
      <c r="A281" s="748"/>
      <c r="B281" s="512">
        <v>14</v>
      </c>
      <c r="C281" s="512">
        <f>C150</f>
        <v>25</v>
      </c>
      <c r="D281" s="512">
        <f t="shared" ref="D281:F281" si="113">D150</f>
        <v>-0.1</v>
      </c>
      <c r="E281" s="512">
        <f t="shared" si="113"/>
        <v>-0.1</v>
      </c>
      <c r="F281" s="512">
        <f t="shared" si="113"/>
        <v>0</v>
      </c>
      <c r="G281" s="512">
        <f>G150</f>
        <v>0</v>
      </c>
      <c r="I281" s="748"/>
      <c r="J281" s="512">
        <v>14</v>
      </c>
      <c r="K281" s="512">
        <f>J151</f>
        <v>60</v>
      </c>
      <c r="L281" s="512">
        <f>K151</f>
        <v>0.3</v>
      </c>
      <c r="M281" s="512">
        <f>L151</f>
        <v>-0.6</v>
      </c>
      <c r="N281" s="512">
        <f>M151</f>
        <v>0</v>
      </c>
      <c r="O281" s="512">
        <f>N151</f>
        <v>0.44999999999999996</v>
      </c>
      <c r="Q281" s="748"/>
      <c r="R281" s="512">
        <v>14</v>
      </c>
      <c r="S281" s="512">
        <f>Q150</f>
        <v>995</v>
      </c>
      <c r="T281" s="512">
        <f>R150</f>
        <v>3.8</v>
      </c>
      <c r="U281" s="512">
        <f>S150</f>
        <v>1</v>
      </c>
      <c r="V281" s="512">
        <f>T150</f>
        <v>0</v>
      </c>
      <c r="W281" s="325">
        <f>U150</f>
        <v>1.4</v>
      </c>
      <c r="Y281" s="515">
        <v>9</v>
      </c>
      <c r="Z281" s="516">
        <f>X93</f>
        <v>2.2000000000000002</v>
      </c>
      <c r="AE281" s="459"/>
    </row>
    <row r="282" spans="1:31" hidden="1" x14ac:dyDescent="0.25">
      <c r="A282" s="748"/>
      <c r="B282" s="512">
        <v>15</v>
      </c>
      <c r="C282" s="512">
        <f>C161</f>
        <v>25</v>
      </c>
      <c r="D282" s="512">
        <f t="shared" ref="D282:F282" si="114">D161</f>
        <v>0.2</v>
      </c>
      <c r="E282" s="512">
        <f t="shared" si="114"/>
        <v>-0.4</v>
      </c>
      <c r="F282" s="512">
        <f t="shared" si="114"/>
        <v>0</v>
      </c>
      <c r="G282" s="512">
        <f>G161</f>
        <v>0.30000000000000004</v>
      </c>
      <c r="I282" s="748"/>
      <c r="J282" s="512">
        <v>15</v>
      </c>
      <c r="K282" s="512">
        <f>J161</f>
        <v>50</v>
      </c>
      <c r="L282" s="512">
        <f>K161</f>
        <v>-1.4</v>
      </c>
      <c r="M282" s="512">
        <f>L161</f>
        <v>-0.3</v>
      </c>
      <c r="N282" s="512">
        <f>M161</f>
        <v>0</v>
      </c>
      <c r="O282" s="512">
        <f>N161</f>
        <v>0.54999999999999993</v>
      </c>
      <c r="Q282" s="748"/>
      <c r="R282" s="512">
        <v>15</v>
      </c>
      <c r="S282" s="512">
        <f>Q161</f>
        <v>995</v>
      </c>
      <c r="T282" s="512">
        <f>R161</f>
        <v>4.0999999999999996</v>
      </c>
      <c r="U282" s="512">
        <f>S161</f>
        <v>1</v>
      </c>
      <c r="V282" s="512">
        <f>T161</f>
        <v>0</v>
      </c>
      <c r="W282" s="325">
        <f>U161</f>
        <v>1.5499999999999998</v>
      </c>
      <c r="Y282" s="515">
        <v>10</v>
      </c>
      <c r="Z282" s="516">
        <f>X104</f>
        <v>0</v>
      </c>
      <c r="AE282" s="459"/>
    </row>
    <row r="283" spans="1:31" hidden="1" x14ac:dyDescent="0.25">
      <c r="A283" s="748"/>
      <c r="B283" s="512">
        <v>16</v>
      </c>
      <c r="C283" s="512">
        <f>C172</f>
        <v>25</v>
      </c>
      <c r="D283" s="512">
        <f t="shared" ref="D283:F283" si="115">D172</f>
        <v>0.2</v>
      </c>
      <c r="E283" s="512" t="str">
        <f t="shared" si="115"/>
        <v>-</v>
      </c>
      <c r="F283" s="512">
        <f t="shared" si="115"/>
        <v>0</v>
      </c>
      <c r="G283" s="512">
        <f>G172</f>
        <v>0</v>
      </c>
      <c r="I283" s="748"/>
      <c r="J283" s="512">
        <v>16</v>
      </c>
      <c r="K283" s="512">
        <f>J172</f>
        <v>50</v>
      </c>
      <c r="L283" s="512">
        <f>K172</f>
        <v>-1.4</v>
      </c>
      <c r="M283" s="512" t="str">
        <f>L172</f>
        <v>-</v>
      </c>
      <c r="N283" s="512">
        <f>M172</f>
        <v>0</v>
      </c>
      <c r="O283" s="512">
        <f>N172</f>
        <v>0</v>
      </c>
      <c r="Q283" s="748"/>
      <c r="R283" s="512">
        <v>16</v>
      </c>
      <c r="S283" s="512">
        <f>Q172</f>
        <v>900</v>
      </c>
      <c r="T283" s="512">
        <f>R172</f>
        <v>-1.7</v>
      </c>
      <c r="U283" s="512" t="str">
        <f>S172</f>
        <v>-</v>
      </c>
      <c r="V283" s="512">
        <f>T172</f>
        <v>0</v>
      </c>
      <c r="W283" s="325">
        <f>U172</f>
        <v>0</v>
      </c>
      <c r="Y283" s="515">
        <v>11</v>
      </c>
      <c r="Z283" s="516">
        <f>X115</f>
        <v>0</v>
      </c>
      <c r="AE283" s="459"/>
    </row>
    <row r="284" spans="1:31" hidden="1" x14ac:dyDescent="0.25">
      <c r="A284" s="748"/>
      <c r="B284" s="512">
        <v>17</v>
      </c>
      <c r="C284" s="512">
        <f>C183</f>
        <v>25</v>
      </c>
      <c r="D284" s="512">
        <f t="shared" ref="D284:F284" si="116">D183</f>
        <v>9.9999999999999995E-7</v>
      </c>
      <c r="E284" s="512" t="str">
        <f t="shared" si="116"/>
        <v>-</v>
      </c>
      <c r="F284" s="512">
        <f t="shared" si="116"/>
        <v>0</v>
      </c>
      <c r="G284" s="512">
        <f>G183</f>
        <v>0</v>
      </c>
      <c r="I284" s="748"/>
      <c r="J284" s="512">
        <v>17</v>
      </c>
      <c r="K284" s="512">
        <f>J183</f>
        <v>50</v>
      </c>
      <c r="L284" s="512">
        <f>K183</f>
        <v>0.2</v>
      </c>
      <c r="M284" s="512" t="str">
        <f>L183</f>
        <v>-</v>
      </c>
      <c r="N284" s="512">
        <f>M183</f>
        <v>0</v>
      </c>
      <c r="O284" s="512">
        <f>N183</f>
        <v>0</v>
      </c>
      <c r="Q284" s="748"/>
      <c r="R284" s="512">
        <v>17</v>
      </c>
      <c r="S284" s="512">
        <f>Q183</f>
        <v>980</v>
      </c>
      <c r="T284" s="512">
        <f>R183</f>
        <v>-0.6</v>
      </c>
      <c r="U284" s="512" t="str">
        <f>S183</f>
        <v>-</v>
      </c>
      <c r="V284" s="512">
        <f>T183</f>
        <v>0</v>
      </c>
      <c r="W284" s="325">
        <f>U183</f>
        <v>0</v>
      </c>
      <c r="Y284" s="515">
        <v>12</v>
      </c>
      <c r="Z284" s="482">
        <f>X126</f>
        <v>2.4</v>
      </c>
      <c r="AE284" s="459"/>
    </row>
    <row r="285" spans="1:31" hidden="1" x14ac:dyDescent="0.25">
      <c r="A285" s="748"/>
      <c r="B285" s="512">
        <v>18</v>
      </c>
      <c r="C285" s="512">
        <f>C194</f>
        <v>25</v>
      </c>
      <c r="D285" s="512">
        <f t="shared" ref="D285:F285" si="117">D194</f>
        <v>-0.2</v>
      </c>
      <c r="E285" s="512" t="str">
        <f t="shared" si="117"/>
        <v>-</v>
      </c>
      <c r="F285" s="512">
        <f t="shared" si="117"/>
        <v>0</v>
      </c>
      <c r="G285" s="512">
        <f>G194</f>
        <v>0</v>
      </c>
      <c r="I285" s="748"/>
      <c r="J285" s="512">
        <v>18</v>
      </c>
      <c r="K285" s="512">
        <f>J194</f>
        <v>50</v>
      </c>
      <c r="L285" s="512">
        <f>K194</f>
        <v>-0.2</v>
      </c>
      <c r="M285" s="512" t="str">
        <f>L194</f>
        <v>-</v>
      </c>
      <c r="N285" s="512">
        <f>M194</f>
        <v>0</v>
      </c>
      <c r="O285" s="512">
        <f>N194</f>
        <v>0</v>
      </c>
      <c r="Q285" s="748"/>
      <c r="R285" s="512">
        <v>18</v>
      </c>
      <c r="S285" s="512">
        <f>Q194</f>
        <v>900</v>
      </c>
      <c r="T285" s="512">
        <f>R194</f>
        <v>-1.1000000000000001</v>
      </c>
      <c r="U285" s="512" t="str">
        <f>S194</f>
        <v>-</v>
      </c>
      <c r="V285" s="512">
        <f>T194</f>
        <v>0</v>
      </c>
      <c r="W285" s="325">
        <f>U194</f>
        <v>0</v>
      </c>
      <c r="Y285" s="515">
        <v>13</v>
      </c>
      <c r="Z285" s="516">
        <f>X137</f>
        <v>2.4</v>
      </c>
      <c r="AE285" s="459"/>
    </row>
    <row r="286" spans="1:31" hidden="1" x14ac:dyDescent="0.25">
      <c r="A286" s="748"/>
      <c r="B286" s="512">
        <v>19</v>
      </c>
      <c r="C286" s="512">
        <f>C194</f>
        <v>25</v>
      </c>
      <c r="D286" s="512">
        <f t="shared" ref="D286:F286" si="118">D194</f>
        <v>-0.2</v>
      </c>
      <c r="E286" s="512" t="str">
        <f t="shared" si="118"/>
        <v>-</v>
      </c>
      <c r="F286" s="512">
        <f t="shared" si="118"/>
        <v>0</v>
      </c>
      <c r="G286" s="512">
        <f>G194</f>
        <v>0</v>
      </c>
      <c r="I286" s="748"/>
      <c r="J286" s="512">
        <v>19</v>
      </c>
      <c r="K286" s="512">
        <f>J205</f>
        <v>50</v>
      </c>
      <c r="L286" s="512">
        <f>K205</f>
        <v>-0.2</v>
      </c>
      <c r="M286" s="512" t="str">
        <f>L205</f>
        <v>-</v>
      </c>
      <c r="N286" s="512">
        <f>M205</f>
        <v>0</v>
      </c>
      <c r="O286" s="512">
        <f>N205</f>
        <v>0</v>
      </c>
      <c r="Q286" s="748"/>
      <c r="R286" s="512">
        <v>19</v>
      </c>
      <c r="S286" s="512">
        <f>Q205</f>
        <v>850</v>
      </c>
      <c r="T286" s="512">
        <f>R205</f>
        <v>2.4</v>
      </c>
      <c r="U286" s="512" t="str">
        <f>S205</f>
        <v>-</v>
      </c>
      <c r="V286" s="512">
        <f>T205</f>
        <v>0</v>
      </c>
      <c r="W286" s="325">
        <f>U205</f>
        <v>0</v>
      </c>
      <c r="Y286" s="515">
        <v>14</v>
      </c>
      <c r="Z286" s="516">
        <f>X148</f>
        <v>2.4</v>
      </c>
      <c r="AE286" s="459"/>
    </row>
    <row r="287" spans="1:31" ht="13.8" hidden="1" thickBot="1" x14ac:dyDescent="0.3">
      <c r="A287" s="748"/>
      <c r="B287" s="512">
        <v>20</v>
      </c>
      <c r="C287" s="512">
        <f>C216</f>
        <v>24.6</v>
      </c>
      <c r="D287" s="512">
        <f t="shared" ref="D287:F287" si="119">D216</f>
        <v>9.9999999999999995E-7</v>
      </c>
      <c r="E287" s="512" t="str">
        <f t="shared" si="119"/>
        <v>-</v>
      </c>
      <c r="F287" s="512">
        <f t="shared" si="119"/>
        <v>9.9999999999999995E-7</v>
      </c>
      <c r="G287" s="512">
        <f>G216</f>
        <v>0</v>
      </c>
      <c r="I287" s="748"/>
      <c r="J287" s="512">
        <v>20</v>
      </c>
      <c r="K287" s="512">
        <f>J216</f>
        <v>62.5</v>
      </c>
      <c r="L287" s="512">
        <f>K216</f>
        <v>9.9999999999999995E-7</v>
      </c>
      <c r="M287" s="512" t="str">
        <f>L216</f>
        <v>-</v>
      </c>
      <c r="N287" s="512">
        <f>M216</f>
        <v>0</v>
      </c>
      <c r="O287" s="512">
        <f>N216</f>
        <v>0</v>
      </c>
      <c r="Q287" s="782"/>
      <c r="R287" s="513">
        <v>20</v>
      </c>
      <c r="S287" s="513">
        <f>Q216</f>
        <v>850</v>
      </c>
      <c r="T287" s="513">
        <f>R216</f>
        <v>9.9999999999999995E-7</v>
      </c>
      <c r="U287" s="513" t="str">
        <f>S216</f>
        <v>-</v>
      </c>
      <c r="V287" s="513">
        <f>T216</f>
        <v>9.9999999999999995E-7</v>
      </c>
      <c r="W287" s="334">
        <f>U216</f>
        <v>0</v>
      </c>
      <c r="Y287" s="515">
        <v>15</v>
      </c>
      <c r="Z287" s="516">
        <f>X159</f>
        <v>2.6</v>
      </c>
      <c r="AE287" s="478"/>
    </row>
    <row r="288" spans="1:31" hidden="1" x14ac:dyDescent="0.25">
      <c r="A288" s="30"/>
      <c r="B288" s="30"/>
      <c r="C288" s="30"/>
      <c r="D288" s="30"/>
      <c r="E288" s="30"/>
      <c r="F288" s="470"/>
      <c r="G288" s="30"/>
      <c r="I288" s="30"/>
      <c r="J288" s="30"/>
      <c r="K288" s="30"/>
      <c r="L288" s="30"/>
      <c r="M288" s="30"/>
      <c r="N288" s="470"/>
      <c r="O288" s="30"/>
      <c r="Q288" s="483"/>
      <c r="R288" s="484"/>
      <c r="S288" s="176"/>
      <c r="T288" s="176"/>
      <c r="U288" s="176"/>
      <c r="W288" s="177"/>
      <c r="Y288" s="515">
        <v>16</v>
      </c>
      <c r="Z288" s="474">
        <f>X170</f>
        <v>2.2999999999999998</v>
      </c>
      <c r="AE288" s="459"/>
    </row>
    <row r="289" spans="1:31" hidden="1" x14ac:dyDescent="0.25">
      <c r="A289" s="748">
        <v>4</v>
      </c>
      <c r="B289" s="512">
        <v>1</v>
      </c>
      <c r="C289" s="512">
        <f>C8</f>
        <v>30</v>
      </c>
      <c r="D289" s="512">
        <f t="shared" ref="D289:F289" si="120">D8</f>
        <v>9.9999999999999995E-7</v>
      </c>
      <c r="E289" s="512">
        <f t="shared" si="120"/>
        <v>-0.2</v>
      </c>
      <c r="F289" s="512">
        <f t="shared" si="120"/>
        <v>9.9999999999999995E-7</v>
      </c>
      <c r="G289" s="512">
        <f>G8</f>
        <v>0.10000050000000001</v>
      </c>
      <c r="I289" s="748">
        <v>4</v>
      </c>
      <c r="J289" s="512">
        <v>1</v>
      </c>
      <c r="K289" s="512">
        <f>J8</f>
        <v>60</v>
      </c>
      <c r="L289" s="512">
        <f>K8</f>
        <v>-5.3</v>
      </c>
      <c r="M289" s="512">
        <f>L8</f>
        <v>-5.2</v>
      </c>
      <c r="N289" s="512">
        <f>M8</f>
        <v>0</v>
      </c>
      <c r="O289" s="512">
        <f>N8</f>
        <v>4.9999999999999822E-2</v>
      </c>
      <c r="Q289" s="781">
        <v>4</v>
      </c>
      <c r="R289" s="511">
        <v>1</v>
      </c>
      <c r="S289" s="511">
        <f>Q8</f>
        <v>900</v>
      </c>
      <c r="T289" s="511" t="str">
        <f>R8</f>
        <v>-</v>
      </c>
      <c r="U289" s="511" t="str">
        <f>S8</f>
        <v>-</v>
      </c>
      <c r="V289" s="511">
        <f>T8</f>
        <v>9.9999999999999995E-7</v>
      </c>
      <c r="W289" s="335">
        <f>U8</f>
        <v>0</v>
      </c>
      <c r="Y289" s="515">
        <v>17</v>
      </c>
      <c r="Z289" s="474">
        <f>X181</f>
        <v>2.1</v>
      </c>
      <c r="AE289" s="481"/>
    </row>
    <row r="290" spans="1:31" hidden="1" x14ac:dyDescent="0.25">
      <c r="A290" s="748"/>
      <c r="B290" s="512">
        <v>2</v>
      </c>
      <c r="C290" s="512">
        <f>C19</f>
        <v>30</v>
      </c>
      <c r="D290" s="512">
        <f t="shared" ref="D290:F290" si="121">D19</f>
        <v>0.2</v>
      </c>
      <c r="E290" s="512">
        <f t="shared" si="121"/>
        <v>-0.3</v>
      </c>
      <c r="F290" s="512">
        <f t="shared" si="121"/>
        <v>0</v>
      </c>
      <c r="G290" s="512">
        <f>G19</f>
        <v>0.25</v>
      </c>
      <c r="I290" s="748"/>
      <c r="J290" s="512">
        <v>2</v>
      </c>
      <c r="K290" s="512">
        <f>J19</f>
        <v>60</v>
      </c>
      <c r="L290" s="512">
        <f>K19</f>
        <v>-4</v>
      </c>
      <c r="M290" s="512">
        <f>L19</f>
        <v>-1.3</v>
      </c>
      <c r="N290" s="512">
        <f>M19</f>
        <v>0</v>
      </c>
      <c r="O290" s="512">
        <f>N19</f>
        <v>1.35</v>
      </c>
      <c r="Q290" s="748"/>
      <c r="R290" s="512">
        <v>2</v>
      </c>
      <c r="S290" s="512">
        <f>Q19</f>
        <v>900</v>
      </c>
      <c r="T290" s="512" t="str">
        <f>R19</f>
        <v>-</v>
      </c>
      <c r="U290" s="512" t="str">
        <f>S19</f>
        <v>-</v>
      </c>
      <c r="V290" s="512">
        <f>T19</f>
        <v>9.9999999999999995E-7</v>
      </c>
      <c r="W290" s="325">
        <f>U19</f>
        <v>0</v>
      </c>
      <c r="Y290" s="515">
        <v>18</v>
      </c>
      <c r="Z290" s="474">
        <f>X192</f>
        <v>2.4</v>
      </c>
      <c r="AE290" s="459"/>
    </row>
    <row r="291" spans="1:31" hidden="1" x14ac:dyDescent="0.25">
      <c r="A291" s="748"/>
      <c r="B291" s="512">
        <v>3</v>
      </c>
      <c r="C291" s="512">
        <f>C30</f>
        <v>30</v>
      </c>
      <c r="D291" s="512">
        <f t="shared" ref="D291:F291" si="122">D30</f>
        <v>9.9999999999999995E-7</v>
      </c>
      <c r="E291" s="512">
        <f t="shared" si="122"/>
        <v>-0.3</v>
      </c>
      <c r="F291" s="512">
        <f t="shared" si="122"/>
        <v>0</v>
      </c>
      <c r="G291" s="512">
        <f>G30</f>
        <v>0.15000049999999998</v>
      </c>
      <c r="I291" s="748"/>
      <c r="J291" s="512">
        <v>3</v>
      </c>
      <c r="K291" s="512">
        <f>J30</f>
        <v>60</v>
      </c>
      <c r="L291" s="512">
        <f>K30</f>
        <v>-3.2</v>
      </c>
      <c r="M291" s="512">
        <f>L30</f>
        <v>-4.3</v>
      </c>
      <c r="N291" s="512">
        <f>M30</f>
        <v>0</v>
      </c>
      <c r="O291" s="512">
        <f>N30</f>
        <v>0.54999999999999982</v>
      </c>
      <c r="Q291" s="748"/>
      <c r="R291" s="512">
        <v>3</v>
      </c>
      <c r="S291" s="512">
        <f>Q30</f>
        <v>900</v>
      </c>
      <c r="T291" s="512" t="str">
        <f>R30</f>
        <v>-</v>
      </c>
      <c r="U291" s="512" t="str">
        <f>S30</f>
        <v>-</v>
      </c>
      <c r="V291" s="512">
        <f>T30</f>
        <v>9.9999999999999995E-7</v>
      </c>
      <c r="W291" s="325">
        <f>U30</f>
        <v>4.9999999999999998E-7</v>
      </c>
      <c r="Y291" s="515">
        <v>19</v>
      </c>
      <c r="Z291" s="474">
        <f>X203</f>
        <v>0.4</v>
      </c>
      <c r="AE291" s="459"/>
    </row>
    <row r="292" spans="1:31" ht="13.8" hidden="1" thickBot="1" x14ac:dyDescent="0.3">
      <c r="A292" s="748"/>
      <c r="B292" s="512">
        <v>4</v>
      </c>
      <c r="C292" s="512">
        <f>C41</f>
        <v>30</v>
      </c>
      <c r="D292" s="512">
        <f t="shared" ref="D292:F292" si="123">D41</f>
        <v>-0.1</v>
      </c>
      <c r="E292" s="512">
        <f t="shared" si="123"/>
        <v>-0.6</v>
      </c>
      <c r="F292" s="512">
        <f t="shared" si="123"/>
        <v>0</v>
      </c>
      <c r="G292" s="512">
        <f>G41</f>
        <v>0.25</v>
      </c>
      <c r="I292" s="748"/>
      <c r="J292" s="512">
        <v>4</v>
      </c>
      <c r="K292" s="512">
        <f>J41</f>
        <v>60</v>
      </c>
      <c r="L292" s="512">
        <f>K41</f>
        <v>-4.2</v>
      </c>
      <c r="M292" s="512">
        <f>L41</f>
        <v>-0.3</v>
      </c>
      <c r="N292" s="512">
        <f>M41</f>
        <v>0</v>
      </c>
      <c r="O292" s="512">
        <f>N41</f>
        <v>1.9500000000000002</v>
      </c>
      <c r="Q292" s="748"/>
      <c r="R292" s="512">
        <v>4</v>
      </c>
      <c r="S292" s="512">
        <f>Q41</f>
        <v>900</v>
      </c>
      <c r="T292" s="512" t="str">
        <f>R41</f>
        <v>-</v>
      </c>
      <c r="U292" s="512" t="str">
        <f>S41</f>
        <v>-</v>
      </c>
      <c r="V292" s="512">
        <f>T41</f>
        <v>9.9999999999999995E-7</v>
      </c>
      <c r="W292" s="325">
        <f>U41</f>
        <v>0</v>
      </c>
      <c r="Y292" s="475">
        <v>20</v>
      </c>
      <c r="Z292" s="476">
        <f>X214</f>
        <v>0</v>
      </c>
      <c r="AE292" s="459"/>
    </row>
    <row r="293" spans="1:31" hidden="1" x14ac:dyDescent="0.25">
      <c r="A293" s="748"/>
      <c r="B293" s="512">
        <v>5</v>
      </c>
      <c r="C293" s="512">
        <f>C52</f>
        <v>30</v>
      </c>
      <c r="D293" s="512">
        <f t="shared" ref="D293:F293" si="124">D52</f>
        <v>0.6</v>
      </c>
      <c r="E293" s="512">
        <f t="shared" si="124"/>
        <v>0.1</v>
      </c>
      <c r="F293" s="512">
        <f t="shared" si="124"/>
        <v>0</v>
      </c>
      <c r="G293" s="512">
        <f>G52</f>
        <v>0.25</v>
      </c>
      <c r="I293" s="748"/>
      <c r="J293" s="512">
        <v>5</v>
      </c>
      <c r="K293" s="512">
        <f>J52</f>
        <v>60</v>
      </c>
      <c r="L293" s="512">
        <f>K52</f>
        <v>-5.2</v>
      </c>
      <c r="M293" s="512">
        <f>L52</f>
        <v>-4.2</v>
      </c>
      <c r="N293" s="512">
        <f>M52</f>
        <v>0</v>
      </c>
      <c r="O293" s="512">
        <f>N52</f>
        <v>0.5</v>
      </c>
      <c r="Q293" s="748"/>
      <c r="R293" s="512">
        <v>5</v>
      </c>
      <c r="S293" s="512">
        <f>Q52</f>
        <v>900</v>
      </c>
      <c r="T293" s="512" t="str">
        <f>R52</f>
        <v>-</v>
      </c>
      <c r="U293" s="512" t="str">
        <f>S52</f>
        <v>-</v>
      </c>
      <c r="V293" s="512">
        <f>T52</f>
        <v>9.9999999999999995E-7</v>
      </c>
      <c r="W293" s="325">
        <f>U52</f>
        <v>0</v>
      </c>
      <c r="AE293" s="459"/>
    </row>
    <row r="294" spans="1:31" hidden="1" x14ac:dyDescent="0.25">
      <c r="A294" s="748"/>
      <c r="B294" s="512">
        <v>6</v>
      </c>
      <c r="C294" s="512">
        <f>C63</f>
        <v>30</v>
      </c>
      <c r="D294" s="512">
        <f t="shared" ref="D294:F294" si="125">D63</f>
        <v>0.1</v>
      </c>
      <c r="E294" s="512">
        <f t="shared" si="125"/>
        <v>-0.5</v>
      </c>
      <c r="F294" s="512">
        <f t="shared" si="125"/>
        <v>0</v>
      </c>
      <c r="G294" s="512">
        <f>G63</f>
        <v>0.3</v>
      </c>
      <c r="I294" s="748"/>
      <c r="J294" s="512">
        <v>6</v>
      </c>
      <c r="K294" s="512">
        <f>J63</f>
        <v>60</v>
      </c>
      <c r="L294" s="512">
        <f>K63</f>
        <v>-6.4</v>
      </c>
      <c r="M294" s="512">
        <f>L63</f>
        <v>1.1000000000000001</v>
      </c>
      <c r="N294" s="512">
        <f>M63</f>
        <v>0</v>
      </c>
      <c r="O294" s="512">
        <f>N63</f>
        <v>3.75</v>
      </c>
      <c r="Q294" s="748"/>
      <c r="R294" s="512">
        <v>6</v>
      </c>
      <c r="S294" s="512">
        <f>Q63</f>
        <v>900</v>
      </c>
      <c r="T294" s="512">
        <f>R63</f>
        <v>0.9</v>
      </c>
      <c r="U294" s="512">
        <f>S63</f>
        <v>0.7</v>
      </c>
      <c r="V294" s="512">
        <f>T63</f>
        <v>9.9999999999999995E-7</v>
      </c>
      <c r="W294" s="325">
        <f>U63</f>
        <v>0.4499995</v>
      </c>
      <c r="AE294" s="459"/>
    </row>
    <row r="295" spans="1:31" hidden="1" x14ac:dyDescent="0.25">
      <c r="A295" s="748"/>
      <c r="B295" s="512">
        <v>7</v>
      </c>
      <c r="C295" s="512">
        <f>C74</f>
        <v>30</v>
      </c>
      <c r="D295" s="512">
        <f t="shared" ref="D295:F295" si="126">D74</f>
        <v>9.9999999999999995E-7</v>
      </c>
      <c r="E295" s="512">
        <f t="shared" si="126"/>
        <v>-0.6</v>
      </c>
      <c r="F295" s="512">
        <f t="shared" si="126"/>
        <v>0</v>
      </c>
      <c r="G295" s="512">
        <f>G74</f>
        <v>0.3000005</v>
      </c>
      <c r="I295" s="748"/>
      <c r="J295" s="512">
        <v>7</v>
      </c>
      <c r="K295" s="512">
        <f>J74</f>
        <v>60</v>
      </c>
      <c r="L295" s="512">
        <f>K74</f>
        <v>-2.1</v>
      </c>
      <c r="M295" s="512">
        <f>L74</f>
        <v>0.7</v>
      </c>
      <c r="N295" s="512">
        <f>M74</f>
        <v>0</v>
      </c>
      <c r="O295" s="512">
        <f>N74</f>
        <v>1.4</v>
      </c>
      <c r="Q295" s="748"/>
      <c r="R295" s="512">
        <v>7</v>
      </c>
      <c r="S295" s="512">
        <f>Q74</f>
        <v>900</v>
      </c>
      <c r="T295" s="512">
        <f>R74</f>
        <v>9.9999999999999995E-7</v>
      </c>
      <c r="U295" s="512">
        <f>S74</f>
        <v>1</v>
      </c>
      <c r="V295" s="512">
        <f>T74</f>
        <v>9.9999999999999995E-7</v>
      </c>
      <c r="W295" s="325">
        <f>U74</f>
        <v>0.49999949999999999</v>
      </c>
      <c r="AE295" s="459"/>
    </row>
    <row r="296" spans="1:31" hidden="1" x14ac:dyDescent="0.25">
      <c r="A296" s="748"/>
      <c r="B296" s="512">
        <v>8</v>
      </c>
      <c r="C296" s="512">
        <f>C85</f>
        <v>30</v>
      </c>
      <c r="D296" s="512">
        <f t="shared" ref="D296:F296" si="127">D85</f>
        <v>-0.2</v>
      </c>
      <c r="E296" s="512">
        <f t="shared" si="127"/>
        <v>-0.4</v>
      </c>
      <c r="F296" s="512">
        <f t="shared" si="127"/>
        <v>0</v>
      </c>
      <c r="G296" s="512">
        <f>G85</f>
        <v>0.1</v>
      </c>
      <c r="I296" s="748"/>
      <c r="J296" s="512">
        <v>8</v>
      </c>
      <c r="K296" s="512">
        <f>J85</f>
        <v>60</v>
      </c>
      <c r="L296" s="512">
        <f>K85</f>
        <v>-3.9</v>
      </c>
      <c r="M296" s="512">
        <f>L85</f>
        <v>-1.1000000000000001</v>
      </c>
      <c r="N296" s="512">
        <f>M85</f>
        <v>0</v>
      </c>
      <c r="O296" s="512">
        <f>N85</f>
        <v>1.4</v>
      </c>
      <c r="Q296" s="748"/>
      <c r="R296" s="512">
        <v>8</v>
      </c>
      <c r="S296" s="512">
        <f>Q85</f>
        <v>900</v>
      </c>
      <c r="T296" s="512">
        <f>R85</f>
        <v>-4.4000000000000004</v>
      </c>
      <c r="U296" s="512">
        <f>S85</f>
        <v>9.9999999999999995E-7</v>
      </c>
      <c r="V296" s="512">
        <f>T85</f>
        <v>9.9999999999999995E-7</v>
      </c>
      <c r="W296" s="325">
        <f>U85</f>
        <v>2.2000005000000002</v>
      </c>
      <c r="AE296" s="459"/>
    </row>
    <row r="297" spans="1:31" hidden="1" x14ac:dyDescent="0.25">
      <c r="A297" s="748"/>
      <c r="B297" s="512">
        <v>9</v>
      </c>
      <c r="C297" s="512">
        <f>C96</f>
        <v>30</v>
      </c>
      <c r="D297" s="512">
        <f t="shared" ref="D297:F297" si="128">D96</f>
        <v>-0.5</v>
      </c>
      <c r="E297" s="512" t="str">
        <f t="shared" si="128"/>
        <v>-</v>
      </c>
      <c r="F297" s="512">
        <f t="shared" si="128"/>
        <v>0</v>
      </c>
      <c r="G297" s="512">
        <f>G96</f>
        <v>0</v>
      </c>
      <c r="I297" s="748"/>
      <c r="J297" s="512">
        <v>9</v>
      </c>
      <c r="K297" s="512">
        <f>J96</f>
        <v>60</v>
      </c>
      <c r="L297" s="512">
        <f>K96</f>
        <v>-0.8</v>
      </c>
      <c r="M297" s="512" t="str">
        <f>L96</f>
        <v>-</v>
      </c>
      <c r="N297" s="512">
        <f>M96</f>
        <v>0</v>
      </c>
      <c r="O297" s="512">
        <f>N96</f>
        <v>0</v>
      </c>
      <c r="Q297" s="748"/>
      <c r="R297" s="512">
        <v>9</v>
      </c>
      <c r="S297" s="512">
        <f>Q96</f>
        <v>900</v>
      </c>
      <c r="T297" s="512">
        <f>R96</f>
        <v>9.9999999999999995E-7</v>
      </c>
      <c r="U297" s="512" t="str">
        <f>S96</f>
        <v>-</v>
      </c>
      <c r="V297" s="512">
        <f>T96</f>
        <v>9.9999999999999995E-7</v>
      </c>
      <c r="W297" s="325">
        <f>U96</f>
        <v>0</v>
      </c>
      <c r="AE297" s="459"/>
    </row>
    <row r="298" spans="1:31" hidden="1" x14ac:dyDescent="0.25">
      <c r="A298" s="748"/>
      <c r="B298" s="512">
        <v>10</v>
      </c>
      <c r="C298" s="512">
        <f>C107</f>
        <v>30</v>
      </c>
      <c r="D298" s="512">
        <f t="shared" ref="D298:F298" si="129">D107</f>
        <v>0.1</v>
      </c>
      <c r="E298" s="512">
        <f t="shared" si="129"/>
        <v>0.2</v>
      </c>
      <c r="F298" s="512">
        <f t="shared" si="129"/>
        <v>0</v>
      </c>
      <c r="G298" s="512">
        <f>G107</f>
        <v>0.05</v>
      </c>
      <c r="I298" s="748"/>
      <c r="J298" s="512">
        <v>10</v>
      </c>
      <c r="K298" s="512">
        <f>J107</f>
        <v>60</v>
      </c>
      <c r="L298" s="512">
        <f>K107</f>
        <v>-2.1</v>
      </c>
      <c r="M298" s="512">
        <f>L107</f>
        <v>-5.6</v>
      </c>
      <c r="N298" s="512">
        <f>M107</f>
        <v>0</v>
      </c>
      <c r="O298" s="512">
        <f>N107</f>
        <v>1.7499999999999998</v>
      </c>
      <c r="Q298" s="748"/>
      <c r="R298" s="512">
        <v>10</v>
      </c>
      <c r="S298" s="512">
        <f>Q107</f>
        <v>900</v>
      </c>
      <c r="T298" s="512" t="str">
        <f>R107</f>
        <v>-</v>
      </c>
      <c r="U298" s="512" t="str">
        <f>S107</f>
        <v>-</v>
      </c>
      <c r="V298" s="512">
        <f>T107</f>
        <v>9.9999999999999995E-7</v>
      </c>
      <c r="W298" s="325">
        <f>U107</f>
        <v>0</v>
      </c>
      <c r="AE298" s="459"/>
    </row>
    <row r="299" spans="1:31" hidden="1" x14ac:dyDescent="0.25">
      <c r="A299" s="748"/>
      <c r="B299" s="512">
        <v>11</v>
      </c>
      <c r="C299" s="512">
        <f>C118</f>
        <v>30</v>
      </c>
      <c r="D299" s="512">
        <f t="shared" ref="D299:F299" si="130">D118</f>
        <v>0.5</v>
      </c>
      <c r="E299" s="512">
        <f t="shared" si="130"/>
        <v>0.4</v>
      </c>
      <c r="F299" s="512">
        <f t="shared" si="130"/>
        <v>0</v>
      </c>
      <c r="G299" s="512">
        <f>G118</f>
        <v>4.9999999999999989E-2</v>
      </c>
      <c r="I299" s="748"/>
      <c r="J299" s="512">
        <v>11</v>
      </c>
      <c r="K299" s="512">
        <f>J118</f>
        <v>60</v>
      </c>
      <c r="L299" s="512">
        <f>K118</f>
        <v>-4.8</v>
      </c>
      <c r="M299" s="512">
        <f>L118</f>
        <v>-4.5</v>
      </c>
      <c r="N299" s="512">
        <f>M118</f>
        <v>0</v>
      </c>
      <c r="O299" s="512">
        <f>N118</f>
        <v>0.14999999999999991</v>
      </c>
      <c r="Q299" s="748"/>
      <c r="R299" s="512">
        <v>11</v>
      </c>
      <c r="S299" s="512">
        <f>Q118</f>
        <v>900</v>
      </c>
      <c r="T299" s="512" t="str">
        <f>R118</f>
        <v>-</v>
      </c>
      <c r="U299" s="512" t="str">
        <f>S118</f>
        <v>-</v>
      </c>
      <c r="V299" s="512">
        <f>T118</f>
        <v>9.9999999999999995E-7</v>
      </c>
      <c r="W299" s="325">
        <f>U118</f>
        <v>0</v>
      </c>
      <c r="AE299" s="459"/>
    </row>
    <row r="300" spans="1:31" hidden="1" x14ac:dyDescent="0.25">
      <c r="A300" s="748"/>
      <c r="B300" s="512">
        <v>12</v>
      </c>
      <c r="C300" s="512">
        <f>C129</f>
        <v>30</v>
      </c>
      <c r="D300" s="512">
        <f t="shared" ref="D300:F300" si="131">D129</f>
        <v>-0.1</v>
      </c>
      <c r="E300" s="512" t="str">
        <f t="shared" si="131"/>
        <v>-</v>
      </c>
      <c r="F300" s="512">
        <f t="shared" si="131"/>
        <v>0</v>
      </c>
      <c r="G300" s="512">
        <f>G129</f>
        <v>0</v>
      </c>
      <c r="I300" s="748"/>
      <c r="J300" s="512">
        <v>12</v>
      </c>
      <c r="K300" s="512">
        <f>J129</f>
        <v>60</v>
      </c>
      <c r="L300" s="512">
        <f>K129</f>
        <v>9.9999999999999995E-7</v>
      </c>
      <c r="M300" s="512" t="str">
        <f>L129</f>
        <v>-</v>
      </c>
      <c r="N300" s="512">
        <f>M129</f>
        <v>0</v>
      </c>
      <c r="O300" s="512">
        <f>N129</f>
        <v>0</v>
      </c>
      <c r="Q300" s="748"/>
      <c r="R300" s="512">
        <v>12</v>
      </c>
      <c r="S300" s="512">
        <f>Q129</f>
        <v>950</v>
      </c>
      <c r="T300" s="512">
        <f>R129</f>
        <v>-0.7</v>
      </c>
      <c r="U300" s="512" t="str">
        <f>S129</f>
        <v>-</v>
      </c>
      <c r="V300" s="512">
        <f>T129</f>
        <v>0</v>
      </c>
      <c r="W300" s="325">
        <f>U129</f>
        <v>0</v>
      </c>
      <c r="AE300" s="459"/>
    </row>
    <row r="301" spans="1:31" hidden="1" x14ac:dyDescent="0.25">
      <c r="A301" s="748"/>
      <c r="B301" s="512">
        <v>13</v>
      </c>
      <c r="C301" s="512">
        <f>C151</f>
        <v>30</v>
      </c>
      <c r="D301" s="512">
        <f t="shared" ref="D301:F301" si="132">D151</f>
        <v>-0.4</v>
      </c>
      <c r="E301" s="512">
        <f t="shared" si="132"/>
        <v>-0.3</v>
      </c>
      <c r="F301" s="512">
        <f t="shared" si="132"/>
        <v>0</v>
      </c>
      <c r="G301" s="512">
        <f>G151</f>
        <v>5.0000000000000017E-2</v>
      </c>
      <c r="I301" s="748"/>
      <c r="J301" s="512">
        <v>13</v>
      </c>
      <c r="K301" s="512">
        <f>J140</f>
        <v>60</v>
      </c>
      <c r="L301" s="512">
        <f>K140</f>
        <v>-1.6</v>
      </c>
      <c r="M301" s="512">
        <f>L140</f>
        <v>-1.5</v>
      </c>
      <c r="N301" s="512">
        <f>M140</f>
        <v>0</v>
      </c>
      <c r="O301" s="512">
        <f>N140</f>
        <v>5.0000000000000044E-2</v>
      </c>
      <c r="Q301" s="748"/>
      <c r="R301" s="512">
        <v>13</v>
      </c>
      <c r="S301" s="512">
        <f>Q140</f>
        <v>1000</v>
      </c>
      <c r="T301" s="512">
        <f>R140</f>
        <v>3.7</v>
      </c>
      <c r="U301" s="512">
        <f>S140</f>
        <v>1.1000000000000001</v>
      </c>
      <c r="V301" s="512">
        <f>T140</f>
        <v>0</v>
      </c>
      <c r="W301" s="325">
        <f>U140</f>
        <v>1.3</v>
      </c>
      <c r="AE301" s="459"/>
    </row>
    <row r="302" spans="1:31" hidden="1" x14ac:dyDescent="0.25">
      <c r="A302" s="748"/>
      <c r="B302" s="512">
        <v>14</v>
      </c>
      <c r="C302" s="512">
        <f>C151</f>
        <v>30</v>
      </c>
      <c r="D302" s="512">
        <f t="shared" ref="D302:F302" si="133">D151</f>
        <v>-0.4</v>
      </c>
      <c r="E302" s="512">
        <f t="shared" si="133"/>
        <v>-0.3</v>
      </c>
      <c r="F302" s="512">
        <f t="shared" si="133"/>
        <v>0</v>
      </c>
      <c r="G302" s="512">
        <f>G151</f>
        <v>5.0000000000000017E-2</v>
      </c>
      <c r="I302" s="748"/>
      <c r="J302" s="512">
        <v>14</v>
      </c>
      <c r="K302" s="512">
        <f>J151</f>
        <v>60</v>
      </c>
      <c r="L302" s="512">
        <f>K151</f>
        <v>0.3</v>
      </c>
      <c r="M302" s="512">
        <f>L151</f>
        <v>-0.6</v>
      </c>
      <c r="N302" s="512">
        <f>M151</f>
        <v>0</v>
      </c>
      <c r="O302" s="512">
        <f>N151</f>
        <v>0.44999999999999996</v>
      </c>
      <c r="Q302" s="748"/>
      <c r="R302" s="512">
        <v>14</v>
      </c>
      <c r="S302" s="512">
        <f>Q151</f>
        <v>1000</v>
      </c>
      <c r="T302" s="512">
        <f>R151</f>
        <v>3.8</v>
      </c>
      <c r="U302" s="512">
        <f>S151</f>
        <v>1.1000000000000001</v>
      </c>
      <c r="V302" s="512">
        <f>T151</f>
        <v>0</v>
      </c>
      <c r="W302" s="325">
        <f>U151</f>
        <v>1.3499999999999999</v>
      </c>
      <c r="AE302" s="459"/>
    </row>
    <row r="303" spans="1:31" hidden="1" x14ac:dyDescent="0.25">
      <c r="A303" s="748"/>
      <c r="B303" s="512">
        <v>15</v>
      </c>
      <c r="C303" s="512">
        <f>C162</f>
        <v>30</v>
      </c>
      <c r="D303" s="512">
        <f t="shared" ref="D303:F303" si="134">D162</f>
        <v>0.4</v>
      </c>
      <c r="E303" s="512">
        <f t="shared" si="134"/>
        <v>-0.2</v>
      </c>
      <c r="F303" s="512">
        <f t="shared" si="134"/>
        <v>0</v>
      </c>
      <c r="G303" s="512">
        <f>G162</f>
        <v>0.30000000000000004</v>
      </c>
      <c r="I303" s="748"/>
      <c r="J303" s="512">
        <v>15</v>
      </c>
      <c r="K303" s="512">
        <f>J162</f>
        <v>60</v>
      </c>
      <c r="L303" s="512">
        <f>K162</f>
        <v>-1.1000000000000001</v>
      </c>
      <c r="M303" s="512">
        <f>L162</f>
        <v>-0.5</v>
      </c>
      <c r="N303" s="512">
        <f>M162</f>
        <v>0</v>
      </c>
      <c r="O303" s="512">
        <f>N162</f>
        <v>0.30000000000000004</v>
      </c>
      <c r="Q303" s="748"/>
      <c r="R303" s="512">
        <v>15</v>
      </c>
      <c r="S303" s="512">
        <f>Q162</f>
        <v>1000</v>
      </c>
      <c r="T303" s="512">
        <f>R162</f>
        <v>4.0999999999999996</v>
      </c>
      <c r="U303" s="512">
        <f>S162</f>
        <v>1.1000000000000001</v>
      </c>
      <c r="V303" s="512">
        <f>T162</f>
        <v>0</v>
      </c>
      <c r="W303" s="325">
        <f>U162</f>
        <v>1.4999999999999998</v>
      </c>
      <c r="AE303" s="459"/>
    </row>
    <row r="304" spans="1:31" hidden="1" x14ac:dyDescent="0.25">
      <c r="A304" s="748"/>
      <c r="B304" s="512">
        <v>16</v>
      </c>
      <c r="C304" s="512">
        <f>C173</f>
        <v>30</v>
      </c>
      <c r="D304" s="512">
        <f t="shared" ref="D304:F304" si="135">D173</f>
        <v>0.2</v>
      </c>
      <c r="E304" s="512" t="str">
        <f t="shared" si="135"/>
        <v>-</v>
      </c>
      <c r="F304" s="512">
        <f t="shared" si="135"/>
        <v>0</v>
      </c>
      <c r="G304" s="512">
        <f>G173</f>
        <v>0</v>
      </c>
      <c r="I304" s="748"/>
      <c r="J304" s="512">
        <v>16</v>
      </c>
      <c r="K304" s="512">
        <f>J173</f>
        <v>60</v>
      </c>
      <c r="L304" s="512">
        <f>K173</f>
        <v>-1.5</v>
      </c>
      <c r="M304" s="512" t="str">
        <f>L173</f>
        <v>-</v>
      </c>
      <c r="N304" s="512">
        <f>M173</f>
        <v>0</v>
      </c>
      <c r="O304" s="512">
        <f>N173</f>
        <v>0</v>
      </c>
      <c r="Q304" s="748"/>
      <c r="R304" s="512">
        <v>16</v>
      </c>
      <c r="S304" s="512">
        <f>Q173</f>
        <v>950</v>
      </c>
      <c r="T304" s="512">
        <f>R173</f>
        <v>-1.1000000000000001</v>
      </c>
      <c r="U304" s="512" t="str">
        <f>S173</f>
        <v>-</v>
      </c>
      <c r="V304" s="512">
        <f>T173</f>
        <v>0</v>
      </c>
      <c r="W304" s="325">
        <f>U173</f>
        <v>0</v>
      </c>
      <c r="AE304" s="459"/>
    </row>
    <row r="305" spans="1:31" hidden="1" x14ac:dyDescent="0.25">
      <c r="A305" s="748"/>
      <c r="B305" s="512">
        <v>17</v>
      </c>
      <c r="C305" s="512">
        <f>C184</f>
        <v>30</v>
      </c>
      <c r="D305" s="512">
        <f t="shared" ref="D305:F305" si="136">D184</f>
        <v>-0.2</v>
      </c>
      <c r="E305" s="512" t="str">
        <f t="shared" si="136"/>
        <v>-</v>
      </c>
      <c r="F305" s="512">
        <f t="shared" si="136"/>
        <v>0</v>
      </c>
      <c r="G305" s="512">
        <f>G184</f>
        <v>0</v>
      </c>
      <c r="I305" s="748"/>
      <c r="J305" s="512">
        <v>17</v>
      </c>
      <c r="K305" s="512">
        <f>J184</f>
        <v>60</v>
      </c>
      <c r="L305" s="512">
        <f>K184</f>
        <v>9.9999999999999995E-7</v>
      </c>
      <c r="M305" s="512" t="str">
        <f>L184</f>
        <v>-</v>
      </c>
      <c r="N305" s="512">
        <f>M184</f>
        <v>0</v>
      </c>
      <c r="O305" s="512">
        <f>N184</f>
        <v>0</v>
      </c>
      <c r="Q305" s="748"/>
      <c r="R305" s="512">
        <v>17</v>
      </c>
      <c r="S305" s="512">
        <f>Q184</f>
        <v>990</v>
      </c>
      <c r="T305" s="512">
        <f>R184</f>
        <v>-0.6</v>
      </c>
      <c r="U305" s="512" t="str">
        <f>S184</f>
        <v>-</v>
      </c>
      <c r="V305" s="512">
        <f>T184</f>
        <v>0</v>
      </c>
      <c r="W305" s="325">
        <f>U184</f>
        <v>0</v>
      </c>
      <c r="AE305" s="459"/>
    </row>
    <row r="306" spans="1:31" hidden="1" x14ac:dyDescent="0.25">
      <c r="A306" s="748"/>
      <c r="B306" s="512">
        <v>18</v>
      </c>
      <c r="C306" s="512">
        <f>C195</f>
        <v>30</v>
      </c>
      <c r="D306" s="512">
        <f t="shared" ref="D306:F306" si="137">D195</f>
        <v>-0.2</v>
      </c>
      <c r="E306" s="512" t="str">
        <f t="shared" si="137"/>
        <v>-</v>
      </c>
      <c r="F306" s="512">
        <f t="shared" si="137"/>
        <v>0</v>
      </c>
      <c r="G306" s="512">
        <f>G195</f>
        <v>0</v>
      </c>
      <c r="I306" s="748"/>
      <c r="J306" s="512">
        <v>18</v>
      </c>
      <c r="K306" s="512">
        <f>J195</f>
        <v>60</v>
      </c>
      <c r="L306" s="512">
        <f>K195</f>
        <v>-0.2</v>
      </c>
      <c r="M306" s="512" t="str">
        <f>L195</f>
        <v>-</v>
      </c>
      <c r="N306" s="512">
        <f>M195</f>
        <v>0</v>
      </c>
      <c r="O306" s="512">
        <f>N195</f>
        <v>0</v>
      </c>
      <c r="Q306" s="748"/>
      <c r="R306" s="512">
        <v>18</v>
      </c>
      <c r="S306" s="512">
        <f>Q195</f>
        <v>950</v>
      </c>
      <c r="T306" s="512">
        <f>R195</f>
        <v>-0.9</v>
      </c>
      <c r="U306" s="512" t="str">
        <f>S195</f>
        <v>-</v>
      </c>
      <c r="V306" s="512">
        <f>T195</f>
        <v>0</v>
      </c>
      <c r="W306" s="325">
        <f>U195</f>
        <v>0</v>
      </c>
      <c r="AE306" s="459"/>
    </row>
    <row r="307" spans="1:31" hidden="1" x14ac:dyDescent="0.25">
      <c r="A307" s="748"/>
      <c r="B307" s="512">
        <v>19</v>
      </c>
      <c r="C307" s="512">
        <f>C206</f>
        <v>30</v>
      </c>
      <c r="D307" s="512">
        <f t="shared" ref="D307:F307" si="138">D206</f>
        <v>-0.1</v>
      </c>
      <c r="E307" s="512" t="str">
        <f t="shared" si="138"/>
        <v>-</v>
      </c>
      <c r="F307" s="512">
        <f t="shared" si="138"/>
        <v>0</v>
      </c>
      <c r="G307" s="512">
        <f>G206</f>
        <v>0</v>
      </c>
      <c r="I307" s="748"/>
      <c r="J307" s="512">
        <v>19</v>
      </c>
      <c r="K307" s="512">
        <f>J206</f>
        <v>60</v>
      </c>
      <c r="L307" s="512">
        <f>K206</f>
        <v>0.4</v>
      </c>
      <c r="M307" s="512" t="str">
        <f>L206</f>
        <v>-</v>
      </c>
      <c r="N307" s="512">
        <f>M206</f>
        <v>0</v>
      </c>
      <c r="O307" s="512">
        <f>N206</f>
        <v>0</v>
      </c>
      <c r="Q307" s="748"/>
      <c r="R307" s="512">
        <v>19</v>
      </c>
      <c r="S307" s="512">
        <f>Q206</f>
        <v>900</v>
      </c>
      <c r="T307" s="512">
        <f>R206</f>
        <v>2.2999999999999998</v>
      </c>
      <c r="U307" s="512" t="str">
        <f>S206</f>
        <v>-</v>
      </c>
      <c r="V307" s="512">
        <f>T206</f>
        <v>0</v>
      </c>
      <c r="W307" s="325">
        <f>U206</f>
        <v>0</v>
      </c>
      <c r="AE307" s="459"/>
    </row>
    <row r="308" spans="1:31" ht="13.8" hidden="1" thickBot="1" x14ac:dyDescent="0.3">
      <c r="A308" s="748"/>
      <c r="B308" s="512">
        <v>20</v>
      </c>
      <c r="C308" s="512">
        <f>C217</f>
        <v>29.5</v>
      </c>
      <c r="D308" s="512">
        <f t="shared" ref="D308:F308" si="139">D217</f>
        <v>9.9999999999999995E-7</v>
      </c>
      <c r="E308" s="512" t="str">
        <f t="shared" si="139"/>
        <v>-</v>
      </c>
      <c r="F308" s="512">
        <f t="shared" si="139"/>
        <v>9.9999999999999995E-7</v>
      </c>
      <c r="G308" s="512">
        <f>G217</f>
        <v>0</v>
      </c>
      <c r="I308" s="748"/>
      <c r="J308" s="512">
        <v>20</v>
      </c>
      <c r="K308" s="512">
        <f>J217</f>
        <v>71.5</v>
      </c>
      <c r="L308" s="512">
        <f>K217</f>
        <v>9.9999999999999995E-7</v>
      </c>
      <c r="M308" s="512" t="str">
        <f>L217</f>
        <v>-</v>
      </c>
      <c r="N308" s="512">
        <f>M217</f>
        <v>0</v>
      </c>
      <c r="O308" s="512">
        <f>N217</f>
        <v>0</v>
      </c>
      <c r="Q308" s="782"/>
      <c r="R308" s="513">
        <v>20</v>
      </c>
      <c r="S308" s="513">
        <f>Q217</f>
        <v>900</v>
      </c>
      <c r="T308" s="513">
        <f>R217</f>
        <v>9.9999999999999995E-7</v>
      </c>
      <c r="U308" s="513" t="str">
        <f>S217</f>
        <v>-</v>
      </c>
      <c r="V308" s="513">
        <f>T217</f>
        <v>9.9999999999999995E-7</v>
      </c>
      <c r="W308" s="334">
        <f>U217</f>
        <v>0</v>
      </c>
      <c r="AE308" s="478"/>
    </row>
    <row r="309" spans="1:31" hidden="1" x14ac:dyDescent="0.25">
      <c r="A309" s="30"/>
      <c r="B309" s="30"/>
      <c r="C309" s="30"/>
      <c r="D309" s="30"/>
      <c r="E309" s="30"/>
      <c r="F309" s="470"/>
      <c r="G309" s="30"/>
      <c r="I309" s="30"/>
      <c r="J309" s="30"/>
      <c r="K309" s="30"/>
      <c r="L309" s="30"/>
      <c r="M309" s="30"/>
      <c r="N309" s="470"/>
      <c r="O309" s="30"/>
      <c r="Q309" s="483"/>
      <c r="R309" s="484"/>
      <c r="S309" s="176"/>
      <c r="T309" s="176"/>
      <c r="U309" s="176"/>
      <c r="W309" s="177"/>
      <c r="AE309" s="459"/>
    </row>
    <row r="310" spans="1:31" hidden="1" x14ac:dyDescent="0.25">
      <c r="A310" s="748">
        <v>5</v>
      </c>
      <c r="B310" s="512">
        <v>1</v>
      </c>
      <c r="C310" s="512">
        <f>C9</f>
        <v>35</v>
      </c>
      <c r="D310" s="512">
        <f t="shared" ref="D310:F310" si="140">D9</f>
        <v>-0.1</v>
      </c>
      <c r="E310" s="512">
        <f t="shared" si="140"/>
        <v>-0.5</v>
      </c>
      <c r="F310" s="512">
        <f t="shared" si="140"/>
        <v>9.9999999999999995E-7</v>
      </c>
      <c r="G310" s="512">
        <f>G9</f>
        <v>0.25000050000000001</v>
      </c>
      <c r="I310" s="748">
        <v>5</v>
      </c>
      <c r="J310" s="512">
        <v>1</v>
      </c>
      <c r="K310" s="512">
        <f>J20</f>
        <v>70</v>
      </c>
      <c r="L310" s="512">
        <f>K20</f>
        <v>-2.4</v>
      </c>
      <c r="M310" s="512">
        <f>L20</f>
        <v>-1.1000000000000001</v>
      </c>
      <c r="N310" s="512">
        <f>M20</f>
        <v>0</v>
      </c>
      <c r="O310" s="512">
        <f>N20</f>
        <v>0.64999999999999991</v>
      </c>
      <c r="Q310" s="781">
        <v>5</v>
      </c>
      <c r="R310" s="511">
        <v>1</v>
      </c>
      <c r="S310" s="511">
        <f>Q9</f>
        <v>1000</v>
      </c>
      <c r="T310" s="511" t="str">
        <f>R9</f>
        <v>-</v>
      </c>
      <c r="U310" s="511" t="str">
        <f>S9</f>
        <v>-</v>
      </c>
      <c r="V310" s="511">
        <f>T9</f>
        <v>9.9999999999999995E-7</v>
      </c>
      <c r="W310" s="335">
        <f>U9</f>
        <v>0</v>
      </c>
      <c r="AE310" s="481"/>
    </row>
    <row r="311" spans="1:31" hidden="1" x14ac:dyDescent="0.25">
      <c r="A311" s="748"/>
      <c r="B311" s="512">
        <v>2</v>
      </c>
      <c r="C311" s="512">
        <f>C20</f>
        <v>35</v>
      </c>
      <c r="D311" s="512">
        <f t="shared" ref="D311:F311" si="141">D20</f>
        <v>-0.1</v>
      </c>
      <c r="E311" s="512">
        <f t="shared" si="141"/>
        <v>-0.3</v>
      </c>
      <c r="F311" s="512">
        <f t="shared" si="141"/>
        <v>0</v>
      </c>
      <c r="G311" s="512">
        <f>G20</f>
        <v>9.9999999999999992E-2</v>
      </c>
      <c r="I311" s="748"/>
      <c r="J311" s="512">
        <v>2</v>
      </c>
      <c r="K311" s="512">
        <f>J20</f>
        <v>70</v>
      </c>
      <c r="L311" s="512">
        <f>K20</f>
        <v>-2.4</v>
      </c>
      <c r="M311" s="512">
        <f>L20</f>
        <v>-1.1000000000000001</v>
      </c>
      <c r="N311" s="512">
        <f>M20</f>
        <v>0</v>
      </c>
      <c r="O311" s="512">
        <f>N20</f>
        <v>0.64999999999999991</v>
      </c>
      <c r="Q311" s="748"/>
      <c r="R311" s="512">
        <v>2</v>
      </c>
      <c r="S311" s="512">
        <f>Q20</f>
        <v>1000</v>
      </c>
      <c r="T311" s="512" t="str">
        <f>R20</f>
        <v>-</v>
      </c>
      <c r="U311" s="512" t="str">
        <f>S20</f>
        <v>-</v>
      </c>
      <c r="V311" s="512">
        <f>T20</f>
        <v>9.9999999999999995E-7</v>
      </c>
      <c r="W311" s="325">
        <f>U20</f>
        <v>0</v>
      </c>
      <c r="AE311" s="459"/>
    </row>
    <row r="312" spans="1:31" hidden="1" x14ac:dyDescent="0.25">
      <c r="A312" s="748"/>
      <c r="B312" s="512">
        <v>3</v>
      </c>
      <c r="C312" s="512">
        <f>C31</f>
        <v>35</v>
      </c>
      <c r="D312" s="512">
        <f t="shared" ref="D312:F312" si="142">D31</f>
        <v>-0.3</v>
      </c>
      <c r="E312" s="512">
        <f t="shared" si="142"/>
        <v>-0.5</v>
      </c>
      <c r="F312" s="512">
        <f t="shared" si="142"/>
        <v>0</v>
      </c>
      <c r="G312" s="512">
        <f>G31</f>
        <v>0.1</v>
      </c>
      <c r="I312" s="748"/>
      <c r="J312" s="512">
        <v>3</v>
      </c>
      <c r="K312" s="512">
        <f>J31</f>
        <v>70</v>
      </c>
      <c r="L312" s="512">
        <f>K31</f>
        <v>-2</v>
      </c>
      <c r="M312" s="512">
        <f>L31</f>
        <v>-3.6</v>
      </c>
      <c r="N312" s="512">
        <f>M31</f>
        <v>0</v>
      </c>
      <c r="O312" s="512">
        <f>N31</f>
        <v>0.8</v>
      </c>
      <c r="Q312" s="748"/>
      <c r="R312" s="512">
        <v>3</v>
      </c>
      <c r="S312" s="512">
        <f>Q31</f>
        <v>1000</v>
      </c>
      <c r="T312" s="512" t="str">
        <f>R31</f>
        <v>-</v>
      </c>
      <c r="U312" s="512" t="str">
        <f>S31</f>
        <v>-</v>
      </c>
      <c r="V312" s="512">
        <f>T31</f>
        <v>9.9999999999999995E-7</v>
      </c>
      <c r="W312" s="325">
        <f>U31</f>
        <v>4.9999999999999998E-7</v>
      </c>
      <c r="AE312" s="459"/>
    </row>
    <row r="313" spans="1:31" hidden="1" x14ac:dyDescent="0.25">
      <c r="A313" s="748"/>
      <c r="B313" s="512">
        <v>4</v>
      </c>
      <c r="C313" s="512">
        <f>C42</f>
        <v>35</v>
      </c>
      <c r="D313" s="512">
        <f t="shared" ref="D313:F313" si="143">D42</f>
        <v>-0.3</v>
      </c>
      <c r="E313" s="512">
        <f t="shared" si="143"/>
        <v>-0.6</v>
      </c>
      <c r="F313" s="512">
        <f t="shared" si="143"/>
        <v>0</v>
      </c>
      <c r="G313" s="512">
        <f>G42</f>
        <v>0.15</v>
      </c>
      <c r="I313" s="748"/>
      <c r="J313" s="512">
        <v>4</v>
      </c>
      <c r="K313" s="512">
        <f>J42</f>
        <v>70</v>
      </c>
      <c r="L313" s="512">
        <f>K42</f>
        <v>-4</v>
      </c>
      <c r="M313" s="512">
        <f>L42</f>
        <v>0.7</v>
      </c>
      <c r="N313" s="512">
        <f>M42</f>
        <v>0</v>
      </c>
      <c r="O313" s="512">
        <f>N42</f>
        <v>2.35</v>
      </c>
      <c r="Q313" s="748"/>
      <c r="R313" s="512">
        <v>4</v>
      </c>
      <c r="S313" s="512">
        <f>Q42</f>
        <v>1000</v>
      </c>
      <c r="T313" s="512" t="str">
        <f>R42</f>
        <v>-</v>
      </c>
      <c r="U313" s="512" t="str">
        <f>S42</f>
        <v>-</v>
      </c>
      <c r="V313" s="512">
        <f>T42</f>
        <v>9.9999999999999995E-7</v>
      </c>
      <c r="W313" s="325">
        <f>U42</f>
        <v>0</v>
      </c>
      <c r="AE313" s="459"/>
    </row>
    <row r="314" spans="1:31" hidden="1" x14ac:dyDescent="0.25">
      <c r="A314" s="748"/>
      <c r="B314" s="512">
        <v>5</v>
      </c>
      <c r="C314" s="512">
        <f>C53</f>
        <v>35</v>
      </c>
      <c r="D314" s="512">
        <f t="shared" ref="D314:F314" si="144">D53</f>
        <v>0.7</v>
      </c>
      <c r="E314" s="512">
        <f t="shared" si="144"/>
        <v>9.9999999999999995E-7</v>
      </c>
      <c r="F314" s="512">
        <f t="shared" si="144"/>
        <v>0</v>
      </c>
      <c r="G314" s="512">
        <f>G53</f>
        <v>0.34999949999999996</v>
      </c>
      <c r="I314" s="748"/>
      <c r="J314" s="512">
        <v>5</v>
      </c>
      <c r="K314" s="512">
        <f>J53</f>
        <v>70</v>
      </c>
      <c r="L314" s="512">
        <f>K53</f>
        <v>-4.0999999999999996</v>
      </c>
      <c r="M314" s="512">
        <f>L53</f>
        <v>-2.1</v>
      </c>
      <c r="N314" s="512">
        <f>M53</f>
        <v>0</v>
      </c>
      <c r="O314" s="512">
        <f>N53</f>
        <v>0.99999999999999978</v>
      </c>
      <c r="Q314" s="748"/>
      <c r="R314" s="512">
        <v>5</v>
      </c>
      <c r="S314" s="512">
        <f>Q53</f>
        <v>1000</v>
      </c>
      <c r="T314" s="512" t="str">
        <f>R53</f>
        <v>-</v>
      </c>
      <c r="U314" s="512" t="str">
        <f>S53</f>
        <v>-</v>
      </c>
      <c r="V314" s="512">
        <f>T53</f>
        <v>9.9999999999999995E-7</v>
      </c>
      <c r="W314" s="325">
        <f>U53</f>
        <v>0</v>
      </c>
      <c r="AE314" s="459"/>
    </row>
    <row r="315" spans="1:31" hidden="1" x14ac:dyDescent="0.25">
      <c r="A315" s="748"/>
      <c r="B315" s="512">
        <v>6</v>
      </c>
      <c r="C315" s="512">
        <f>C64</f>
        <v>35</v>
      </c>
      <c r="D315" s="512">
        <f t="shared" ref="D315:F315" si="145">D64</f>
        <v>0.1</v>
      </c>
      <c r="E315" s="512">
        <f t="shared" si="145"/>
        <v>-0.9</v>
      </c>
      <c r="F315" s="512">
        <f t="shared" si="145"/>
        <v>0</v>
      </c>
      <c r="G315" s="512">
        <f>G64</f>
        <v>0.5</v>
      </c>
      <c r="I315" s="748"/>
      <c r="J315" s="512">
        <v>6</v>
      </c>
      <c r="K315" s="512">
        <f>J64</f>
        <v>70</v>
      </c>
      <c r="L315" s="512">
        <f>K64</f>
        <v>-6.7</v>
      </c>
      <c r="M315" s="512">
        <f>L64</f>
        <v>0.9</v>
      </c>
      <c r="N315" s="512">
        <f>M64</f>
        <v>0</v>
      </c>
      <c r="O315" s="512">
        <f>N64</f>
        <v>3.8000000000000003</v>
      </c>
      <c r="Q315" s="748"/>
      <c r="R315" s="512">
        <v>6</v>
      </c>
      <c r="S315" s="512">
        <f>Q64</f>
        <v>1000</v>
      </c>
      <c r="T315" s="512">
        <f>R64</f>
        <v>0.9</v>
      </c>
      <c r="U315" s="512">
        <f>S64</f>
        <v>-0.3</v>
      </c>
      <c r="V315" s="512">
        <f>T64</f>
        <v>9.9999999999999995E-7</v>
      </c>
      <c r="W315" s="325">
        <f>U64</f>
        <v>0.6</v>
      </c>
      <c r="AE315" s="459"/>
    </row>
    <row r="316" spans="1:31" hidden="1" x14ac:dyDescent="0.25">
      <c r="A316" s="748"/>
      <c r="B316" s="512">
        <v>7</v>
      </c>
      <c r="C316" s="512">
        <f>C75</f>
        <v>35</v>
      </c>
      <c r="D316" s="512">
        <f t="shared" ref="D316:F316" si="146">D75</f>
        <v>9.9999999999999995E-7</v>
      </c>
      <c r="E316" s="512">
        <f t="shared" si="146"/>
        <v>-1.1000000000000001</v>
      </c>
      <c r="F316" s="512">
        <f t="shared" si="146"/>
        <v>0</v>
      </c>
      <c r="G316" s="512">
        <f>G75</f>
        <v>0.5500005</v>
      </c>
      <c r="I316" s="748"/>
      <c r="J316" s="512">
        <v>7</v>
      </c>
      <c r="K316" s="512">
        <f>J75</f>
        <v>70</v>
      </c>
      <c r="L316" s="512">
        <f>K75</f>
        <v>-2.2999999999999998</v>
      </c>
      <c r="M316" s="512">
        <f>L75</f>
        <v>0.9</v>
      </c>
      <c r="N316" s="512">
        <f>M75</f>
        <v>0</v>
      </c>
      <c r="O316" s="512">
        <f>N75</f>
        <v>1.5999999999999999</v>
      </c>
      <c r="Q316" s="748"/>
      <c r="R316" s="512">
        <v>7</v>
      </c>
      <c r="S316" s="512">
        <f>Q75</f>
        <v>1000</v>
      </c>
      <c r="T316" s="512">
        <f>R75</f>
        <v>-3.9</v>
      </c>
      <c r="U316" s="512">
        <f>S75</f>
        <v>-0.4</v>
      </c>
      <c r="V316" s="512">
        <f>T75</f>
        <v>9.9999999999999995E-7</v>
      </c>
      <c r="W316" s="325">
        <f>U75</f>
        <v>1.9500005</v>
      </c>
      <c r="AE316" s="459"/>
    </row>
    <row r="317" spans="1:31" hidden="1" x14ac:dyDescent="0.25">
      <c r="A317" s="748"/>
      <c r="B317" s="512">
        <v>8</v>
      </c>
      <c r="C317" s="512">
        <f>C86</f>
        <v>35</v>
      </c>
      <c r="D317" s="512">
        <f t="shared" ref="D317:F317" si="147">D86</f>
        <v>-0.1</v>
      </c>
      <c r="E317" s="512">
        <f t="shared" si="147"/>
        <v>-0.5</v>
      </c>
      <c r="F317" s="512">
        <f t="shared" si="147"/>
        <v>0</v>
      </c>
      <c r="G317" s="512">
        <f>G86</f>
        <v>0.2</v>
      </c>
      <c r="I317" s="748"/>
      <c r="J317" s="512">
        <v>8</v>
      </c>
      <c r="K317" s="512">
        <f>J86</f>
        <v>70</v>
      </c>
      <c r="L317" s="512">
        <f>K86</f>
        <v>-4.0999999999999996</v>
      </c>
      <c r="M317" s="512">
        <f>L86</f>
        <v>-1.2</v>
      </c>
      <c r="N317" s="512">
        <f>M86</f>
        <v>0</v>
      </c>
      <c r="O317" s="512">
        <f>N86</f>
        <v>1.4499999999999997</v>
      </c>
      <c r="Q317" s="748"/>
      <c r="R317" s="512">
        <v>8</v>
      </c>
      <c r="S317" s="512">
        <f>Q86</f>
        <v>1000</v>
      </c>
      <c r="T317" s="512">
        <f>R86</f>
        <v>-3.5</v>
      </c>
      <c r="U317" s="512">
        <f>S86</f>
        <v>0.2</v>
      </c>
      <c r="V317" s="512">
        <f>T86</f>
        <v>9.9999999999999995E-7</v>
      </c>
      <c r="W317" s="325">
        <f>U86</f>
        <v>1.85</v>
      </c>
      <c r="AE317" s="459"/>
    </row>
    <row r="318" spans="1:31" hidden="1" x14ac:dyDescent="0.25">
      <c r="A318" s="748"/>
      <c r="B318" s="512">
        <v>9</v>
      </c>
      <c r="C318" s="512">
        <f>C97</f>
        <v>35</v>
      </c>
      <c r="D318" s="512">
        <f t="shared" ref="D318:F318" si="148">D97</f>
        <v>-0.5</v>
      </c>
      <c r="E318" s="512" t="str">
        <f t="shared" si="148"/>
        <v>-</v>
      </c>
      <c r="F318" s="512">
        <f t="shared" si="148"/>
        <v>0</v>
      </c>
      <c r="G318" s="512">
        <f>G97</f>
        <v>0</v>
      </c>
      <c r="I318" s="748"/>
      <c r="J318" s="512">
        <v>9</v>
      </c>
      <c r="K318" s="512">
        <f>J97</f>
        <v>70</v>
      </c>
      <c r="L318" s="512">
        <f>K97</f>
        <v>-0.6</v>
      </c>
      <c r="M318" s="512" t="str">
        <f>L97</f>
        <v>-</v>
      </c>
      <c r="N318" s="512">
        <f>M97</f>
        <v>0</v>
      </c>
      <c r="O318" s="512">
        <f>N97</f>
        <v>0</v>
      </c>
      <c r="Q318" s="748"/>
      <c r="R318" s="512">
        <v>9</v>
      </c>
      <c r="S318" s="512">
        <f>Q97</f>
        <v>1000</v>
      </c>
      <c r="T318" s="512">
        <f>R97</f>
        <v>0.2</v>
      </c>
      <c r="U318" s="512" t="str">
        <f>S97</f>
        <v>-</v>
      </c>
      <c r="V318" s="512">
        <f>T97</f>
        <v>9.9999999999999995E-7</v>
      </c>
      <c r="W318" s="325">
        <f>U97</f>
        <v>9.9999500000000005E-2</v>
      </c>
      <c r="AE318" s="459"/>
    </row>
    <row r="319" spans="1:31" hidden="1" x14ac:dyDescent="0.25">
      <c r="A319" s="748"/>
      <c r="B319" s="512">
        <v>10</v>
      </c>
      <c r="C319" s="512">
        <f>C108</f>
        <v>35</v>
      </c>
      <c r="D319" s="512">
        <f t="shared" ref="D319:F319" si="149">D108</f>
        <v>0.2</v>
      </c>
      <c r="E319" s="512">
        <f t="shared" si="149"/>
        <v>0.8</v>
      </c>
      <c r="F319" s="512">
        <f t="shared" si="149"/>
        <v>0</v>
      </c>
      <c r="G319" s="512">
        <f>G108</f>
        <v>0.30000000000000004</v>
      </c>
      <c r="I319" s="748"/>
      <c r="J319" s="512">
        <v>10</v>
      </c>
      <c r="K319" s="512">
        <f>J108</f>
        <v>70</v>
      </c>
      <c r="L319" s="512">
        <f>K108</f>
        <v>-0.3</v>
      </c>
      <c r="M319" s="512">
        <f>L108</f>
        <v>-5.0999999999999996</v>
      </c>
      <c r="N319" s="512">
        <f>M108</f>
        <v>0</v>
      </c>
      <c r="O319" s="512">
        <f>N108</f>
        <v>2.4</v>
      </c>
      <c r="Q319" s="748"/>
      <c r="R319" s="512">
        <v>10</v>
      </c>
      <c r="S319" s="512">
        <f>Q108</f>
        <v>1000</v>
      </c>
      <c r="T319" s="512" t="str">
        <f>R108</f>
        <v>-</v>
      </c>
      <c r="U319" s="512" t="str">
        <f>S108</f>
        <v>-</v>
      </c>
      <c r="V319" s="512">
        <f>T108</f>
        <v>9.9999999999999995E-7</v>
      </c>
      <c r="W319" s="325">
        <f>U108</f>
        <v>0</v>
      </c>
      <c r="AE319" s="459"/>
    </row>
    <row r="320" spans="1:31" hidden="1" x14ac:dyDescent="0.25">
      <c r="A320" s="748"/>
      <c r="B320" s="512">
        <v>11</v>
      </c>
      <c r="C320" s="512">
        <f>C119</f>
        <v>35</v>
      </c>
      <c r="D320" s="512">
        <f t="shared" ref="D320:F320" si="150">D119</f>
        <v>0.5</v>
      </c>
      <c r="E320" s="512">
        <f t="shared" si="150"/>
        <v>0.4</v>
      </c>
      <c r="F320" s="512">
        <f t="shared" si="150"/>
        <v>0</v>
      </c>
      <c r="G320" s="512">
        <f>G119</f>
        <v>4.9999999999999989E-2</v>
      </c>
      <c r="I320" s="748"/>
      <c r="J320" s="512">
        <v>11</v>
      </c>
      <c r="K320" s="512">
        <f>J119</f>
        <v>70</v>
      </c>
      <c r="L320" s="512">
        <f>K119</f>
        <v>-3.4</v>
      </c>
      <c r="M320" s="512">
        <f>L119</f>
        <v>-1.7</v>
      </c>
      <c r="N320" s="512">
        <f>M119</f>
        <v>0</v>
      </c>
      <c r="O320" s="512">
        <f>N119</f>
        <v>0.85</v>
      </c>
      <c r="Q320" s="748"/>
      <c r="R320" s="512">
        <v>11</v>
      </c>
      <c r="S320" s="512">
        <f>Q119</f>
        <v>1000</v>
      </c>
      <c r="T320" s="512" t="str">
        <f>R119</f>
        <v>-</v>
      </c>
      <c r="U320" s="512" t="str">
        <f>S119</f>
        <v>-</v>
      </c>
      <c r="V320" s="512">
        <f>T119</f>
        <v>9.9999999999999995E-7</v>
      </c>
      <c r="W320" s="325">
        <f>U119</f>
        <v>0</v>
      </c>
      <c r="AE320" s="459"/>
    </row>
    <row r="321" spans="1:31" hidden="1" x14ac:dyDescent="0.25">
      <c r="A321" s="748"/>
      <c r="B321" s="512">
        <v>12</v>
      </c>
      <c r="C321" s="512">
        <f>C130</f>
        <v>35</v>
      </c>
      <c r="D321" s="512">
        <f t="shared" ref="D321:F321" si="151">D130</f>
        <v>-0.2</v>
      </c>
      <c r="E321" s="512" t="str">
        <f t="shared" si="151"/>
        <v>-</v>
      </c>
      <c r="F321" s="512">
        <f t="shared" si="151"/>
        <v>0</v>
      </c>
      <c r="G321" s="512">
        <f>G130</f>
        <v>0</v>
      </c>
      <c r="I321" s="748"/>
      <c r="J321" s="512">
        <v>12</v>
      </c>
      <c r="K321" s="512">
        <f>J130</f>
        <v>70</v>
      </c>
      <c r="L321" s="512">
        <f>K130</f>
        <v>-0.1</v>
      </c>
      <c r="M321" s="512" t="str">
        <f>L130</f>
        <v>-</v>
      </c>
      <c r="N321" s="512">
        <f>M130</f>
        <v>0</v>
      </c>
      <c r="O321" s="512">
        <f>N130</f>
        <v>0</v>
      </c>
      <c r="Q321" s="748"/>
      <c r="R321" s="512">
        <v>12</v>
      </c>
      <c r="S321" s="512">
        <f>Q130</f>
        <v>1000</v>
      </c>
      <c r="T321" s="512">
        <f>R130</f>
        <v>-0.8</v>
      </c>
      <c r="U321" s="512" t="str">
        <f>S130</f>
        <v>-</v>
      </c>
      <c r="V321" s="512">
        <f>T130</f>
        <v>0</v>
      </c>
      <c r="W321" s="325">
        <f>U130</f>
        <v>0</v>
      </c>
      <c r="AE321" s="459"/>
    </row>
    <row r="322" spans="1:31" hidden="1" x14ac:dyDescent="0.25">
      <c r="A322" s="748"/>
      <c r="B322" s="512">
        <v>13</v>
      </c>
      <c r="C322" s="512">
        <f>C141</f>
        <v>35</v>
      </c>
      <c r="D322" s="512">
        <f t="shared" ref="D322:F322" si="152">D141</f>
        <v>-0.2</v>
      </c>
      <c r="E322" s="512">
        <f t="shared" si="152"/>
        <v>0.3</v>
      </c>
      <c r="F322" s="512">
        <f t="shared" si="152"/>
        <v>0</v>
      </c>
      <c r="G322" s="512">
        <f>G141</f>
        <v>0.25</v>
      </c>
      <c r="I322" s="748"/>
      <c r="J322" s="512">
        <v>13</v>
      </c>
      <c r="K322" s="512">
        <f>J141</f>
        <v>70</v>
      </c>
      <c r="L322" s="512">
        <f>K141</f>
        <v>-1.4</v>
      </c>
      <c r="M322" s="512">
        <f>L141</f>
        <v>-1.9</v>
      </c>
      <c r="N322" s="512">
        <f>M141</f>
        <v>0</v>
      </c>
      <c r="O322" s="512">
        <f>N141</f>
        <v>0.25</v>
      </c>
      <c r="Q322" s="748"/>
      <c r="R322" s="512">
        <v>13</v>
      </c>
      <c r="S322" s="512">
        <f>Q141</f>
        <v>1005</v>
      </c>
      <c r="T322" s="512">
        <f>R141</f>
        <v>3.6</v>
      </c>
      <c r="U322" s="512">
        <f>S141</f>
        <v>1.1000000000000001</v>
      </c>
      <c r="V322" s="512">
        <f>T141</f>
        <v>0</v>
      </c>
      <c r="W322" s="325">
        <f>U141</f>
        <v>1.25</v>
      </c>
      <c r="AE322" s="459"/>
    </row>
    <row r="323" spans="1:31" hidden="1" x14ac:dyDescent="0.25">
      <c r="A323" s="748"/>
      <c r="B323" s="512">
        <v>14</v>
      </c>
      <c r="C323" s="512">
        <f>C152</f>
        <v>35</v>
      </c>
      <c r="D323" s="512">
        <f t="shared" ref="D323:F323" si="153">D152</f>
        <v>-0.6</v>
      </c>
      <c r="E323" s="512">
        <f t="shared" si="153"/>
        <v>-0.6</v>
      </c>
      <c r="F323" s="512">
        <f t="shared" si="153"/>
        <v>0</v>
      </c>
      <c r="G323" s="512">
        <f>G152</f>
        <v>0</v>
      </c>
      <c r="I323" s="748"/>
      <c r="J323" s="512">
        <v>14</v>
      </c>
      <c r="K323" s="512">
        <f>J152</f>
        <v>70</v>
      </c>
      <c r="L323" s="512">
        <f>K152</f>
        <v>0.7</v>
      </c>
      <c r="M323" s="512">
        <f>L152</f>
        <v>-0.8</v>
      </c>
      <c r="N323" s="512">
        <f>M152</f>
        <v>0</v>
      </c>
      <c r="O323" s="512">
        <f>N152</f>
        <v>0.75</v>
      </c>
      <c r="Q323" s="748"/>
      <c r="R323" s="512">
        <v>14</v>
      </c>
      <c r="S323" s="512">
        <f>Q152</f>
        <v>1005</v>
      </c>
      <c r="T323" s="512">
        <f>R152</f>
        <v>3.8</v>
      </c>
      <c r="U323" s="512">
        <f>S152</f>
        <v>1.1000000000000001</v>
      </c>
      <c r="V323" s="512">
        <f>T152</f>
        <v>0</v>
      </c>
      <c r="W323" s="325">
        <f>U152</f>
        <v>1.3499999999999999</v>
      </c>
      <c r="AE323" s="459"/>
    </row>
    <row r="324" spans="1:31" hidden="1" x14ac:dyDescent="0.25">
      <c r="A324" s="748"/>
      <c r="B324" s="512">
        <v>15</v>
      </c>
      <c r="C324" s="512">
        <f>C163</f>
        <v>35</v>
      </c>
      <c r="D324" s="512">
        <f t="shared" ref="D324:F324" si="154">D163</f>
        <v>0.8</v>
      </c>
      <c r="E324" s="512">
        <f t="shared" si="154"/>
        <v>-0.1</v>
      </c>
      <c r="F324" s="512">
        <f t="shared" si="154"/>
        <v>0</v>
      </c>
      <c r="G324" s="512">
        <f>G163</f>
        <v>0.45</v>
      </c>
      <c r="I324" s="748"/>
      <c r="J324" s="512">
        <v>15</v>
      </c>
      <c r="K324" s="512">
        <f>J163</f>
        <v>70</v>
      </c>
      <c r="L324" s="512">
        <f>K163</f>
        <v>-0.7</v>
      </c>
      <c r="M324" s="512">
        <f>L163</f>
        <v>-0.8</v>
      </c>
      <c r="N324" s="512">
        <f>M163</f>
        <v>0</v>
      </c>
      <c r="O324" s="512">
        <f>N163</f>
        <v>5.0000000000000044E-2</v>
      </c>
      <c r="Q324" s="748"/>
      <c r="R324" s="512">
        <v>15</v>
      </c>
      <c r="S324" s="512">
        <f>Q163</f>
        <v>1005</v>
      </c>
      <c r="T324" s="512">
        <f>R163</f>
        <v>4</v>
      </c>
      <c r="U324" s="512">
        <f>S163</f>
        <v>1.1000000000000001</v>
      </c>
      <c r="V324" s="512">
        <f>T163</f>
        <v>0</v>
      </c>
      <c r="W324" s="325">
        <f>U163</f>
        <v>1.45</v>
      </c>
      <c r="AE324" s="459"/>
    </row>
    <row r="325" spans="1:31" hidden="1" x14ac:dyDescent="0.25">
      <c r="A325" s="748"/>
      <c r="B325" s="512">
        <v>16</v>
      </c>
      <c r="C325" s="512">
        <f>C174</f>
        <v>35</v>
      </c>
      <c r="D325" s="512">
        <f t="shared" ref="D325:F325" si="155">D174</f>
        <v>0.1</v>
      </c>
      <c r="E325" s="512" t="str">
        <f t="shared" si="155"/>
        <v>-</v>
      </c>
      <c r="F325" s="512">
        <f t="shared" si="155"/>
        <v>0</v>
      </c>
      <c r="G325" s="512">
        <f>G174</f>
        <v>0</v>
      </c>
      <c r="I325" s="748"/>
      <c r="J325" s="512">
        <v>16</v>
      </c>
      <c r="K325" s="512">
        <f>J174</f>
        <v>70</v>
      </c>
      <c r="L325" s="512">
        <f>K174</f>
        <v>-1.8</v>
      </c>
      <c r="M325" s="512" t="str">
        <f>L174</f>
        <v>-</v>
      </c>
      <c r="N325" s="512">
        <f>M174</f>
        <v>0</v>
      </c>
      <c r="O325" s="512">
        <f>N174</f>
        <v>0</v>
      </c>
      <c r="Q325" s="748"/>
      <c r="R325" s="512">
        <v>16</v>
      </c>
      <c r="S325" s="512">
        <f>Q174</f>
        <v>1000</v>
      </c>
      <c r="T325" s="512">
        <f>R174</f>
        <v>-0.4</v>
      </c>
      <c r="U325" s="512" t="str">
        <f>S174</f>
        <v>-</v>
      </c>
      <c r="V325" s="512">
        <f>T174</f>
        <v>0</v>
      </c>
      <c r="W325" s="325">
        <f>U174</f>
        <v>0</v>
      </c>
      <c r="AE325" s="459"/>
    </row>
    <row r="326" spans="1:31" hidden="1" x14ac:dyDescent="0.25">
      <c r="A326" s="748"/>
      <c r="B326" s="512">
        <v>17</v>
      </c>
      <c r="C326" s="512">
        <f>C185</f>
        <v>35</v>
      </c>
      <c r="D326" s="512">
        <f t="shared" ref="D326:F326" si="156">D185</f>
        <v>-0.5</v>
      </c>
      <c r="E326" s="512" t="str">
        <f t="shared" si="156"/>
        <v>-</v>
      </c>
      <c r="F326" s="512">
        <f t="shared" si="156"/>
        <v>0</v>
      </c>
      <c r="G326" s="512">
        <f>G185</f>
        <v>0</v>
      </c>
      <c r="I326" s="748"/>
      <c r="J326" s="512">
        <v>17</v>
      </c>
      <c r="K326" s="512">
        <f>J185</f>
        <v>70</v>
      </c>
      <c r="L326" s="512">
        <f>K185</f>
        <v>-0.3</v>
      </c>
      <c r="M326" s="512" t="str">
        <f>L185</f>
        <v>-</v>
      </c>
      <c r="N326" s="512">
        <f>M185</f>
        <v>0</v>
      </c>
      <c r="O326" s="512">
        <f>N185</f>
        <v>0</v>
      </c>
      <c r="Q326" s="748"/>
      <c r="R326" s="512">
        <v>17</v>
      </c>
      <c r="S326" s="512">
        <f>Q185</f>
        <v>1000</v>
      </c>
      <c r="T326" s="512">
        <f>R185</f>
        <v>-0.6</v>
      </c>
      <c r="U326" s="512" t="str">
        <f>S185</f>
        <v>-</v>
      </c>
      <c r="V326" s="512">
        <f>T185</f>
        <v>0</v>
      </c>
      <c r="W326" s="325">
        <f>U185</f>
        <v>0</v>
      </c>
      <c r="AE326" s="459"/>
    </row>
    <row r="327" spans="1:31" hidden="1" x14ac:dyDescent="0.25">
      <c r="A327" s="748"/>
      <c r="B327" s="512">
        <v>18</v>
      </c>
      <c r="C327" s="512">
        <f>C196</f>
        <v>35</v>
      </c>
      <c r="D327" s="512">
        <f t="shared" ref="D327:F327" si="157">D196</f>
        <v>-0.3</v>
      </c>
      <c r="E327" s="512" t="str">
        <f t="shared" si="157"/>
        <v>-</v>
      </c>
      <c r="F327" s="512">
        <f t="shared" si="157"/>
        <v>0</v>
      </c>
      <c r="G327" s="512">
        <f>G196</f>
        <v>0</v>
      </c>
      <c r="I327" s="748"/>
      <c r="J327" s="512">
        <v>18</v>
      </c>
      <c r="K327" s="512">
        <f>J196</f>
        <v>70</v>
      </c>
      <c r="L327" s="512">
        <f>K196</f>
        <v>-0.3</v>
      </c>
      <c r="M327" s="512" t="str">
        <f>L196</f>
        <v>-</v>
      </c>
      <c r="N327" s="512">
        <f>M196</f>
        <v>0</v>
      </c>
      <c r="O327" s="512">
        <f>N196</f>
        <v>0</v>
      </c>
      <c r="Q327" s="748"/>
      <c r="R327" s="512">
        <v>18</v>
      </c>
      <c r="S327" s="512">
        <f>Q196</f>
        <v>1000</v>
      </c>
      <c r="T327" s="512">
        <f>R196</f>
        <v>-0.8</v>
      </c>
      <c r="U327" s="512" t="str">
        <f>S196</f>
        <v>-</v>
      </c>
      <c r="V327" s="512">
        <f>T196</f>
        <v>0</v>
      </c>
      <c r="W327" s="325">
        <f>U196</f>
        <v>0</v>
      </c>
      <c r="AE327" s="459"/>
    </row>
    <row r="328" spans="1:31" hidden="1" x14ac:dyDescent="0.25">
      <c r="A328" s="748"/>
      <c r="B328" s="512">
        <v>19</v>
      </c>
      <c r="C328" s="512">
        <f>C207</f>
        <v>35</v>
      </c>
      <c r="D328" s="512">
        <f t="shared" ref="D328:F328" si="158">D207</f>
        <v>-0.1</v>
      </c>
      <c r="E328" s="512" t="str">
        <f t="shared" si="158"/>
        <v>-</v>
      </c>
      <c r="F328" s="512">
        <f t="shared" si="158"/>
        <v>0</v>
      </c>
      <c r="G328" s="512">
        <f>G207</f>
        <v>0</v>
      </c>
      <c r="I328" s="748"/>
      <c r="J328" s="512">
        <v>19</v>
      </c>
      <c r="K328" s="512">
        <f>J207</f>
        <v>70</v>
      </c>
      <c r="L328" s="512">
        <f>K207</f>
        <v>-0.7</v>
      </c>
      <c r="M328" s="512" t="str">
        <f>L207</f>
        <v>-</v>
      </c>
      <c r="N328" s="512">
        <f>M207</f>
        <v>0</v>
      </c>
      <c r="O328" s="512">
        <f>N207</f>
        <v>0</v>
      </c>
      <c r="Q328" s="748"/>
      <c r="R328" s="512">
        <v>19</v>
      </c>
      <c r="S328" s="512">
        <f>Q207</f>
        <v>1000</v>
      </c>
      <c r="T328" s="512">
        <f>R207</f>
        <v>2.2000000000000002</v>
      </c>
      <c r="U328" s="512" t="str">
        <f>S207</f>
        <v>-</v>
      </c>
      <c r="V328" s="512">
        <f>T207</f>
        <v>0</v>
      </c>
      <c r="W328" s="325">
        <f>U207</f>
        <v>0</v>
      </c>
      <c r="AE328" s="459"/>
    </row>
    <row r="329" spans="1:31" ht="13.8" hidden="1" thickBot="1" x14ac:dyDescent="0.3">
      <c r="A329" s="748"/>
      <c r="B329" s="512">
        <v>20</v>
      </c>
      <c r="C329" s="512">
        <f>C218</f>
        <v>34.5</v>
      </c>
      <c r="D329" s="512">
        <f t="shared" ref="D329:F329" si="159">D218</f>
        <v>9.9999999999999995E-7</v>
      </c>
      <c r="E329" s="512" t="str">
        <f t="shared" si="159"/>
        <v>-</v>
      </c>
      <c r="F329" s="512">
        <f t="shared" si="159"/>
        <v>9.9999999999999995E-7</v>
      </c>
      <c r="G329" s="512">
        <f>G218</f>
        <v>0</v>
      </c>
      <c r="I329" s="748"/>
      <c r="J329" s="512">
        <v>20</v>
      </c>
      <c r="K329" s="512">
        <f>J218</f>
        <v>80.8</v>
      </c>
      <c r="L329" s="512">
        <f>K218</f>
        <v>9.9999999999999995E-7</v>
      </c>
      <c r="M329" s="512" t="str">
        <f>L218</f>
        <v>-</v>
      </c>
      <c r="N329" s="512">
        <f>M218</f>
        <v>0</v>
      </c>
      <c r="O329" s="512">
        <f>N218</f>
        <v>0</v>
      </c>
      <c r="Q329" s="782"/>
      <c r="R329" s="513">
        <v>20</v>
      </c>
      <c r="S329" s="513">
        <f>Q218</f>
        <v>1000</v>
      </c>
      <c r="T329" s="513">
        <f>R218</f>
        <v>9.9999999999999995E-7</v>
      </c>
      <c r="U329" s="513" t="str">
        <f>S218</f>
        <v>-</v>
      </c>
      <c r="V329" s="513">
        <f>T218</f>
        <v>9.9999999999999995E-7</v>
      </c>
      <c r="W329" s="334">
        <f>U218</f>
        <v>0</v>
      </c>
      <c r="AE329" s="478"/>
    </row>
    <row r="330" spans="1:31" hidden="1" x14ac:dyDescent="0.25">
      <c r="A330" s="30"/>
      <c r="B330" s="30"/>
      <c r="C330" s="30"/>
      <c r="D330" s="30"/>
      <c r="E330" s="30"/>
      <c r="F330" s="470"/>
      <c r="G330" s="30"/>
      <c r="I330" s="30"/>
      <c r="J330" s="30"/>
      <c r="K330" s="30"/>
      <c r="L330" s="30"/>
      <c r="M330" s="30"/>
      <c r="N330" s="470"/>
      <c r="O330" s="30"/>
      <c r="Q330" s="483"/>
      <c r="R330" s="479"/>
      <c r="S330" s="176"/>
      <c r="T330" s="176"/>
      <c r="U330" s="176"/>
      <c r="W330" s="177"/>
      <c r="AE330" s="459"/>
    </row>
    <row r="331" spans="1:31" hidden="1" x14ac:dyDescent="0.25">
      <c r="A331" s="748">
        <v>6</v>
      </c>
      <c r="B331" s="512">
        <v>1</v>
      </c>
      <c r="C331" s="512">
        <f>C10</f>
        <v>37</v>
      </c>
      <c r="D331" s="512">
        <f t="shared" ref="D331:F331" si="160">D10</f>
        <v>-0.2</v>
      </c>
      <c r="E331" s="512">
        <f t="shared" si="160"/>
        <v>-0.6</v>
      </c>
      <c r="F331" s="512">
        <f t="shared" si="160"/>
        <v>9.9999999999999995E-7</v>
      </c>
      <c r="G331" s="512">
        <f>G10</f>
        <v>0.3000005</v>
      </c>
      <c r="I331" s="748">
        <v>6</v>
      </c>
      <c r="J331" s="512">
        <v>1</v>
      </c>
      <c r="K331" s="512">
        <f>J10</f>
        <v>80</v>
      </c>
      <c r="L331" s="512">
        <f>K10</f>
        <v>-3.2</v>
      </c>
      <c r="M331" s="512">
        <f>L10</f>
        <v>0.7</v>
      </c>
      <c r="N331" s="512">
        <f>M10</f>
        <v>0</v>
      </c>
      <c r="O331" s="512">
        <f>N10</f>
        <v>1.9500000000000002</v>
      </c>
      <c r="Q331" s="781">
        <v>6</v>
      </c>
      <c r="R331" s="511">
        <v>1</v>
      </c>
      <c r="S331" s="511">
        <f>Q10</f>
        <v>1005</v>
      </c>
      <c r="T331" s="511" t="str">
        <f>R10</f>
        <v>-</v>
      </c>
      <c r="U331" s="511" t="str">
        <f>S10</f>
        <v>-</v>
      </c>
      <c r="V331" s="511">
        <f>T10</f>
        <v>9.9999999999999995E-7</v>
      </c>
      <c r="W331" s="335">
        <f>U10</f>
        <v>0</v>
      </c>
      <c r="AE331" s="481"/>
    </row>
    <row r="332" spans="1:31" hidden="1" x14ac:dyDescent="0.25">
      <c r="A332" s="748"/>
      <c r="B332" s="512">
        <v>2</v>
      </c>
      <c r="C332" s="512">
        <f>C21</f>
        <v>37</v>
      </c>
      <c r="D332" s="512">
        <f t="shared" ref="D332:F332" si="161">D21</f>
        <v>-0.2</v>
      </c>
      <c r="E332" s="512">
        <f t="shared" si="161"/>
        <v>-0.3</v>
      </c>
      <c r="F332" s="512">
        <f t="shared" si="161"/>
        <v>0</v>
      </c>
      <c r="G332" s="512">
        <f>G21</f>
        <v>4.9999999999999989E-2</v>
      </c>
      <c r="I332" s="748"/>
      <c r="J332" s="512">
        <v>2</v>
      </c>
      <c r="K332" s="512">
        <f>J21</f>
        <v>80</v>
      </c>
      <c r="L332" s="512">
        <f>K21</f>
        <v>-0.5</v>
      </c>
      <c r="M332" s="512">
        <f>L21</f>
        <v>-0.7</v>
      </c>
      <c r="N332" s="512">
        <f>M21</f>
        <v>0</v>
      </c>
      <c r="O332" s="512">
        <f>N21</f>
        <v>9.9999999999999978E-2</v>
      </c>
      <c r="Q332" s="748"/>
      <c r="R332" s="512">
        <v>2</v>
      </c>
      <c r="S332" s="512">
        <f>Q21</f>
        <v>1005</v>
      </c>
      <c r="T332" s="512" t="str">
        <f>R21</f>
        <v>-</v>
      </c>
      <c r="U332" s="512" t="str">
        <f>S21</f>
        <v>-</v>
      </c>
      <c r="V332" s="512">
        <f>T21</f>
        <v>9.9999999999999995E-7</v>
      </c>
      <c r="W332" s="325">
        <f>U21</f>
        <v>0</v>
      </c>
      <c r="AE332" s="459"/>
    </row>
    <row r="333" spans="1:31" hidden="1" x14ac:dyDescent="0.25">
      <c r="A333" s="748"/>
      <c r="B333" s="512">
        <v>3</v>
      </c>
      <c r="C333" s="512">
        <f>C32</f>
        <v>37</v>
      </c>
      <c r="D333" s="512">
        <f t="shared" ref="D333:F333" si="162">D32</f>
        <v>-0.2</v>
      </c>
      <c r="E333" s="512">
        <f t="shared" si="162"/>
        <v>-0.6</v>
      </c>
      <c r="F333" s="512">
        <f t="shared" si="162"/>
        <v>0</v>
      </c>
      <c r="G333" s="512">
        <f>G32</f>
        <v>0.19999999999999998</v>
      </c>
      <c r="I333" s="748"/>
      <c r="J333" s="512">
        <v>3</v>
      </c>
      <c r="K333" s="512">
        <f>J32</f>
        <v>80</v>
      </c>
      <c r="L333" s="512">
        <f>K32</f>
        <v>-0.8</v>
      </c>
      <c r="M333" s="512">
        <f>L32</f>
        <v>-2.9</v>
      </c>
      <c r="N333" s="512">
        <f>M32</f>
        <v>0</v>
      </c>
      <c r="O333" s="512">
        <f>N32</f>
        <v>1.0499999999999998</v>
      </c>
      <c r="Q333" s="748"/>
      <c r="R333" s="512">
        <v>3</v>
      </c>
      <c r="S333" s="512">
        <f>Q32</f>
        <v>1005</v>
      </c>
      <c r="T333" s="512" t="str">
        <f>R32</f>
        <v>-</v>
      </c>
      <c r="U333" s="512" t="str">
        <f>S32</f>
        <v>-</v>
      </c>
      <c r="V333" s="512">
        <f>T32</f>
        <v>9.9999999999999995E-7</v>
      </c>
      <c r="W333" s="325">
        <f>U32</f>
        <v>4.9999999999999998E-7</v>
      </c>
      <c r="AE333" s="459"/>
    </row>
    <row r="334" spans="1:31" hidden="1" x14ac:dyDescent="0.25">
      <c r="A334" s="748"/>
      <c r="B334" s="512">
        <v>4</v>
      </c>
      <c r="C334" s="512">
        <f>C43</f>
        <v>37</v>
      </c>
      <c r="D334" s="512">
        <f t="shared" ref="D334:F334" si="163">D43</f>
        <v>-0.4</v>
      </c>
      <c r="E334" s="512">
        <f t="shared" si="163"/>
        <v>-0.6</v>
      </c>
      <c r="F334" s="512">
        <f t="shared" si="163"/>
        <v>0</v>
      </c>
      <c r="G334" s="512">
        <f>G43</f>
        <v>9.9999999999999978E-2</v>
      </c>
      <c r="I334" s="748"/>
      <c r="J334" s="512">
        <v>4</v>
      </c>
      <c r="K334" s="512">
        <f>J43</f>
        <v>80</v>
      </c>
      <c r="L334" s="512">
        <f>K43</f>
        <v>-3.8</v>
      </c>
      <c r="M334" s="512">
        <f>L43</f>
        <v>1.9</v>
      </c>
      <c r="N334" s="512">
        <f>M43</f>
        <v>0</v>
      </c>
      <c r="O334" s="512">
        <f>N43</f>
        <v>2.8499999999999996</v>
      </c>
      <c r="Q334" s="748"/>
      <c r="R334" s="512">
        <v>4</v>
      </c>
      <c r="S334" s="512">
        <f>Q43</f>
        <v>1005</v>
      </c>
      <c r="T334" s="512" t="str">
        <f>R43</f>
        <v>-</v>
      </c>
      <c r="U334" s="512" t="str">
        <f>S43</f>
        <v>-</v>
      </c>
      <c r="V334" s="512">
        <f>T43</f>
        <v>9.9999999999999995E-7</v>
      </c>
      <c r="W334" s="325">
        <f>U43</f>
        <v>0</v>
      </c>
      <c r="AE334" s="459"/>
    </row>
    <row r="335" spans="1:31" hidden="1" x14ac:dyDescent="0.25">
      <c r="A335" s="748"/>
      <c r="B335" s="512">
        <v>5</v>
      </c>
      <c r="C335" s="512">
        <f>C54</f>
        <v>37</v>
      </c>
      <c r="D335" s="512">
        <f t="shared" ref="D335:F335" si="164">D54</f>
        <v>0.7</v>
      </c>
      <c r="E335" s="512">
        <f t="shared" si="164"/>
        <v>9.9999999999999995E-7</v>
      </c>
      <c r="F335" s="512">
        <f t="shared" si="164"/>
        <v>0</v>
      </c>
      <c r="G335" s="512">
        <f>G54</f>
        <v>0.34999949999999996</v>
      </c>
      <c r="I335" s="748"/>
      <c r="J335" s="512">
        <v>5</v>
      </c>
      <c r="K335" s="512">
        <f>J54</f>
        <v>80</v>
      </c>
      <c r="L335" s="512">
        <f>K54</f>
        <v>-3</v>
      </c>
      <c r="M335" s="512">
        <f>L54</f>
        <v>0.2</v>
      </c>
      <c r="N335" s="512">
        <f>M54</f>
        <v>0</v>
      </c>
      <c r="O335" s="512">
        <f>N54</f>
        <v>1.6</v>
      </c>
      <c r="Q335" s="748"/>
      <c r="R335" s="512">
        <v>5</v>
      </c>
      <c r="S335" s="512">
        <f>Q54</f>
        <v>1005</v>
      </c>
      <c r="T335" s="512" t="str">
        <f>R54</f>
        <v>-</v>
      </c>
      <c r="U335" s="512" t="str">
        <f>S54</f>
        <v>-</v>
      </c>
      <c r="V335" s="512">
        <f>T54</f>
        <v>9.9999999999999995E-7</v>
      </c>
      <c r="W335" s="325">
        <f>U54</f>
        <v>0</v>
      </c>
      <c r="AE335" s="459"/>
    </row>
    <row r="336" spans="1:31" hidden="1" x14ac:dyDescent="0.25">
      <c r="A336" s="748"/>
      <c r="B336" s="512">
        <v>6</v>
      </c>
      <c r="C336" s="512">
        <f>C65</f>
        <v>37</v>
      </c>
      <c r="D336" s="512">
        <f t="shared" ref="D336:F336" si="165">D65</f>
        <v>0.1</v>
      </c>
      <c r="E336" s="512">
        <f t="shared" si="165"/>
        <v>-1.1000000000000001</v>
      </c>
      <c r="F336" s="512">
        <f t="shared" si="165"/>
        <v>0</v>
      </c>
      <c r="G336" s="512">
        <f>G65</f>
        <v>0.60000000000000009</v>
      </c>
      <c r="I336" s="748"/>
      <c r="J336" s="512">
        <v>6</v>
      </c>
      <c r="K336" s="512">
        <f>J65</f>
        <v>80</v>
      </c>
      <c r="L336" s="512">
        <f>K65</f>
        <v>-6.3</v>
      </c>
      <c r="M336" s="512">
        <f>L65</f>
        <v>0.8</v>
      </c>
      <c r="N336" s="512">
        <f>M65</f>
        <v>0</v>
      </c>
      <c r="O336" s="512">
        <f>N65</f>
        <v>3.55</v>
      </c>
      <c r="Q336" s="748"/>
      <c r="R336" s="512">
        <v>6</v>
      </c>
      <c r="S336" s="512">
        <f>Q65</f>
        <v>1005</v>
      </c>
      <c r="T336" s="512">
        <f>R65</f>
        <v>0.9</v>
      </c>
      <c r="U336" s="512">
        <f>S65</f>
        <v>-0.3</v>
      </c>
      <c r="V336" s="512">
        <f>T65</f>
        <v>9.9999999999999995E-7</v>
      </c>
      <c r="W336" s="325">
        <f>U65</f>
        <v>0.6</v>
      </c>
      <c r="AE336" s="459"/>
    </row>
    <row r="337" spans="1:31" hidden="1" x14ac:dyDescent="0.25">
      <c r="A337" s="748"/>
      <c r="B337" s="512">
        <v>7</v>
      </c>
      <c r="C337" s="512">
        <f>C76</f>
        <v>37</v>
      </c>
      <c r="D337" s="512">
        <f t="shared" ref="D337:F337" si="166">D76</f>
        <v>9.9999999999999995E-7</v>
      </c>
      <c r="E337" s="512">
        <f t="shared" si="166"/>
        <v>-1.4</v>
      </c>
      <c r="F337" s="512">
        <f t="shared" si="166"/>
        <v>0</v>
      </c>
      <c r="G337" s="512">
        <f>G76</f>
        <v>0.70000049999999991</v>
      </c>
      <c r="I337" s="748"/>
      <c r="J337" s="512">
        <v>7</v>
      </c>
      <c r="K337" s="512">
        <f>J76</f>
        <v>80</v>
      </c>
      <c r="L337" s="512">
        <f>K76</f>
        <v>-2.6</v>
      </c>
      <c r="M337" s="512">
        <f>L76</f>
        <v>1.2</v>
      </c>
      <c r="N337" s="512">
        <f>M76</f>
        <v>0</v>
      </c>
      <c r="O337" s="512">
        <f>N76</f>
        <v>1.9</v>
      </c>
      <c r="Q337" s="748"/>
      <c r="R337" s="512">
        <v>7</v>
      </c>
      <c r="S337" s="512">
        <f>Q76</f>
        <v>1005</v>
      </c>
      <c r="T337" s="512">
        <f>R76</f>
        <v>-3.8</v>
      </c>
      <c r="U337" s="512">
        <f>S76</f>
        <v>-0.5</v>
      </c>
      <c r="V337" s="512">
        <f>T76</f>
        <v>9.9999999999999995E-7</v>
      </c>
      <c r="W337" s="325">
        <f>U76</f>
        <v>1.9000005</v>
      </c>
      <c r="AE337" s="459"/>
    </row>
    <row r="338" spans="1:31" hidden="1" x14ac:dyDescent="0.25">
      <c r="A338" s="748"/>
      <c r="B338" s="512">
        <v>8</v>
      </c>
      <c r="C338" s="512">
        <f>C87</f>
        <v>37</v>
      </c>
      <c r="D338" s="512">
        <f t="shared" ref="D338:F338" si="167">D87</f>
        <v>-0.1</v>
      </c>
      <c r="E338" s="512">
        <f t="shared" si="167"/>
        <v>-0.5</v>
      </c>
      <c r="F338" s="512">
        <f t="shared" si="167"/>
        <v>0</v>
      </c>
      <c r="G338" s="512">
        <f>G87</f>
        <v>0.2</v>
      </c>
      <c r="I338" s="748"/>
      <c r="J338" s="512">
        <v>8</v>
      </c>
      <c r="K338" s="512">
        <f>J87</f>
        <v>80</v>
      </c>
      <c r="L338" s="512">
        <f>K87</f>
        <v>-4.5</v>
      </c>
      <c r="M338" s="512">
        <f>L87</f>
        <v>-1.2</v>
      </c>
      <c r="N338" s="512">
        <f>M87</f>
        <v>0</v>
      </c>
      <c r="O338" s="512">
        <f>N87</f>
        <v>1.65</v>
      </c>
      <c r="Q338" s="748"/>
      <c r="R338" s="512">
        <v>8</v>
      </c>
      <c r="S338" s="512">
        <f>Q87</f>
        <v>1005</v>
      </c>
      <c r="T338" s="512">
        <f>R87</f>
        <v>-3.4</v>
      </c>
      <c r="U338" s="512">
        <f>S87</f>
        <v>0.2</v>
      </c>
      <c r="V338" s="512">
        <f>T87</f>
        <v>9.9999999999999995E-7</v>
      </c>
      <c r="W338" s="325">
        <f>U87</f>
        <v>1.8</v>
      </c>
      <c r="AE338" s="459"/>
    </row>
    <row r="339" spans="1:31" hidden="1" x14ac:dyDescent="0.25">
      <c r="A339" s="748"/>
      <c r="B339" s="512">
        <v>9</v>
      </c>
      <c r="C339" s="512">
        <f>C98</f>
        <v>37</v>
      </c>
      <c r="D339" s="512">
        <f t="shared" ref="D339:F339" si="168">D98</f>
        <v>-0.5</v>
      </c>
      <c r="E339" s="512" t="str">
        <f t="shared" si="168"/>
        <v>-</v>
      </c>
      <c r="F339" s="512">
        <f t="shared" si="168"/>
        <v>0</v>
      </c>
      <c r="G339" s="512">
        <f>G98</f>
        <v>0</v>
      </c>
      <c r="I339" s="748"/>
      <c r="J339" s="512">
        <v>9</v>
      </c>
      <c r="K339" s="512">
        <f>J98</f>
        <v>80</v>
      </c>
      <c r="L339" s="512">
        <f>K98</f>
        <v>-0.5</v>
      </c>
      <c r="M339" s="512" t="str">
        <f>L98</f>
        <v>-</v>
      </c>
      <c r="N339" s="512">
        <f>M98</f>
        <v>0</v>
      </c>
      <c r="O339" s="512">
        <f>N98</f>
        <v>0</v>
      </c>
      <c r="Q339" s="748"/>
      <c r="R339" s="512">
        <v>9</v>
      </c>
      <c r="S339" s="512">
        <f>Q98</f>
        <v>1005</v>
      </c>
      <c r="T339" s="512">
        <f>R98</f>
        <v>0.2</v>
      </c>
      <c r="U339" s="512" t="str">
        <f>S98</f>
        <v>-</v>
      </c>
      <c r="V339" s="512">
        <f>T98</f>
        <v>9.9999999999999995E-7</v>
      </c>
      <c r="W339" s="325">
        <f>U98</f>
        <v>9.9999500000000005E-2</v>
      </c>
      <c r="AE339" s="459"/>
    </row>
    <row r="340" spans="1:31" hidden="1" x14ac:dyDescent="0.25">
      <c r="A340" s="748"/>
      <c r="B340" s="512">
        <v>10</v>
      </c>
      <c r="C340" s="512">
        <f>C109</f>
        <v>37</v>
      </c>
      <c r="D340" s="512">
        <f t="shared" ref="D340:F340" si="169">D109</f>
        <v>0.2</v>
      </c>
      <c r="E340" s="512">
        <f t="shared" si="169"/>
        <v>0.4</v>
      </c>
      <c r="F340" s="512">
        <f t="shared" si="169"/>
        <v>0</v>
      </c>
      <c r="G340" s="512">
        <f>G109</f>
        <v>0.1</v>
      </c>
      <c r="I340" s="748"/>
      <c r="J340" s="512">
        <v>10</v>
      </c>
      <c r="K340" s="512">
        <f>J109</f>
        <v>80</v>
      </c>
      <c r="L340" s="512">
        <f>K109</f>
        <v>2.2000000000000002</v>
      </c>
      <c r="M340" s="512">
        <f>L109</f>
        <v>-4.7</v>
      </c>
      <c r="N340" s="512">
        <f>M109</f>
        <v>0</v>
      </c>
      <c r="O340" s="512">
        <f>N109</f>
        <v>3.45</v>
      </c>
      <c r="Q340" s="748"/>
      <c r="R340" s="512">
        <v>10</v>
      </c>
      <c r="S340" s="512">
        <f>Q109</f>
        <v>1005</v>
      </c>
      <c r="T340" s="512" t="str">
        <f>R109</f>
        <v>-</v>
      </c>
      <c r="U340" s="512" t="str">
        <f>S109</f>
        <v>-</v>
      </c>
      <c r="V340" s="512">
        <f>T109</f>
        <v>9.9999999999999995E-7</v>
      </c>
      <c r="W340" s="325">
        <f>U109</f>
        <v>0</v>
      </c>
      <c r="AE340" s="459"/>
    </row>
    <row r="341" spans="1:31" hidden="1" x14ac:dyDescent="0.25">
      <c r="A341" s="748"/>
      <c r="B341" s="512">
        <v>11</v>
      </c>
      <c r="C341" s="512">
        <f>C120</f>
        <v>37</v>
      </c>
      <c r="D341" s="512">
        <f t="shared" ref="D341:F341" si="170">D120</f>
        <v>0.5</v>
      </c>
      <c r="E341" s="512">
        <f t="shared" si="170"/>
        <v>0.5</v>
      </c>
      <c r="F341" s="512">
        <f t="shared" si="170"/>
        <v>0</v>
      </c>
      <c r="G341" s="512">
        <f>G120</f>
        <v>0</v>
      </c>
      <c r="I341" s="748"/>
      <c r="J341" s="512">
        <v>11</v>
      </c>
      <c r="K341" s="512">
        <f>J120</f>
        <v>80</v>
      </c>
      <c r="L341" s="512">
        <f>K120</f>
        <v>-1.4</v>
      </c>
      <c r="M341" s="512">
        <f>L120</f>
        <v>2.6</v>
      </c>
      <c r="N341" s="512">
        <f>M120</f>
        <v>0</v>
      </c>
      <c r="O341" s="512">
        <f>N120</f>
        <v>2</v>
      </c>
      <c r="Q341" s="748"/>
      <c r="R341" s="512">
        <v>11</v>
      </c>
      <c r="S341" s="512">
        <f>Q120</f>
        <v>1005</v>
      </c>
      <c r="T341" s="512" t="str">
        <f>R120</f>
        <v>-</v>
      </c>
      <c r="U341" s="512" t="str">
        <f>S120</f>
        <v>-</v>
      </c>
      <c r="V341" s="512">
        <f>T120</f>
        <v>9.9999999999999995E-7</v>
      </c>
      <c r="W341" s="325">
        <f>U120</f>
        <v>0</v>
      </c>
      <c r="AE341" s="459"/>
    </row>
    <row r="342" spans="1:31" hidden="1" x14ac:dyDescent="0.25">
      <c r="A342" s="748"/>
      <c r="B342" s="512">
        <v>12</v>
      </c>
      <c r="C342" s="512">
        <f>C131</f>
        <v>37</v>
      </c>
      <c r="D342" s="512">
        <f t="shared" ref="D342:F342" si="171">D131</f>
        <v>-0.3</v>
      </c>
      <c r="E342" s="512" t="str">
        <f t="shared" si="171"/>
        <v>-</v>
      </c>
      <c r="F342" s="512">
        <f t="shared" si="171"/>
        <v>0</v>
      </c>
      <c r="G342" s="512">
        <f>G131</f>
        <v>0</v>
      </c>
      <c r="I342" s="748"/>
      <c r="J342" s="512">
        <v>12</v>
      </c>
      <c r="K342" s="512">
        <f>J131</f>
        <v>80</v>
      </c>
      <c r="L342" s="512">
        <f>K131</f>
        <v>-0.5</v>
      </c>
      <c r="M342" s="512" t="str">
        <f>L131</f>
        <v>-</v>
      </c>
      <c r="N342" s="512">
        <f>M131</f>
        <v>0</v>
      </c>
      <c r="O342" s="512">
        <f>N131</f>
        <v>0</v>
      </c>
      <c r="Q342" s="748"/>
      <c r="R342" s="512">
        <v>12</v>
      </c>
      <c r="S342" s="512">
        <f>Q131</f>
        <v>1005</v>
      </c>
      <c r="T342" s="512">
        <f>R131</f>
        <v>-0.8</v>
      </c>
      <c r="U342" s="512" t="str">
        <f>S131</f>
        <v>-</v>
      </c>
      <c r="V342" s="512">
        <f>T131</f>
        <v>0</v>
      </c>
      <c r="W342" s="325">
        <f>U131</f>
        <v>0</v>
      </c>
      <c r="AE342" s="459"/>
    </row>
    <row r="343" spans="1:31" hidden="1" x14ac:dyDescent="0.25">
      <c r="A343" s="748"/>
      <c r="B343" s="512">
        <v>13</v>
      </c>
      <c r="C343" s="512">
        <f>C142</f>
        <v>37</v>
      </c>
      <c r="D343" s="512">
        <f t="shared" ref="D343:F343" si="172">D142</f>
        <v>-0.2</v>
      </c>
      <c r="E343" s="512">
        <f t="shared" si="172"/>
        <v>0.4</v>
      </c>
      <c r="F343" s="512">
        <f t="shared" si="172"/>
        <v>0</v>
      </c>
      <c r="G343" s="512">
        <f>G142</f>
        <v>0.30000000000000004</v>
      </c>
      <c r="I343" s="748"/>
      <c r="J343" s="512">
        <v>13</v>
      </c>
      <c r="K343" s="512">
        <f>J142</f>
        <v>80</v>
      </c>
      <c r="L343" s="512">
        <f>K142</f>
        <v>-1.2</v>
      </c>
      <c r="M343" s="512">
        <f>L142</f>
        <v>-2.5</v>
      </c>
      <c r="N343" s="512">
        <f>M142</f>
        <v>0</v>
      </c>
      <c r="O343" s="512">
        <f>N142</f>
        <v>0.65</v>
      </c>
      <c r="Q343" s="748"/>
      <c r="R343" s="512">
        <v>13</v>
      </c>
      <c r="S343" s="512">
        <f>Q142</f>
        <v>1010</v>
      </c>
      <c r="T343" s="512">
        <f>R142</f>
        <v>3.5</v>
      </c>
      <c r="U343" s="512">
        <f>S142</f>
        <v>1.1000000000000001</v>
      </c>
      <c r="V343" s="512">
        <f>T142</f>
        <v>0</v>
      </c>
      <c r="W343" s="325">
        <f>U142</f>
        <v>1.2</v>
      </c>
      <c r="AE343" s="459"/>
    </row>
    <row r="344" spans="1:31" hidden="1" x14ac:dyDescent="0.25">
      <c r="A344" s="748"/>
      <c r="B344" s="512">
        <v>14</v>
      </c>
      <c r="C344" s="512">
        <f>C153</f>
        <v>37</v>
      </c>
      <c r="D344" s="512">
        <f t="shared" ref="D344:F344" si="173">D153</f>
        <v>-0.7</v>
      </c>
      <c r="E344" s="512">
        <f t="shared" si="173"/>
        <v>-0.8</v>
      </c>
      <c r="F344" s="512">
        <f t="shared" si="173"/>
        <v>0</v>
      </c>
      <c r="G344" s="512">
        <f>G153</f>
        <v>5.0000000000000044E-2</v>
      </c>
      <c r="I344" s="748"/>
      <c r="J344" s="512">
        <v>14</v>
      </c>
      <c r="K344" s="512">
        <f>J153</f>
        <v>80</v>
      </c>
      <c r="L344" s="512">
        <f>K153</f>
        <v>1.1000000000000001</v>
      </c>
      <c r="M344" s="512">
        <f>L153</f>
        <v>-0.9</v>
      </c>
      <c r="N344" s="512">
        <f>M153</f>
        <v>0</v>
      </c>
      <c r="O344" s="512">
        <f>N153</f>
        <v>1</v>
      </c>
      <c r="Q344" s="748"/>
      <c r="R344" s="512">
        <v>14</v>
      </c>
      <c r="S344" s="512">
        <f>Q153</f>
        <v>1010</v>
      </c>
      <c r="T344" s="512">
        <f>R153</f>
        <v>3.7</v>
      </c>
      <c r="U344" s="512">
        <f>S153</f>
        <v>1.1000000000000001</v>
      </c>
      <c r="V344" s="512">
        <f>T153</f>
        <v>0</v>
      </c>
      <c r="W344" s="325">
        <f>U153</f>
        <v>1.3</v>
      </c>
      <c r="AE344" s="459"/>
    </row>
    <row r="345" spans="1:31" hidden="1" x14ac:dyDescent="0.25">
      <c r="A345" s="748"/>
      <c r="B345" s="512">
        <v>15</v>
      </c>
      <c r="C345" s="512">
        <f>C164</f>
        <v>37</v>
      </c>
      <c r="D345" s="512">
        <f t="shared" ref="D345:F345" si="174">D164</f>
        <v>1</v>
      </c>
      <c r="E345" s="512">
        <f t="shared" si="174"/>
        <v>-0.1</v>
      </c>
      <c r="F345" s="512">
        <f t="shared" si="174"/>
        <v>0</v>
      </c>
      <c r="G345" s="512">
        <f>G164</f>
        <v>0.55000000000000004</v>
      </c>
      <c r="I345" s="748"/>
      <c r="J345" s="512">
        <v>15</v>
      </c>
      <c r="K345" s="512">
        <f>J164</f>
        <v>80</v>
      </c>
      <c r="L345" s="512">
        <f>K164</f>
        <v>-0.4</v>
      </c>
      <c r="M345" s="512">
        <f>L164</f>
        <v>-1.3</v>
      </c>
      <c r="N345" s="512">
        <f>M164</f>
        <v>0</v>
      </c>
      <c r="O345" s="512">
        <f>N164</f>
        <v>0.45</v>
      </c>
      <c r="Q345" s="748"/>
      <c r="R345" s="512">
        <v>15</v>
      </c>
      <c r="S345" s="512">
        <f>Q164</f>
        <v>1010</v>
      </c>
      <c r="T345" s="512">
        <f>R164</f>
        <v>3.9</v>
      </c>
      <c r="U345" s="512">
        <f>S164</f>
        <v>1.1000000000000001</v>
      </c>
      <c r="V345" s="512">
        <f>T164</f>
        <v>0</v>
      </c>
      <c r="W345" s="325">
        <f>U164</f>
        <v>1.4</v>
      </c>
      <c r="AE345" s="459"/>
    </row>
    <row r="346" spans="1:31" hidden="1" x14ac:dyDescent="0.25">
      <c r="A346" s="748"/>
      <c r="B346" s="512">
        <v>16</v>
      </c>
      <c r="C346" s="512">
        <f>C175</f>
        <v>37</v>
      </c>
      <c r="D346" s="512">
        <f t="shared" ref="D346:F346" si="175">D175</f>
        <v>9.9999999999999995E-7</v>
      </c>
      <c r="E346" s="512" t="str">
        <f t="shared" si="175"/>
        <v>-</v>
      </c>
      <c r="F346" s="512">
        <f t="shared" si="175"/>
        <v>0</v>
      </c>
      <c r="G346" s="512">
        <f>G175</f>
        <v>0</v>
      </c>
      <c r="I346" s="748"/>
      <c r="J346" s="512">
        <v>16</v>
      </c>
      <c r="K346" s="512">
        <f>J175</f>
        <v>80</v>
      </c>
      <c r="L346" s="512">
        <f>K175</f>
        <v>-2.2999999999999998</v>
      </c>
      <c r="M346" s="512" t="str">
        <f>L175</f>
        <v>-</v>
      </c>
      <c r="N346" s="512">
        <f>M175</f>
        <v>0</v>
      </c>
      <c r="O346" s="512">
        <f>N175</f>
        <v>0</v>
      </c>
      <c r="Q346" s="748"/>
      <c r="R346" s="512">
        <v>16</v>
      </c>
      <c r="S346" s="512">
        <f>Q175</f>
        <v>1005</v>
      </c>
      <c r="T346" s="512">
        <f>R175</f>
        <v>-0.4</v>
      </c>
      <c r="U346" s="512" t="str">
        <f>S175</f>
        <v>-</v>
      </c>
      <c r="V346" s="512">
        <f>T175</f>
        <v>0</v>
      </c>
      <c r="W346" s="325">
        <f>U175</f>
        <v>0</v>
      </c>
      <c r="AE346" s="459"/>
    </row>
    <row r="347" spans="1:31" hidden="1" x14ac:dyDescent="0.25">
      <c r="A347" s="748"/>
      <c r="B347" s="512">
        <v>17</v>
      </c>
      <c r="C347" s="512">
        <f>C186</f>
        <v>37</v>
      </c>
      <c r="D347" s="512">
        <f t="shared" ref="D347:F347" si="176">D186</f>
        <v>-0.6</v>
      </c>
      <c r="E347" s="512" t="str">
        <f t="shared" si="176"/>
        <v>-</v>
      </c>
      <c r="F347" s="512">
        <f t="shared" si="176"/>
        <v>0</v>
      </c>
      <c r="G347" s="512">
        <f>G186</f>
        <v>0</v>
      </c>
      <c r="I347" s="748"/>
      <c r="J347" s="512">
        <v>17</v>
      </c>
      <c r="K347" s="512">
        <f>J186</f>
        <v>80</v>
      </c>
      <c r="L347" s="512">
        <f>K186</f>
        <v>-0.8</v>
      </c>
      <c r="M347" s="512" t="str">
        <f>L186</f>
        <v>-</v>
      </c>
      <c r="N347" s="512">
        <f>M186</f>
        <v>0</v>
      </c>
      <c r="O347" s="512">
        <f>N186</f>
        <v>0</v>
      </c>
      <c r="Q347" s="748"/>
      <c r="R347" s="512">
        <v>17</v>
      </c>
      <c r="S347" s="512">
        <f>Q186</f>
        <v>1005</v>
      </c>
      <c r="T347" s="512">
        <f>R186</f>
        <v>-0.6</v>
      </c>
      <c r="U347" s="512" t="str">
        <f>S186</f>
        <v>-</v>
      </c>
      <c r="V347" s="512">
        <f>T186</f>
        <v>0</v>
      </c>
      <c r="W347" s="325">
        <f>U186</f>
        <v>0</v>
      </c>
      <c r="AE347" s="459"/>
    </row>
    <row r="348" spans="1:31" hidden="1" x14ac:dyDescent="0.25">
      <c r="A348" s="748"/>
      <c r="B348" s="512">
        <v>18</v>
      </c>
      <c r="C348" s="512">
        <f>C197</f>
        <v>37</v>
      </c>
      <c r="D348" s="512">
        <f t="shared" ref="D348:F348" si="177">D197</f>
        <v>-0.3</v>
      </c>
      <c r="E348" s="512" t="str">
        <f t="shared" si="177"/>
        <v>-</v>
      </c>
      <c r="F348" s="512">
        <f t="shared" si="177"/>
        <v>0</v>
      </c>
      <c r="G348" s="512">
        <f>G197</f>
        <v>0</v>
      </c>
      <c r="I348" s="748"/>
      <c r="J348" s="512">
        <v>18</v>
      </c>
      <c r="K348" s="512">
        <f>J197</f>
        <v>80</v>
      </c>
      <c r="L348" s="512">
        <f>K197</f>
        <v>-0.5</v>
      </c>
      <c r="M348" s="512" t="str">
        <f>L197</f>
        <v>-</v>
      </c>
      <c r="N348" s="512">
        <f>M197</f>
        <v>0</v>
      </c>
      <c r="O348" s="512">
        <f>N197</f>
        <v>0</v>
      </c>
      <c r="Q348" s="748"/>
      <c r="R348" s="512">
        <v>18</v>
      </c>
      <c r="S348" s="512">
        <f>Q197</f>
        <v>1005</v>
      </c>
      <c r="T348" s="512">
        <f>R197</f>
        <v>-0.7</v>
      </c>
      <c r="U348" s="512" t="str">
        <f>S197</f>
        <v>-</v>
      </c>
      <c r="V348" s="512">
        <f>T197</f>
        <v>0</v>
      </c>
      <c r="W348" s="325">
        <f>U197</f>
        <v>0</v>
      </c>
      <c r="AE348" s="459"/>
    </row>
    <row r="349" spans="1:31" hidden="1" x14ac:dyDescent="0.25">
      <c r="A349" s="748"/>
      <c r="B349" s="512">
        <v>19</v>
      </c>
      <c r="C349" s="512">
        <f>C208</f>
        <v>37</v>
      </c>
      <c r="D349" s="512">
        <f t="shared" ref="D349:F349" si="178">D208</f>
        <v>9.9999999999999995E-7</v>
      </c>
      <c r="E349" s="512" t="str">
        <f t="shared" si="178"/>
        <v>-</v>
      </c>
      <c r="F349" s="512">
        <f t="shared" si="178"/>
        <v>0</v>
      </c>
      <c r="G349" s="512">
        <f>G208</f>
        <v>0</v>
      </c>
      <c r="I349" s="748"/>
      <c r="J349" s="512">
        <v>19</v>
      </c>
      <c r="K349" s="512">
        <f>J208</f>
        <v>80</v>
      </c>
      <c r="L349" s="512">
        <f>K208</f>
        <v>-0.9</v>
      </c>
      <c r="M349" s="512" t="str">
        <f>L208</f>
        <v>-</v>
      </c>
      <c r="N349" s="512">
        <f>M208</f>
        <v>0</v>
      </c>
      <c r="O349" s="512">
        <f>N208</f>
        <v>0</v>
      </c>
      <c r="Q349" s="748"/>
      <c r="R349" s="512">
        <v>19</v>
      </c>
      <c r="S349" s="512">
        <f>Q208</f>
        <v>1005</v>
      </c>
      <c r="T349" s="512">
        <f>R208</f>
        <v>2.2000000000000002</v>
      </c>
      <c r="U349" s="512" t="str">
        <f>S208</f>
        <v>-</v>
      </c>
      <c r="V349" s="512">
        <f>T208</f>
        <v>0</v>
      </c>
      <c r="W349" s="325">
        <f>U208</f>
        <v>0</v>
      </c>
      <c r="AE349" s="459"/>
    </row>
    <row r="350" spans="1:31" ht="13.8" hidden="1" thickBot="1" x14ac:dyDescent="0.3">
      <c r="A350" s="748"/>
      <c r="B350" s="512">
        <v>20</v>
      </c>
      <c r="C350" s="512">
        <f>C219</f>
        <v>39.5</v>
      </c>
      <c r="D350" s="512">
        <f t="shared" ref="D350:F350" si="179">D219</f>
        <v>9.9999999999999995E-7</v>
      </c>
      <c r="E350" s="512" t="str">
        <f t="shared" si="179"/>
        <v>-</v>
      </c>
      <c r="F350" s="512">
        <f t="shared" si="179"/>
        <v>9.9999999999999995E-7</v>
      </c>
      <c r="G350" s="512">
        <f>G219</f>
        <v>0</v>
      </c>
      <c r="I350" s="748"/>
      <c r="J350" s="512">
        <v>20</v>
      </c>
      <c r="K350" s="512">
        <f>J219</f>
        <v>88.7</v>
      </c>
      <c r="L350" s="512">
        <f>K219</f>
        <v>9.9999999999999995E-7</v>
      </c>
      <c r="M350" s="512" t="str">
        <f>L219</f>
        <v>-</v>
      </c>
      <c r="N350" s="512">
        <f>M219</f>
        <v>0</v>
      </c>
      <c r="O350" s="512">
        <f>N219</f>
        <v>0</v>
      </c>
      <c r="Q350" s="782"/>
      <c r="R350" s="513">
        <v>20</v>
      </c>
      <c r="S350" s="513">
        <f>Q219</f>
        <v>1005</v>
      </c>
      <c r="T350" s="513">
        <f>R219</f>
        <v>9.9999999999999995E-7</v>
      </c>
      <c r="U350" s="513" t="str">
        <f>S219</f>
        <v>-</v>
      </c>
      <c r="V350" s="513">
        <f>T219</f>
        <v>9.9999999999999995E-7</v>
      </c>
      <c r="W350" s="334">
        <f>U219</f>
        <v>0</v>
      </c>
      <c r="AE350" s="478"/>
    </row>
    <row r="351" spans="1:31" hidden="1" x14ac:dyDescent="0.25">
      <c r="A351" s="30"/>
      <c r="B351" s="30"/>
      <c r="C351" s="30"/>
      <c r="D351" s="30"/>
      <c r="E351" s="30"/>
      <c r="F351" s="470"/>
      <c r="G351" s="30"/>
      <c r="I351" s="30"/>
      <c r="J351" s="30"/>
      <c r="K351" s="30"/>
      <c r="L351" s="30"/>
      <c r="M351" s="30"/>
      <c r="N351" s="470"/>
      <c r="O351" s="30"/>
      <c r="Q351" s="485"/>
      <c r="R351" s="479"/>
      <c r="S351" s="176"/>
      <c r="T351" s="176"/>
      <c r="U351" s="176"/>
      <c r="W351" s="177"/>
      <c r="AE351" s="459"/>
    </row>
    <row r="352" spans="1:31" hidden="1" x14ac:dyDescent="0.25">
      <c r="A352" s="748">
        <v>7</v>
      </c>
      <c r="B352" s="512">
        <v>1</v>
      </c>
      <c r="C352" s="512">
        <f>C11</f>
        <v>40</v>
      </c>
      <c r="D352" s="512">
        <f t="shared" ref="D352:F352" si="180">D11</f>
        <v>-0.3</v>
      </c>
      <c r="E352" s="512">
        <f t="shared" si="180"/>
        <v>-0.8</v>
      </c>
      <c r="F352" s="512">
        <f t="shared" si="180"/>
        <v>9.9999999999999995E-7</v>
      </c>
      <c r="G352" s="512">
        <f>G11</f>
        <v>0.40000050000000004</v>
      </c>
      <c r="I352" s="748">
        <v>7</v>
      </c>
      <c r="J352" s="512">
        <v>1</v>
      </c>
      <c r="K352" s="512">
        <f>J11</f>
        <v>90</v>
      </c>
      <c r="L352" s="512">
        <f>K11</f>
        <v>-1.6</v>
      </c>
      <c r="M352" s="512">
        <f>L11</f>
        <v>4.5</v>
      </c>
      <c r="N352" s="512">
        <f>M11</f>
        <v>0</v>
      </c>
      <c r="O352" s="512">
        <f>N11</f>
        <v>3.05</v>
      </c>
      <c r="Q352" s="797">
        <v>7</v>
      </c>
      <c r="R352" s="511">
        <v>1</v>
      </c>
      <c r="S352" s="511">
        <f>Q11</f>
        <v>1020</v>
      </c>
      <c r="T352" s="511" t="str">
        <f>R11</f>
        <v>-</v>
      </c>
      <c r="U352" s="511" t="str">
        <f>S11</f>
        <v>-</v>
      </c>
      <c r="V352" s="511">
        <f>T11</f>
        <v>9.9999999999999995E-7</v>
      </c>
      <c r="W352" s="335">
        <f>U11</f>
        <v>0</v>
      </c>
      <c r="AE352" s="481"/>
    </row>
    <row r="353" spans="1:31" hidden="1" x14ac:dyDescent="0.25">
      <c r="A353" s="748"/>
      <c r="B353" s="512">
        <v>2</v>
      </c>
      <c r="C353" s="512">
        <f>C22</f>
        <v>40</v>
      </c>
      <c r="D353" s="512">
        <f t="shared" ref="D353:F353" si="181">D22</f>
        <v>-0.1</v>
      </c>
      <c r="E353" s="512">
        <f t="shared" si="181"/>
        <v>-0.3</v>
      </c>
      <c r="F353" s="512">
        <f t="shared" si="181"/>
        <v>0</v>
      </c>
      <c r="G353" s="512">
        <f>G22</f>
        <v>9.9999999999999992E-2</v>
      </c>
      <c r="I353" s="748"/>
      <c r="J353" s="512">
        <v>2</v>
      </c>
      <c r="K353" s="512">
        <f>J22</f>
        <v>90</v>
      </c>
      <c r="L353" s="512">
        <f>K22</f>
        <v>1.7</v>
      </c>
      <c r="M353" s="512">
        <f>L22</f>
        <v>-0.3</v>
      </c>
      <c r="N353" s="512">
        <f>M22</f>
        <v>0</v>
      </c>
      <c r="O353" s="512">
        <f>N22</f>
        <v>1</v>
      </c>
      <c r="Q353" s="775"/>
      <c r="R353" s="512">
        <v>2</v>
      </c>
      <c r="S353" s="512">
        <f>Q22</f>
        <v>1020</v>
      </c>
      <c r="T353" s="512" t="str">
        <f>R22</f>
        <v>-</v>
      </c>
      <c r="U353" s="512" t="str">
        <f>S22</f>
        <v>-</v>
      </c>
      <c r="V353" s="512">
        <f>T22</f>
        <v>9.9999999999999995E-7</v>
      </c>
      <c r="W353" s="325">
        <f>U22</f>
        <v>0</v>
      </c>
      <c r="AE353" s="459"/>
    </row>
    <row r="354" spans="1:31" hidden="1" x14ac:dyDescent="0.25">
      <c r="A354" s="748"/>
      <c r="B354" s="512">
        <v>3</v>
      </c>
      <c r="C354" s="512">
        <f>C33</f>
        <v>40</v>
      </c>
      <c r="D354" s="512">
        <f t="shared" ref="D354:F354" si="182">D33</f>
        <v>0.2</v>
      </c>
      <c r="E354" s="512">
        <f t="shared" si="182"/>
        <v>-0.7</v>
      </c>
      <c r="F354" s="512">
        <f t="shared" si="182"/>
        <v>0</v>
      </c>
      <c r="G354" s="512">
        <f>G33</f>
        <v>0.44999999999999996</v>
      </c>
      <c r="I354" s="748"/>
      <c r="J354" s="512">
        <v>3</v>
      </c>
      <c r="K354" s="512">
        <f>J33</f>
        <v>90</v>
      </c>
      <c r="L354" s="512">
        <f>K33</f>
        <v>0.3</v>
      </c>
      <c r="M354" s="512">
        <f>L33</f>
        <v>-2</v>
      </c>
      <c r="N354" s="512">
        <f>M33</f>
        <v>0</v>
      </c>
      <c r="O354" s="512">
        <f>N33</f>
        <v>1.1499999999999999</v>
      </c>
      <c r="Q354" s="775"/>
      <c r="R354" s="512">
        <v>3</v>
      </c>
      <c r="S354" s="512">
        <f>Q33</f>
        <v>1020</v>
      </c>
      <c r="T354" s="512" t="str">
        <f>R33</f>
        <v>-</v>
      </c>
      <c r="U354" s="512" t="str">
        <f>S33</f>
        <v>-</v>
      </c>
      <c r="V354" s="512">
        <f>T33</f>
        <v>9.9999999999999995E-7</v>
      </c>
      <c r="W354" s="325">
        <f>U33</f>
        <v>4.9999999999999998E-7</v>
      </c>
      <c r="AE354" s="459"/>
    </row>
    <row r="355" spans="1:31" hidden="1" x14ac:dyDescent="0.25">
      <c r="A355" s="748"/>
      <c r="B355" s="512">
        <v>4</v>
      </c>
      <c r="C355" s="512">
        <f>C44</f>
        <v>40</v>
      </c>
      <c r="D355" s="512">
        <f t="shared" ref="D355:F355" si="183">D44</f>
        <v>-0.5</v>
      </c>
      <c r="E355" s="512">
        <f t="shared" si="183"/>
        <v>-0.6</v>
      </c>
      <c r="F355" s="512">
        <f t="shared" si="183"/>
        <v>0</v>
      </c>
      <c r="G355" s="512">
        <f>G44</f>
        <v>4.9999999999999989E-2</v>
      </c>
      <c r="I355" s="748"/>
      <c r="J355" s="512">
        <v>4</v>
      </c>
      <c r="K355" s="512">
        <f>J44</f>
        <v>90</v>
      </c>
      <c r="L355" s="512">
        <f>K44</f>
        <v>-3.5</v>
      </c>
      <c r="M355" s="512">
        <f>L44</f>
        <v>3.3</v>
      </c>
      <c r="N355" s="512">
        <f>M44</f>
        <v>0</v>
      </c>
      <c r="O355" s="512">
        <f>N44</f>
        <v>3.4</v>
      </c>
      <c r="Q355" s="775"/>
      <c r="R355" s="512">
        <v>4</v>
      </c>
      <c r="S355" s="512">
        <f>Q44</f>
        <v>1020</v>
      </c>
      <c r="T355" s="512" t="str">
        <f>R44</f>
        <v>-</v>
      </c>
      <c r="U355" s="512" t="str">
        <f>S44</f>
        <v>-</v>
      </c>
      <c r="V355" s="512">
        <f>T44</f>
        <v>9.9999999999999995E-7</v>
      </c>
      <c r="W355" s="325">
        <f>U44</f>
        <v>0</v>
      </c>
      <c r="AE355" s="459"/>
    </row>
    <row r="356" spans="1:31" hidden="1" x14ac:dyDescent="0.25">
      <c r="A356" s="748"/>
      <c r="B356" s="512">
        <v>5</v>
      </c>
      <c r="C356" s="512">
        <f>C55</f>
        <v>40</v>
      </c>
      <c r="D356" s="512">
        <f t="shared" ref="D356:F356" si="184">D55</f>
        <v>0.7</v>
      </c>
      <c r="E356" s="512">
        <f t="shared" si="184"/>
        <v>-0.1</v>
      </c>
      <c r="F356" s="512">
        <f t="shared" si="184"/>
        <v>0</v>
      </c>
      <c r="G356" s="512">
        <f>G55</f>
        <v>0.39999999999999997</v>
      </c>
      <c r="I356" s="748"/>
      <c r="J356" s="512">
        <v>5</v>
      </c>
      <c r="K356" s="512">
        <f>J55</f>
        <v>90</v>
      </c>
      <c r="L356" s="512">
        <f>K55</f>
        <v>-1.8</v>
      </c>
      <c r="M356" s="512">
        <f>L55</f>
        <v>2.7</v>
      </c>
      <c r="N356" s="512">
        <f>M55</f>
        <v>0</v>
      </c>
      <c r="O356" s="512">
        <f>N55</f>
        <v>2.25</v>
      </c>
      <c r="Q356" s="775"/>
      <c r="R356" s="512">
        <v>5</v>
      </c>
      <c r="S356" s="512">
        <f>Q55</f>
        <v>1020</v>
      </c>
      <c r="T356" s="512" t="str">
        <f>R55</f>
        <v>-</v>
      </c>
      <c r="U356" s="512" t="str">
        <f>S55</f>
        <v>-</v>
      </c>
      <c r="V356" s="512">
        <f>T55</f>
        <v>9.9999999999999995E-7</v>
      </c>
      <c r="W356" s="325">
        <f>U55</f>
        <v>0</v>
      </c>
      <c r="AE356" s="459"/>
    </row>
    <row r="357" spans="1:31" hidden="1" x14ac:dyDescent="0.25">
      <c r="A357" s="748"/>
      <c r="B357" s="512">
        <v>6</v>
      </c>
      <c r="C357" s="512">
        <f>C66</f>
        <v>40</v>
      </c>
      <c r="D357" s="512">
        <f t="shared" ref="D357:F357" si="185">D66</f>
        <v>0.1</v>
      </c>
      <c r="E357" s="512">
        <f t="shared" si="185"/>
        <v>-1.4</v>
      </c>
      <c r="F357" s="512">
        <f t="shared" si="185"/>
        <v>0</v>
      </c>
      <c r="G357" s="512">
        <f>G66</f>
        <v>0.75</v>
      </c>
      <c r="I357" s="748"/>
      <c r="J357" s="512">
        <v>6</v>
      </c>
      <c r="K357" s="512">
        <f>J66</f>
        <v>90</v>
      </c>
      <c r="L357" s="512">
        <f>K66</f>
        <v>-5.2</v>
      </c>
      <c r="M357" s="512">
        <f>L66</f>
        <v>0.7</v>
      </c>
      <c r="N357" s="512">
        <f>M66</f>
        <v>0</v>
      </c>
      <c r="O357" s="512">
        <f>N66</f>
        <v>2.95</v>
      </c>
      <c r="Q357" s="775"/>
      <c r="R357" s="512">
        <v>6</v>
      </c>
      <c r="S357" s="512">
        <f>Q66</f>
        <v>1020</v>
      </c>
      <c r="T357" s="512">
        <f>R66</f>
        <v>0.9</v>
      </c>
      <c r="U357" s="512">
        <f>S66</f>
        <v>9.9999999999999995E-7</v>
      </c>
      <c r="V357" s="512">
        <f>T66</f>
        <v>9.9999999999999995E-7</v>
      </c>
      <c r="W357" s="325">
        <f>U66</f>
        <v>0.4499995</v>
      </c>
      <c r="AE357" s="459"/>
    </row>
    <row r="358" spans="1:31" hidden="1" x14ac:dyDescent="0.25">
      <c r="A358" s="748"/>
      <c r="B358" s="512">
        <v>7</v>
      </c>
      <c r="C358" s="512">
        <f>C77</f>
        <v>40</v>
      </c>
      <c r="D358" s="512">
        <f t="shared" ref="D358:F358" si="186">D77</f>
        <v>0.1</v>
      </c>
      <c r="E358" s="512">
        <f t="shared" si="186"/>
        <v>-1.7</v>
      </c>
      <c r="F358" s="512">
        <f t="shared" si="186"/>
        <v>0</v>
      </c>
      <c r="G358" s="512">
        <f>G77</f>
        <v>0.9</v>
      </c>
      <c r="I358" s="748"/>
      <c r="J358" s="512">
        <v>7</v>
      </c>
      <c r="K358" s="512">
        <f>J77</f>
        <v>90</v>
      </c>
      <c r="L358" s="512">
        <f>K77</f>
        <v>-3</v>
      </c>
      <c r="M358" s="512">
        <f>L77</f>
        <v>1.8</v>
      </c>
      <c r="N358" s="512">
        <f>M77</f>
        <v>0</v>
      </c>
      <c r="O358" s="512">
        <f>N77</f>
        <v>2.4</v>
      </c>
      <c r="Q358" s="775"/>
      <c r="R358" s="512">
        <v>7</v>
      </c>
      <c r="S358" s="512">
        <f>Q77</f>
        <v>1020</v>
      </c>
      <c r="T358" s="512">
        <f>R77</f>
        <v>-3.8</v>
      </c>
      <c r="U358" s="512">
        <f>S77</f>
        <v>9.9999999999999995E-7</v>
      </c>
      <c r="V358" s="512">
        <f>T77</f>
        <v>9.9999999999999995E-7</v>
      </c>
      <c r="W358" s="325">
        <f>U77</f>
        <v>1.9000005</v>
      </c>
      <c r="AE358" s="459"/>
    </row>
    <row r="359" spans="1:31" hidden="1" x14ac:dyDescent="0.25">
      <c r="A359" s="748"/>
      <c r="B359" s="512">
        <v>8</v>
      </c>
      <c r="C359" s="512">
        <f>C88</f>
        <v>40</v>
      </c>
      <c r="D359" s="512">
        <f t="shared" ref="D359:F359" si="187">D88</f>
        <v>9.9999999999999995E-7</v>
      </c>
      <c r="E359" s="512">
        <f t="shared" si="187"/>
        <v>-0.4</v>
      </c>
      <c r="F359" s="512">
        <f t="shared" si="187"/>
        <v>0</v>
      </c>
      <c r="G359" s="512">
        <f>G88</f>
        <v>0.2000005</v>
      </c>
      <c r="I359" s="748"/>
      <c r="J359" s="512">
        <v>8</v>
      </c>
      <c r="K359" s="512">
        <f>J88</f>
        <v>90</v>
      </c>
      <c r="L359" s="512">
        <f>K88</f>
        <v>-4.9000000000000004</v>
      </c>
      <c r="M359" s="512">
        <f>L88</f>
        <v>-1.3</v>
      </c>
      <c r="N359" s="512">
        <f>M88</f>
        <v>0</v>
      </c>
      <c r="O359" s="512">
        <f>N88</f>
        <v>1.8000000000000003</v>
      </c>
      <c r="Q359" s="775"/>
      <c r="R359" s="512">
        <v>8</v>
      </c>
      <c r="S359" s="512">
        <f>Q88</f>
        <v>1020</v>
      </c>
      <c r="T359" s="512">
        <f>R88</f>
        <v>-3.4</v>
      </c>
      <c r="U359" s="512">
        <f>S88</f>
        <v>9.9999999999999995E-7</v>
      </c>
      <c r="V359" s="512">
        <f>T88</f>
        <v>9.9999999999999995E-7</v>
      </c>
      <c r="W359" s="325">
        <f>U88</f>
        <v>1.7000005</v>
      </c>
      <c r="AE359" s="459"/>
    </row>
    <row r="360" spans="1:31" hidden="1" x14ac:dyDescent="0.25">
      <c r="A360" s="748"/>
      <c r="B360" s="512">
        <v>9</v>
      </c>
      <c r="C360" s="512">
        <f>C99</f>
        <v>40</v>
      </c>
      <c r="D360" s="512">
        <f t="shared" ref="D360:F360" si="188">D99</f>
        <v>-0.4</v>
      </c>
      <c r="E360" s="512" t="str">
        <f t="shared" si="188"/>
        <v>-</v>
      </c>
      <c r="F360" s="512">
        <f t="shared" si="188"/>
        <v>0</v>
      </c>
      <c r="G360" s="512">
        <f>G99</f>
        <v>0</v>
      </c>
      <c r="I360" s="748"/>
      <c r="J360" s="512">
        <v>9</v>
      </c>
      <c r="K360" s="512">
        <f>J99</f>
        <v>90</v>
      </c>
      <c r="L360" s="512">
        <f>K99</f>
        <v>-0.2</v>
      </c>
      <c r="M360" s="512" t="str">
        <f>L99</f>
        <v>-</v>
      </c>
      <c r="N360" s="512">
        <f>M99</f>
        <v>0</v>
      </c>
      <c r="O360" s="512">
        <f>N99</f>
        <v>0</v>
      </c>
      <c r="Q360" s="775"/>
      <c r="R360" s="512">
        <v>9</v>
      </c>
      <c r="S360" s="512">
        <f>Q99</f>
        <v>1020</v>
      </c>
      <c r="T360" s="512">
        <f>R99</f>
        <v>9.9999999999999995E-7</v>
      </c>
      <c r="U360" s="512" t="str">
        <f>S99</f>
        <v>-</v>
      </c>
      <c r="V360" s="512">
        <f>T99</f>
        <v>9.9999999999999995E-7</v>
      </c>
      <c r="W360" s="325">
        <f>U99</f>
        <v>0</v>
      </c>
      <c r="AE360" s="459"/>
    </row>
    <row r="361" spans="1:31" hidden="1" x14ac:dyDescent="0.25">
      <c r="A361" s="748"/>
      <c r="B361" s="512">
        <v>10</v>
      </c>
      <c r="C361" s="512">
        <f>C110</f>
        <v>40</v>
      </c>
      <c r="D361" s="512">
        <f t="shared" ref="D361:F361" si="189">D110</f>
        <v>0.2</v>
      </c>
      <c r="E361" s="512">
        <f t="shared" si="189"/>
        <v>9.9999999999999995E-7</v>
      </c>
      <c r="F361" s="512">
        <f t="shared" si="189"/>
        <v>0</v>
      </c>
      <c r="G361" s="512">
        <f>G110</f>
        <v>9.9999500000000005E-2</v>
      </c>
      <c r="I361" s="748"/>
      <c r="J361" s="512">
        <v>10</v>
      </c>
      <c r="K361" s="512">
        <f>J110</f>
        <v>90</v>
      </c>
      <c r="L361" s="512">
        <f>K110</f>
        <v>5.4</v>
      </c>
      <c r="M361" s="512">
        <f>L110</f>
        <v>9.9999999999999995E-7</v>
      </c>
      <c r="N361" s="512">
        <f>M110</f>
        <v>0</v>
      </c>
      <c r="O361" s="512">
        <f>N110</f>
        <v>2.6999995000000001</v>
      </c>
      <c r="Q361" s="775"/>
      <c r="R361" s="512">
        <v>10</v>
      </c>
      <c r="S361" s="512">
        <f>Q110</f>
        <v>1020</v>
      </c>
      <c r="T361" s="512" t="str">
        <f>R110</f>
        <v>-</v>
      </c>
      <c r="U361" s="512" t="str">
        <f>S110</f>
        <v>-</v>
      </c>
      <c r="V361" s="512">
        <f>T110</f>
        <v>9.9999999999999995E-7</v>
      </c>
      <c r="W361" s="325">
        <f>U110</f>
        <v>0</v>
      </c>
      <c r="AE361" s="459"/>
    </row>
    <row r="362" spans="1:31" hidden="1" x14ac:dyDescent="0.25">
      <c r="A362" s="748"/>
      <c r="B362" s="512">
        <v>11</v>
      </c>
      <c r="C362" s="512">
        <f>C121</f>
        <v>40</v>
      </c>
      <c r="D362" s="512">
        <f t="shared" ref="D362:F362" si="190">D121</f>
        <v>0.5</v>
      </c>
      <c r="E362" s="512">
        <f t="shared" si="190"/>
        <v>9.9999999999999995E-7</v>
      </c>
      <c r="F362" s="512">
        <f t="shared" si="190"/>
        <v>0</v>
      </c>
      <c r="G362" s="512">
        <f>G121</f>
        <v>0.24999950000000001</v>
      </c>
      <c r="I362" s="748"/>
      <c r="J362" s="512">
        <v>11</v>
      </c>
      <c r="K362" s="512">
        <f>J121</f>
        <v>90</v>
      </c>
      <c r="L362" s="512">
        <f>K121</f>
        <v>1.3</v>
      </c>
      <c r="M362" s="512">
        <f>L121</f>
        <v>9.9999999999999995E-7</v>
      </c>
      <c r="N362" s="512">
        <f>M121</f>
        <v>0</v>
      </c>
      <c r="O362" s="512">
        <f>N121</f>
        <v>0.64999950000000006</v>
      </c>
      <c r="Q362" s="775"/>
      <c r="R362" s="512">
        <v>11</v>
      </c>
      <c r="S362" s="512">
        <f>Q121</f>
        <v>1020</v>
      </c>
      <c r="T362" s="512" t="str">
        <f>R121</f>
        <v>-</v>
      </c>
      <c r="U362" s="512" t="str">
        <f>S121</f>
        <v>-</v>
      </c>
      <c r="V362" s="512">
        <f>T121</f>
        <v>9.9999999999999995E-7</v>
      </c>
      <c r="W362" s="325">
        <f>U121</f>
        <v>0</v>
      </c>
      <c r="AE362" s="459"/>
    </row>
    <row r="363" spans="1:31" hidden="1" x14ac:dyDescent="0.25">
      <c r="A363" s="748"/>
      <c r="B363" s="512">
        <v>12</v>
      </c>
      <c r="C363" s="512">
        <f>C132</f>
        <v>40</v>
      </c>
      <c r="D363" s="512">
        <f t="shared" ref="D363:F363" si="191">D132</f>
        <v>-0.4</v>
      </c>
      <c r="E363" s="512" t="str">
        <f t="shared" si="191"/>
        <v>-</v>
      </c>
      <c r="F363" s="512">
        <f t="shared" si="191"/>
        <v>0</v>
      </c>
      <c r="G363" s="512">
        <f>G132</f>
        <v>0</v>
      </c>
      <c r="I363" s="748"/>
      <c r="J363" s="512">
        <v>12</v>
      </c>
      <c r="K363" s="512">
        <f>J132</f>
        <v>90</v>
      </c>
      <c r="L363" s="512">
        <f>K132</f>
        <v>-0.9</v>
      </c>
      <c r="M363" s="512" t="str">
        <f>L132</f>
        <v>-</v>
      </c>
      <c r="N363" s="512">
        <f>M132</f>
        <v>0</v>
      </c>
      <c r="O363" s="512">
        <f>N132</f>
        <v>0</v>
      </c>
      <c r="Q363" s="775"/>
      <c r="R363" s="512">
        <v>12</v>
      </c>
      <c r="S363" s="512">
        <f>Q132</f>
        <v>1020</v>
      </c>
      <c r="T363" s="512">
        <f>R132</f>
        <v>9.9999999999999995E-7</v>
      </c>
      <c r="U363" s="512" t="str">
        <f>S132</f>
        <v>-</v>
      </c>
      <c r="V363" s="512">
        <f>T132</f>
        <v>0</v>
      </c>
      <c r="W363" s="325">
        <f>U132</f>
        <v>0</v>
      </c>
      <c r="AE363" s="459"/>
    </row>
    <row r="364" spans="1:31" hidden="1" x14ac:dyDescent="0.25">
      <c r="A364" s="748"/>
      <c r="B364" s="512">
        <v>13</v>
      </c>
      <c r="C364" s="512">
        <f>C143</f>
        <v>40</v>
      </c>
      <c r="D364" s="512">
        <f t="shared" ref="D364:F364" si="192">D143</f>
        <v>-0.2</v>
      </c>
      <c r="E364" s="512">
        <f t="shared" si="192"/>
        <v>0.5</v>
      </c>
      <c r="F364" s="512">
        <f t="shared" si="192"/>
        <v>0</v>
      </c>
      <c r="G364" s="512">
        <f>G143</f>
        <v>0.35</v>
      </c>
      <c r="I364" s="748"/>
      <c r="J364" s="512">
        <v>13</v>
      </c>
      <c r="K364" s="512">
        <f>J143</f>
        <v>90</v>
      </c>
      <c r="L364" s="512">
        <f>K143</f>
        <v>-1</v>
      </c>
      <c r="M364" s="512">
        <f>L143</f>
        <v>-3.2</v>
      </c>
      <c r="N364" s="512">
        <f>M143</f>
        <v>0</v>
      </c>
      <c r="O364" s="512">
        <f>N143</f>
        <v>1.1000000000000001</v>
      </c>
      <c r="Q364" s="775"/>
      <c r="R364" s="512">
        <v>13</v>
      </c>
      <c r="S364" s="512">
        <f>Q143</f>
        <v>1020</v>
      </c>
      <c r="T364" s="512">
        <f>R143</f>
        <v>9.9999999999999995E-7</v>
      </c>
      <c r="U364" s="512">
        <f>S143</f>
        <v>9.9999999999999995E-7</v>
      </c>
      <c r="V364" s="512">
        <f>T143</f>
        <v>0</v>
      </c>
      <c r="W364" s="325">
        <f>U143</f>
        <v>0</v>
      </c>
      <c r="AE364" s="459"/>
    </row>
    <row r="365" spans="1:31" hidden="1" x14ac:dyDescent="0.25">
      <c r="A365" s="748"/>
      <c r="B365" s="512">
        <v>14</v>
      </c>
      <c r="C365" s="512">
        <f>C154</f>
        <v>40</v>
      </c>
      <c r="D365" s="512">
        <f t="shared" ref="D365:F365" si="193">D154</f>
        <v>-0.8</v>
      </c>
      <c r="E365" s="512">
        <f t="shared" si="193"/>
        <v>-1.1000000000000001</v>
      </c>
      <c r="F365" s="512">
        <f t="shared" si="193"/>
        <v>0</v>
      </c>
      <c r="G365" s="512">
        <f>G154</f>
        <v>0.15000000000000002</v>
      </c>
      <c r="I365" s="748"/>
      <c r="J365" s="512">
        <v>14</v>
      </c>
      <c r="K365" s="512">
        <f>J154</f>
        <v>90</v>
      </c>
      <c r="L365" s="512">
        <f>K154</f>
        <v>1.5</v>
      </c>
      <c r="M365" s="512">
        <f>L154</f>
        <v>-0.8</v>
      </c>
      <c r="N365" s="512">
        <f>M154</f>
        <v>0</v>
      </c>
      <c r="O365" s="512">
        <f>N154</f>
        <v>1.1499999999999999</v>
      </c>
      <c r="Q365" s="775"/>
      <c r="R365" s="512">
        <v>14</v>
      </c>
      <c r="S365" s="512">
        <f>Q154</f>
        <v>1020</v>
      </c>
      <c r="T365" s="512">
        <f>R154</f>
        <v>9.9999999999999995E-7</v>
      </c>
      <c r="U365" s="512">
        <f>S154</f>
        <v>9.9999999999999995E-7</v>
      </c>
      <c r="V365" s="512">
        <f>T154</f>
        <v>0</v>
      </c>
      <c r="W365" s="325">
        <f>U154</f>
        <v>0</v>
      </c>
      <c r="AE365" s="459"/>
    </row>
    <row r="366" spans="1:31" hidden="1" x14ac:dyDescent="0.25">
      <c r="A366" s="748"/>
      <c r="B366" s="512">
        <v>15</v>
      </c>
      <c r="C366" s="512">
        <f>C165</f>
        <v>40</v>
      </c>
      <c r="D366" s="512">
        <f t="shared" ref="D366:F366" si="194">D165</f>
        <v>1.4</v>
      </c>
      <c r="E366" s="512">
        <f t="shared" si="194"/>
        <v>9.9999999999999995E-7</v>
      </c>
      <c r="F366" s="512">
        <f t="shared" si="194"/>
        <v>0</v>
      </c>
      <c r="G366" s="512">
        <f>G165</f>
        <v>0.6999995</v>
      </c>
      <c r="I366" s="748"/>
      <c r="J366" s="512">
        <v>15</v>
      </c>
      <c r="K366" s="512">
        <f>J165</f>
        <v>90</v>
      </c>
      <c r="L366" s="512">
        <f>K165</f>
        <v>-0.1</v>
      </c>
      <c r="M366" s="512">
        <f>L165</f>
        <v>-2</v>
      </c>
      <c r="N366" s="512">
        <f>M165</f>
        <v>0</v>
      </c>
      <c r="O366" s="512">
        <f>N165</f>
        <v>0.95</v>
      </c>
      <c r="Q366" s="775"/>
      <c r="R366" s="512">
        <v>15</v>
      </c>
      <c r="S366" s="512">
        <f>Q165</f>
        <v>1020</v>
      </c>
      <c r="T366" s="512">
        <f>R165</f>
        <v>9.9999999999999995E-7</v>
      </c>
      <c r="U366" s="512">
        <f>S165</f>
        <v>9.9999999999999995E-7</v>
      </c>
      <c r="V366" s="512">
        <f>T165</f>
        <v>0</v>
      </c>
      <c r="W366" s="325">
        <f>U165</f>
        <v>0</v>
      </c>
      <c r="AE366" s="459"/>
    </row>
    <row r="367" spans="1:31" hidden="1" x14ac:dyDescent="0.25">
      <c r="A367" s="748"/>
      <c r="B367" s="512">
        <v>16</v>
      </c>
      <c r="C367" s="512">
        <f>C176</f>
        <v>40</v>
      </c>
      <c r="D367" s="512">
        <f t="shared" ref="D367:F367" si="195">D176</f>
        <v>9.9999999999999995E-7</v>
      </c>
      <c r="E367" s="512" t="str">
        <f t="shared" si="195"/>
        <v>-</v>
      </c>
      <c r="F367" s="512">
        <f t="shared" si="195"/>
        <v>0</v>
      </c>
      <c r="G367" s="512">
        <f>G176</f>
        <v>0</v>
      </c>
      <c r="I367" s="748"/>
      <c r="J367" s="512">
        <v>16</v>
      </c>
      <c r="K367" s="512">
        <f>J176</f>
        <v>90</v>
      </c>
      <c r="L367" s="512">
        <f>K176</f>
        <v>-3</v>
      </c>
      <c r="M367" s="512" t="str">
        <f>L176</f>
        <v>-</v>
      </c>
      <c r="N367" s="512">
        <f>M176</f>
        <v>0</v>
      </c>
      <c r="O367" s="512">
        <f>N176</f>
        <v>0</v>
      </c>
      <c r="Q367" s="775"/>
      <c r="R367" s="512">
        <v>16</v>
      </c>
      <c r="S367" s="512">
        <f>Q176</f>
        <v>1020</v>
      </c>
      <c r="T367" s="512">
        <f>R176</f>
        <v>9.9999999999999995E-7</v>
      </c>
      <c r="U367" s="512" t="str">
        <f>S176</f>
        <v>-</v>
      </c>
      <c r="V367" s="512">
        <f>T176</f>
        <v>0</v>
      </c>
      <c r="W367" s="325">
        <f>U176</f>
        <v>0</v>
      </c>
      <c r="AE367" s="459"/>
    </row>
    <row r="368" spans="1:31" hidden="1" x14ac:dyDescent="0.25">
      <c r="A368" s="748"/>
      <c r="B368" s="512">
        <v>17</v>
      </c>
      <c r="C368" s="512">
        <f>C187</f>
        <v>40</v>
      </c>
      <c r="D368" s="512">
        <f t="shared" ref="D368:F368" si="196">D187</f>
        <v>-0.8</v>
      </c>
      <c r="E368" s="512" t="str">
        <f t="shared" si="196"/>
        <v>-</v>
      </c>
      <c r="F368" s="512">
        <f t="shared" si="196"/>
        <v>0</v>
      </c>
      <c r="G368" s="512">
        <f>G187</f>
        <v>0</v>
      </c>
      <c r="I368" s="748"/>
      <c r="J368" s="512">
        <v>17</v>
      </c>
      <c r="K368" s="512">
        <f>J187</f>
        <v>90</v>
      </c>
      <c r="L368" s="512">
        <f>K187</f>
        <v>-1.4</v>
      </c>
      <c r="M368" s="512" t="str">
        <f>L187</f>
        <v>-</v>
      </c>
      <c r="N368" s="512">
        <f>M187</f>
        <v>0</v>
      </c>
      <c r="O368" s="512">
        <f>N187</f>
        <v>0</v>
      </c>
      <c r="Q368" s="775"/>
      <c r="R368" s="512">
        <v>17</v>
      </c>
      <c r="S368" s="512">
        <f>Q187</f>
        <v>1020</v>
      </c>
      <c r="T368" s="512">
        <f>R187</f>
        <v>9.9999999999999995E-7</v>
      </c>
      <c r="U368" s="512" t="str">
        <f>S187</f>
        <v>-</v>
      </c>
      <c r="V368" s="512">
        <f>T187</f>
        <v>0</v>
      </c>
      <c r="W368" s="325">
        <f>U187</f>
        <v>0</v>
      </c>
      <c r="AE368" s="459"/>
    </row>
    <row r="369" spans="1:31" hidden="1" x14ac:dyDescent="0.25">
      <c r="A369" s="748"/>
      <c r="B369" s="512">
        <v>18</v>
      </c>
      <c r="C369" s="512">
        <f>C198</f>
        <v>40</v>
      </c>
      <c r="D369" s="512">
        <f t="shared" ref="D369:F369" si="197">D198</f>
        <v>-0.4</v>
      </c>
      <c r="E369" s="512" t="str">
        <f t="shared" si="197"/>
        <v>-</v>
      </c>
      <c r="F369" s="512">
        <f t="shared" si="197"/>
        <v>0</v>
      </c>
      <c r="G369" s="512">
        <f>G198</f>
        <v>0</v>
      </c>
      <c r="I369" s="748"/>
      <c r="J369" s="512">
        <v>18</v>
      </c>
      <c r="K369" s="512">
        <f>J198</f>
        <v>90</v>
      </c>
      <c r="L369" s="512">
        <f>K198</f>
        <v>-0.8</v>
      </c>
      <c r="M369" s="512" t="str">
        <f>L198</f>
        <v>-</v>
      </c>
      <c r="N369" s="512">
        <f>M198</f>
        <v>0</v>
      </c>
      <c r="O369" s="512">
        <f>N198</f>
        <v>0</v>
      </c>
      <c r="Q369" s="775"/>
      <c r="R369" s="512">
        <v>18</v>
      </c>
      <c r="S369" s="512">
        <f>Q198</f>
        <v>1020</v>
      </c>
      <c r="T369" s="512">
        <f>R198</f>
        <v>9.9999999999999995E-7</v>
      </c>
      <c r="U369" s="512" t="str">
        <f>S198</f>
        <v>-</v>
      </c>
      <c r="V369" s="512">
        <f>T198</f>
        <v>0</v>
      </c>
      <c r="W369" s="325">
        <f>U198</f>
        <v>0</v>
      </c>
      <c r="AE369" s="459"/>
    </row>
    <row r="370" spans="1:31" hidden="1" x14ac:dyDescent="0.25">
      <c r="A370" s="748"/>
      <c r="B370" s="512">
        <v>19</v>
      </c>
      <c r="C370" s="512">
        <f>C209</f>
        <v>40</v>
      </c>
      <c r="D370" s="512">
        <f t="shared" ref="D370:F370" si="198">D209</f>
        <v>0.2</v>
      </c>
      <c r="E370" s="512" t="str">
        <f t="shared" si="198"/>
        <v>-</v>
      </c>
      <c r="F370" s="512">
        <f t="shared" si="198"/>
        <v>0</v>
      </c>
      <c r="G370" s="512">
        <f>G209</f>
        <v>0</v>
      </c>
      <c r="I370" s="748"/>
      <c r="J370" s="512">
        <v>19</v>
      </c>
      <c r="K370" s="512">
        <f>J209</f>
        <v>90</v>
      </c>
      <c r="L370" s="512">
        <f>K209</f>
        <v>-0.6</v>
      </c>
      <c r="M370" s="512" t="str">
        <f>L209</f>
        <v>-</v>
      </c>
      <c r="N370" s="512">
        <f>M209</f>
        <v>0</v>
      </c>
      <c r="O370" s="512">
        <f>N209</f>
        <v>0</v>
      </c>
      <c r="Q370" s="775"/>
      <c r="R370" s="512">
        <v>19</v>
      </c>
      <c r="S370" s="512">
        <f>Q209</f>
        <v>1020</v>
      </c>
      <c r="T370" s="512">
        <f>R209</f>
        <v>2.2999999999999998</v>
      </c>
      <c r="U370" s="512" t="str">
        <f>S209</f>
        <v>-</v>
      </c>
      <c r="V370" s="512">
        <f>T209</f>
        <v>0</v>
      </c>
      <c r="W370" s="325">
        <f>U209</f>
        <v>0</v>
      </c>
      <c r="AE370" s="459"/>
    </row>
    <row r="371" spans="1:31" ht="13.8" hidden="1" thickBot="1" x14ac:dyDescent="0.3">
      <c r="A371" s="748"/>
      <c r="B371" s="512">
        <v>20</v>
      </c>
      <c r="C371" s="512">
        <f>C220</f>
        <v>40</v>
      </c>
      <c r="D371" s="512">
        <f t="shared" ref="D371:F371" si="199">D220</f>
        <v>9.9999999999999995E-7</v>
      </c>
      <c r="E371" s="512" t="str">
        <f t="shared" si="199"/>
        <v>-</v>
      </c>
      <c r="F371" s="512">
        <f t="shared" si="199"/>
        <v>9.9999999999999995E-7</v>
      </c>
      <c r="G371" s="512">
        <f>G220</f>
        <v>0</v>
      </c>
      <c r="I371" s="748"/>
      <c r="J371" s="512">
        <v>20</v>
      </c>
      <c r="K371" s="512">
        <f>J220</f>
        <v>90</v>
      </c>
      <c r="L371" s="512">
        <f>K220</f>
        <v>9.9999999999999995E-7</v>
      </c>
      <c r="M371" s="512" t="str">
        <f>L220</f>
        <v>-</v>
      </c>
      <c r="N371" s="512">
        <f>M220</f>
        <v>0</v>
      </c>
      <c r="O371" s="512">
        <f>N220</f>
        <v>0</v>
      </c>
      <c r="Q371" s="776"/>
      <c r="R371" s="513">
        <v>20</v>
      </c>
      <c r="S371" s="513">
        <f>Q220</f>
        <v>1020</v>
      </c>
      <c r="T371" s="513">
        <f>R220</f>
        <v>9.9999999999999995E-7</v>
      </c>
      <c r="U371" s="513" t="str">
        <f>S220</f>
        <v>-</v>
      </c>
      <c r="V371" s="513">
        <f>T220</f>
        <v>9.9999999999999995E-7</v>
      </c>
      <c r="W371" s="334">
        <f>U220</f>
        <v>0</v>
      </c>
      <c r="AE371" s="478"/>
    </row>
    <row r="372" spans="1:31" ht="13.8" thickBot="1" x14ac:dyDescent="0.3">
      <c r="A372" s="486"/>
      <c r="B372" s="487"/>
      <c r="C372" s="480"/>
      <c r="D372" s="480"/>
      <c r="E372" s="480"/>
      <c r="F372" s="480"/>
      <c r="G372" s="480"/>
      <c r="H372" s="459"/>
      <c r="I372" s="477"/>
      <c r="J372" s="487"/>
      <c r="K372" s="480"/>
      <c r="L372" s="480"/>
      <c r="M372" s="480"/>
      <c r="N372" s="480"/>
      <c r="O372" s="480"/>
      <c r="P372" s="459"/>
    </row>
    <row r="373" spans="1:31" ht="29.25" customHeight="1" x14ac:dyDescent="0.25">
      <c r="A373" s="526">
        <f>A410</f>
        <v>19</v>
      </c>
      <c r="B373" s="798" t="str">
        <f>A389</f>
        <v>Thermohygrolight, Merek : EXTECH, Model : SD700, SN : A.100615</v>
      </c>
      <c r="C373" s="798"/>
      <c r="D373" s="798"/>
      <c r="E373" s="798"/>
      <c r="G373" s="526">
        <f>A373</f>
        <v>19</v>
      </c>
      <c r="H373" s="798" t="str">
        <f>B373</f>
        <v>Thermohygrolight, Merek : EXTECH, Model : SD700, SN : A.100615</v>
      </c>
      <c r="I373" s="798"/>
      <c r="J373" s="798"/>
      <c r="K373" s="798"/>
      <c r="M373" s="526">
        <f>G373</f>
        <v>19</v>
      </c>
      <c r="N373" s="798" t="str">
        <f>H373</f>
        <v>Thermohygrolight, Merek : EXTECH, Model : SD700, SN : A.100615</v>
      </c>
      <c r="O373" s="798"/>
      <c r="P373" s="798"/>
      <c r="Q373" s="798"/>
      <c r="S373" s="527">
        <f>A373</f>
        <v>19</v>
      </c>
      <c r="T373" s="783" t="str">
        <f>H373</f>
        <v>Thermohygrolight, Merek : EXTECH, Model : SD700, SN : A.100615</v>
      </c>
      <c r="U373" s="783"/>
      <c r="V373" s="783"/>
      <c r="W373" s="784"/>
      <c r="Z373" s="488"/>
      <c r="AE373" s="466"/>
    </row>
    <row r="374" spans="1:31" ht="13.8" x14ac:dyDescent="0.25">
      <c r="A374" s="514" t="s">
        <v>820</v>
      </c>
      <c r="B374" s="785" t="s">
        <v>821</v>
      </c>
      <c r="C374" s="785"/>
      <c r="D374" s="785"/>
      <c r="E374" s="785" t="s">
        <v>822</v>
      </c>
      <c r="G374" s="514" t="s">
        <v>823</v>
      </c>
      <c r="H374" s="785" t="s">
        <v>821</v>
      </c>
      <c r="I374" s="785"/>
      <c r="J374" s="785"/>
      <c r="K374" s="785" t="s">
        <v>822</v>
      </c>
      <c r="M374" s="514" t="s">
        <v>824</v>
      </c>
      <c r="N374" s="785" t="s">
        <v>821</v>
      </c>
      <c r="O374" s="785"/>
      <c r="P374" s="785"/>
      <c r="Q374" s="785" t="s">
        <v>822</v>
      </c>
      <c r="S374" s="788"/>
      <c r="T374" s="786" t="s">
        <v>849</v>
      </c>
      <c r="U374" s="786" t="s">
        <v>850</v>
      </c>
      <c r="V374" s="786" t="s">
        <v>851</v>
      </c>
      <c r="W374" s="787" t="s">
        <v>819</v>
      </c>
      <c r="Z374" s="480"/>
    </row>
    <row r="375" spans="1:31" ht="14.4" x14ac:dyDescent="0.25">
      <c r="A375" s="489" t="s">
        <v>848</v>
      </c>
      <c r="B375" s="528">
        <f>VLOOKUP(B373,A390:L409,9,FALSE)</f>
        <v>2021</v>
      </c>
      <c r="C375" s="528" t="str">
        <f>VLOOKUP(B373,A390:L409,10,FALSE)</f>
        <v>-</v>
      </c>
      <c r="D375" s="528">
        <f>VLOOKUP(B373,A390:L409,11,FALSE)</f>
        <v>2016</v>
      </c>
      <c r="E375" s="785"/>
      <c r="G375" s="490" t="s">
        <v>136</v>
      </c>
      <c r="H375" s="528">
        <f>B375</f>
        <v>2021</v>
      </c>
      <c r="I375" s="528" t="str">
        <f>C375</f>
        <v>-</v>
      </c>
      <c r="J375" s="528">
        <f>D375</f>
        <v>2016</v>
      </c>
      <c r="K375" s="785"/>
      <c r="M375" s="490" t="s">
        <v>826</v>
      </c>
      <c r="N375" s="528">
        <f>H375</f>
        <v>2021</v>
      </c>
      <c r="O375" s="528" t="str">
        <f>I375</f>
        <v>-</v>
      </c>
      <c r="P375" s="528">
        <f>J375</f>
        <v>2016</v>
      </c>
      <c r="Q375" s="785"/>
      <c r="S375" s="788"/>
      <c r="T375" s="786"/>
      <c r="U375" s="786"/>
      <c r="V375" s="786"/>
      <c r="W375" s="787"/>
      <c r="Z375" s="480"/>
    </row>
    <row r="376" spans="1:31" x14ac:dyDescent="0.25">
      <c r="A376" s="30">
        <f>VLOOKUP($A$373,$B$226:$G$245,2,FALSE)</f>
        <v>15</v>
      </c>
      <c r="B376" s="30">
        <f>VLOOKUP($A$373,$B$226:$G$245,3,FALSE)</f>
        <v>9.9999999999999995E-7</v>
      </c>
      <c r="C376" s="30" t="str">
        <f>VLOOKUP($A$373,$B$226:$G$245,4,FALSE)</f>
        <v>-</v>
      </c>
      <c r="D376" s="30">
        <f>VLOOKUP($A$373,$B$226:$G$245,5,FALSE)</f>
        <v>0</v>
      </c>
      <c r="E376" s="30">
        <f>VLOOKUP($A$373,$B$226:$G$245,6,FALSE)</f>
        <v>0</v>
      </c>
      <c r="G376" s="30">
        <f>VLOOKUP($G$373,$J$226:$O$245,2,FALSE)</f>
        <v>30</v>
      </c>
      <c r="H376" s="30">
        <f>VLOOKUP($G$373,$J$226:$O$245,3,FALSE)</f>
        <v>-1.5</v>
      </c>
      <c r="I376" s="30" t="str">
        <f>VLOOKUP($G$373,$J$226:$O$245,4,FALSE)</f>
        <v>-</v>
      </c>
      <c r="J376" s="30">
        <f>VLOOKUP($G$373,$J$226:$O$245,5,FALSE)</f>
        <v>0</v>
      </c>
      <c r="K376" s="30">
        <f>VLOOKUP($G$373,$J$226:$O$245,6,FALSE)</f>
        <v>0</v>
      </c>
      <c r="M376" s="30">
        <f>VLOOKUP($M$373,$R$226:$W$245,2,FALSE)</f>
        <v>750</v>
      </c>
      <c r="N376" s="30">
        <f>VLOOKUP($M$373,$R$226:$W$245,3,FALSE)</f>
        <v>2.5</v>
      </c>
      <c r="O376" s="30" t="str">
        <f>VLOOKUP($M$373,$R$226:$W$245,4,FALSE)</f>
        <v>-</v>
      </c>
      <c r="P376" s="30">
        <f>VLOOKUP($M$373,$R$226:$W$245,5,FALSE)</f>
        <v>0</v>
      </c>
      <c r="Q376" s="30">
        <f>VLOOKUP($M$373,$R$226:$W$245,6,FALSE)</f>
        <v>0</v>
      </c>
      <c r="S376" s="788"/>
      <c r="T376" s="786"/>
      <c r="U376" s="786"/>
      <c r="V376" s="786"/>
      <c r="W376" s="787"/>
      <c r="Z376" s="480"/>
    </row>
    <row r="377" spans="1:31" x14ac:dyDescent="0.25">
      <c r="A377" s="30">
        <f>VLOOKUP($A$373,$B$247:$G$266,2,FALSE)</f>
        <v>20</v>
      </c>
      <c r="B377" s="30">
        <f>VLOOKUP($A$373,$B$247:$G$266,3,FALSE)</f>
        <v>0.1</v>
      </c>
      <c r="C377" s="30" t="str">
        <f>VLOOKUP($A$373,$B$247:$G$266,4,FALSE)</f>
        <v>-</v>
      </c>
      <c r="D377" s="30">
        <f>VLOOKUP($A$373,$B$247:$G$266,5,FALSE)</f>
        <v>0</v>
      </c>
      <c r="E377" s="30">
        <f>VLOOKUP($A$373,$B$247:$G$266,6,FALSE)</f>
        <v>0</v>
      </c>
      <c r="G377" s="30">
        <f>VLOOKUP($G$373,$J$247:$O$266,2,FALSE)</f>
        <v>40</v>
      </c>
      <c r="H377" s="30">
        <f>VLOOKUP($G$373,$J$247:$O$266,3,FALSE)</f>
        <v>-0.8</v>
      </c>
      <c r="I377" s="30" t="str">
        <f>VLOOKUP($G$373,$J$247:$O$266,4,FALSE)</f>
        <v>-</v>
      </c>
      <c r="J377" s="30">
        <f>VLOOKUP($G$373,$J$247:$O$266,5,FALSE)</f>
        <v>0</v>
      </c>
      <c r="K377" s="30">
        <f>VLOOKUP($G$373,$J$247:$O$266,6,FALSE)</f>
        <v>0</v>
      </c>
      <c r="M377" s="30">
        <f>VLOOKUP($M$373,$R$247:$W$266,2,FALSE)</f>
        <v>800</v>
      </c>
      <c r="N377" s="30">
        <f>VLOOKUP($M$373,$R$247:$W$266,3,FALSE)</f>
        <v>2.5</v>
      </c>
      <c r="O377" s="30" t="str">
        <f>VLOOKUP($M$373,$R$247:$W$266,4,FALSE)</f>
        <v>-</v>
      </c>
      <c r="P377" s="30">
        <f>VLOOKUP($M$373,$R$247:$W$266,5,FALSE)</f>
        <v>0</v>
      </c>
      <c r="Q377" s="30">
        <f>VLOOKUP($M$373,$R$247:$W$266,6,FALSE)</f>
        <v>0</v>
      </c>
      <c r="S377" s="491" t="s">
        <v>820</v>
      </c>
      <c r="T377" s="492">
        <f>AVERAGE(ID!E17:F17)</f>
        <v>22.549999999999997</v>
      </c>
      <c r="U377" s="364">
        <f>T377+S386</f>
        <v>22.518739256936733</v>
      </c>
      <c r="V377" s="492">
        <f>STDEV(ID!E17:F17)</f>
        <v>0.21213203435596475</v>
      </c>
      <c r="W377" s="493">
        <f>VLOOKUP(S373,Y225:Z244,2,(FALSE))</f>
        <v>0.1</v>
      </c>
      <c r="Z377" s="480"/>
    </row>
    <row r="378" spans="1:31" x14ac:dyDescent="0.25">
      <c r="A378" s="30">
        <f>VLOOKUP($A$373,$B$268:$G$287,2,FALSE)</f>
        <v>25</v>
      </c>
      <c r="B378" s="30">
        <f>VLOOKUP($A$373,$B$268:$G$287,3,FALSE)</f>
        <v>-0.2</v>
      </c>
      <c r="C378" s="30" t="str">
        <f>VLOOKUP($A$373,$B$268:$G$287,4,FALSE)</f>
        <v>-</v>
      </c>
      <c r="D378" s="30">
        <f>VLOOKUP($A$373,$B$268:$G$287,5,FALSE)</f>
        <v>0</v>
      </c>
      <c r="E378" s="30">
        <f>VLOOKUP($A$373,$B$268:$G$287,6,FALSE)</f>
        <v>0</v>
      </c>
      <c r="G378" s="30">
        <f>VLOOKUP($G$373,$J$268:$O$287,2,FALSE)</f>
        <v>50</v>
      </c>
      <c r="H378" s="30">
        <f>VLOOKUP($G$373,$J$268:$O$287,3,FALSE)</f>
        <v>-0.2</v>
      </c>
      <c r="I378" s="30" t="str">
        <f>VLOOKUP($G$373,$J$268:$O$287,4,FALSE)</f>
        <v>-</v>
      </c>
      <c r="J378" s="30">
        <f>VLOOKUP($G$373,$J$268:$O$287,5,FALSE)</f>
        <v>0</v>
      </c>
      <c r="K378" s="30">
        <f>VLOOKUP($G$373,$J$268:$O$287,6,FALSE)</f>
        <v>0</v>
      </c>
      <c r="M378" s="30">
        <f>VLOOKUP($M$373,$R$268:$W$287,2,FALSE)</f>
        <v>850</v>
      </c>
      <c r="N378" s="30">
        <f>VLOOKUP($M$373,$R$268:$W$287,3,FALSE)</f>
        <v>2.4</v>
      </c>
      <c r="O378" s="30" t="str">
        <f>VLOOKUP($M$373,$R$268:$W$287,4,FALSE)</f>
        <v>-</v>
      </c>
      <c r="P378" s="30">
        <f>VLOOKUP($M$373,$R$268:$W$287,5,FALSE)</f>
        <v>0</v>
      </c>
      <c r="Q378" s="30">
        <f>VLOOKUP($M$373,$R$268:$W$287,6,FALSE)</f>
        <v>0</v>
      </c>
      <c r="S378" s="491" t="s">
        <v>136</v>
      </c>
      <c r="T378" s="492">
        <f>AVERAGE(ID!E18:F18)</f>
        <v>67.599999999999994</v>
      </c>
      <c r="U378" s="364">
        <f>T378+T386</f>
        <v>67.039999999999992</v>
      </c>
      <c r="V378" s="492">
        <f>STDEV(ID!E18:F18)</f>
        <v>0.28284271247461301</v>
      </c>
      <c r="W378" s="493">
        <f>VLOOKUP(S373,Y249:Z268,2,(FALSE))</f>
        <v>1.5</v>
      </c>
      <c r="Z378" s="480"/>
    </row>
    <row r="379" spans="1:31" ht="13.8" thickBot="1" x14ac:dyDescent="0.3">
      <c r="A379" s="30">
        <f>VLOOKUP($A$373,$B$289:$G$308,2,FALSE)</f>
        <v>30</v>
      </c>
      <c r="B379" s="30">
        <f>VLOOKUP($A$373,$B$289:$G$308,3,FALSE)</f>
        <v>-0.1</v>
      </c>
      <c r="C379" s="30" t="str">
        <f>VLOOKUP($A$373,$B$289:$G$308,4,FALSE)</f>
        <v>-</v>
      </c>
      <c r="D379" s="30">
        <f>VLOOKUP($A$373,$B$289:$G$308,5,FALSE)</f>
        <v>0</v>
      </c>
      <c r="E379" s="30">
        <f>VLOOKUP($A$373,$B$289:$G$308,6,FALSE)</f>
        <v>0</v>
      </c>
      <c r="G379" s="30">
        <f>VLOOKUP($G$373,$J$289:$O$308,2,FALSE)</f>
        <v>60</v>
      </c>
      <c r="H379" s="30">
        <f>VLOOKUP($G$373,$J$289:$O$308,3,FALSE)</f>
        <v>0.4</v>
      </c>
      <c r="I379" s="30" t="str">
        <f>VLOOKUP($G$373,$J$289:$O$308,4,FALSE)</f>
        <v>-</v>
      </c>
      <c r="J379" s="30">
        <f>VLOOKUP($G$373,$J$289:$O$308,5,FALSE)</f>
        <v>0</v>
      </c>
      <c r="K379" s="30">
        <f>VLOOKUP($G$373,$J$289:$O$308,6,FALSE)</f>
        <v>0</v>
      </c>
      <c r="M379" s="30">
        <f>VLOOKUP($M$373,$R$289:$W$308,2,FALSE)</f>
        <v>900</v>
      </c>
      <c r="N379" s="30">
        <f>VLOOKUP($M$373,$R$289:$W$308,3,FALSE)</f>
        <v>2.2999999999999998</v>
      </c>
      <c r="O379" s="30" t="str">
        <f>VLOOKUP($M$373,$R$289:$W$308,4,FALSE)</f>
        <v>-</v>
      </c>
      <c r="P379" s="30">
        <f>VLOOKUP($M$373,$R$289:$W$308,5,FALSE)</f>
        <v>0</v>
      </c>
      <c r="Q379" s="30">
        <f>VLOOKUP($M$373,$R$289:$W$308,6,FALSE)</f>
        <v>0</v>
      </c>
      <c r="S379" s="494" t="s">
        <v>826</v>
      </c>
      <c r="T379" s="495">
        <v>1011.55</v>
      </c>
      <c r="U379" s="496">
        <f>T379+U386</f>
        <v>1013.7753055753021</v>
      </c>
      <c r="V379" s="495">
        <v>2.0506096654409718</v>
      </c>
      <c r="W379" s="497">
        <f>VLOOKUP(S373,Y273:Z292,2,(FALSE))</f>
        <v>0.4</v>
      </c>
      <c r="Z379" s="480"/>
      <c r="AE379" s="498"/>
    </row>
    <row r="380" spans="1:31" ht="13.8" thickBot="1" x14ac:dyDescent="0.3">
      <c r="A380" s="30">
        <f>VLOOKUP($A$373,$B$310:$G$329,2,FALSE)</f>
        <v>35</v>
      </c>
      <c r="B380" s="30">
        <f>VLOOKUP($A$373,$B$310:$G$329,3,FALSE)</f>
        <v>-0.1</v>
      </c>
      <c r="C380" s="30" t="str">
        <f>VLOOKUP($A$373,$B$310:$G$329,4,FALSE)</f>
        <v>-</v>
      </c>
      <c r="D380" s="30">
        <f>VLOOKUP($A$373,$B$310:$G$329,5,FALSE)</f>
        <v>0</v>
      </c>
      <c r="E380" s="30">
        <f>VLOOKUP($A$373,$B$310:$G$329,6,FALSE)</f>
        <v>0</v>
      </c>
      <c r="G380" s="30">
        <f>VLOOKUP($G$373,$J$310:$O$329,2,FALSE)</f>
        <v>70</v>
      </c>
      <c r="H380" s="30">
        <f>VLOOKUP($G$373,$J$310:$O$329,3,FALSE)</f>
        <v>-0.7</v>
      </c>
      <c r="I380" s="30" t="str">
        <f>VLOOKUP($G$373,$J$310:$O$329,4,FALSE)</f>
        <v>-</v>
      </c>
      <c r="J380" s="30">
        <f>VLOOKUP($G$373,$J$310:$O$329,5,FALSE)</f>
        <v>0</v>
      </c>
      <c r="K380" s="30">
        <f>VLOOKUP($G$373,$J$310:$O$329,6,FALSE)</f>
        <v>0</v>
      </c>
      <c r="M380" s="30">
        <f>VLOOKUP($M$373,$R$310:$W$329,2,FALSE)</f>
        <v>1000</v>
      </c>
      <c r="N380" s="30">
        <f>VLOOKUP($M$373,$R$310:$W$329,3,FALSE)</f>
        <v>2.2000000000000002</v>
      </c>
      <c r="O380" s="30" t="str">
        <f>VLOOKUP($M$373,$R$310:$W$329,4,FALSE)</f>
        <v>-</v>
      </c>
      <c r="P380" s="30">
        <f>VLOOKUP($M$373,$R$310:$W$329,5,FALSE)</f>
        <v>0</v>
      </c>
      <c r="Q380" s="30">
        <f>VLOOKUP($M$373,$R$310:$W$329,6,FALSE)</f>
        <v>0</v>
      </c>
      <c r="S380" s="466"/>
      <c r="W380" s="529"/>
      <c r="Z380" s="480"/>
      <c r="AE380" s="6"/>
    </row>
    <row r="381" spans="1:31" ht="13.8" x14ac:dyDescent="0.25">
      <c r="A381" s="30">
        <f>VLOOKUP($A$373,$B$331:$G$350,2,FALSE)</f>
        <v>37</v>
      </c>
      <c r="B381" s="30">
        <f>VLOOKUP($A$373,$B$331:$G$350,3,FALSE)</f>
        <v>9.9999999999999995E-7</v>
      </c>
      <c r="C381" s="30" t="str">
        <f>VLOOKUP($A$373,$B$331:$G$350,4,FALSE)</f>
        <v>-</v>
      </c>
      <c r="D381" s="30">
        <f>VLOOKUP($A$373,$B$331:$G$350,5,FALSE)</f>
        <v>0</v>
      </c>
      <c r="E381" s="30">
        <f>VLOOKUP($A$373,$B$331:$G$350,6,FALSE)</f>
        <v>0</v>
      </c>
      <c r="G381" s="30">
        <f>VLOOKUP($G$373,$J$331:$O$350,2,FALSE)</f>
        <v>80</v>
      </c>
      <c r="H381" s="30">
        <f>VLOOKUP($G$373,$J$331:$O$350,3,FALSE)</f>
        <v>-0.9</v>
      </c>
      <c r="I381" s="30" t="str">
        <f>VLOOKUP($G$373,$J$331:$O$350,4,FALSE)</f>
        <v>-</v>
      </c>
      <c r="J381" s="30">
        <f>VLOOKUP($G$373,$J$331:$O$350,5,FALSE)</f>
        <v>0</v>
      </c>
      <c r="K381" s="30">
        <f>VLOOKUP($G$373,$J$331:$O$350,6,FALSE)</f>
        <v>0</v>
      </c>
      <c r="M381" s="30">
        <f>VLOOKUP($M$373,$R$331:$W$350,2,FALSE)</f>
        <v>1005</v>
      </c>
      <c r="N381" s="30">
        <f>VLOOKUP($M$373,$R$331:$W$350,3,FALSE)</f>
        <v>2.2000000000000002</v>
      </c>
      <c r="O381" s="30" t="str">
        <f>VLOOKUP($M$373,$R$331:$W$350,4,FALSE)</f>
        <v>-</v>
      </c>
      <c r="P381" s="30">
        <f>VLOOKUP($M$373,$R$331:$W$350,5,FALSE)</f>
        <v>0</v>
      </c>
      <c r="Q381" s="30">
        <f>VLOOKUP($M$373,$R$331:$W$350,6,FALSE)</f>
        <v>0</v>
      </c>
      <c r="S381" s="791" t="s">
        <v>852</v>
      </c>
      <c r="T381" s="499" t="str">
        <f>N393&amp;N390&amp;O393&amp;O390&amp;P393&amp;P390</f>
        <v>( 22.5 ± 0.1 ) °C</v>
      </c>
      <c r="U381" s="500"/>
      <c r="W381" s="529"/>
      <c r="Z381" s="480"/>
      <c r="AE381" s="8"/>
    </row>
    <row r="382" spans="1:31" ht="13.8" x14ac:dyDescent="0.25">
      <c r="A382" s="30">
        <f>VLOOKUP($A$373,$B$352:$G$371,2,FALSE)</f>
        <v>40</v>
      </c>
      <c r="B382" s="30">
        <f>VLOOKUP($A$373,$B$352:$G$371,3,FALSE)</f>
        <v>0.2</v>
      </c>
      <c r="C382" s="30" t="str">
        <f>VLOOKUP($A$373,$B$352:$G$371,4,FALSE)</f>
        <v>-</v>
      </c>
      <c r="D382" s="30">
        <f>VLOOKUP($A$373,$B$352:$G$371,5,FALSE)</f>
        <v>0</v>
      </c>
      <c r="E382" s="30">
        <f>VLOOKUP($A$373,$B$352:$G$371,6,FALSE)</f>
        <v>0</v>
      </c>
      <c r="G382" s="30">
        <f>VLOOKUP($G$373,$J$352:$O$371,2,FALSE)</f>
        <v>90</v>
      </c>
      <c r="H382" s="30">
        <f>VLOOKUP($G$373,$J$352:$O$371,3,FALSE)</f>
        <v>-0.6</v>
      </c>
      <c r="I382" s="30" t="str">
        <f>VLOOKUP($G$373,$J$352:$O$371,4,FALSE)</f>
        <v>-</v>
      </c>
      <c r="J382" s="30">
        <f>VLOOKUP($G$373,$J$352:$O$371,5,FALSE)</f>
        <v>0</v>
      </c>
      <c r="K382" s="30">
        <f>VLOOKUP($G$373,$J$352:$O$371,6,FALSE)</f>
        <v>0</v>
      </c>
      <c r="M382" s="30">
        <f>VLOOKUP($M$373,$R$352:$W$371,2,FALSE)</f>
        <v>1020</v>
      </c>
      <c r="N382" s="30">
        <f>VLOOKUP($M$373,$R$352:$W$371,3,FALSE)</f>
        <v>2.2999999999999998</v>
      </c>
      <c r="O382" s="30" t="str">
        <f>VLOOKUP($M$373,$R$352:$W$371,4,FALSE)</f>
        <v>-</v>
      </c>
      <c r="P382" s="30">
        <f>VLOOKUP($M$373,$R$352:$W$371,5,FALSE)</f>
        <v>0</v>
      </c>
      <c r="Q382" s="30">
        <f>VLOOKUP($M$373,$R$352:$W$371,6,FALSE)</f>
        <v>0</v>
      </c>
      <c r="S382" s="792"/>
      <c r="T382" s="452" t="str">
        <f>N393&amp;N391&amp;O393&amp;O391&amp;P393&amp;P391</f>
        <v>( 67.0 ± 1.5 ) %RH</v>
      </c>
      <c r="U382" s="501"/>
      <c r="W382" s="529"/>
      <c r="Z382" s="480"/>
      <c r="AE382" s="8"/>
    </row>
    <row r="383" spans="1:31" ht="14.4" thickBot="1" x14ac:dyDescent="0.3">
      <c r="A383" s="502"/>
      <c r="B383" s="480"/>
      <c r="C383" s="480"/>
      <c r="D383" s="480"/>
      <c r="E383" s="480"/>
      <c r="G383" s="480"/>
      <c r="H383" s="480"/>
      <c r="I383" s="480"/>
      <c r="J383" s="480"/>
      <c r="M383" s="480"/>
      <c r="N383" s="480"/>
      <c r="O383" s="480"/>
      <c r="P383" s="480"/>
      <c r="S383" s="793"/>
      <c r="T383" s="503" t="str">
        <f>N393&amp;N392&amp;O393&amp;O392&amp;P393&amp;P392</f>
        <v>( 1013.8 ± 0.4 ) hPa</v>
      </c>
      <c r="U383" s="504"/>
      <c r="W383" s="529"/>
      <c r="Z383" s="480"/>
      <c r="AE383" s="8"/>
    </row>
    <row r="385" spans="1:21" ht="39.6" x14ac:dyDescent="0.25">
      <c r="S385" s="530" t="s">
        <v>853</v>
      </c>
      <c r="T385" s="530" t="s">
        <v>854</v>
      </c>
      <c r="U385" s="531" t="s">
        <v>855</v>
      </c>
    </row>
    <row r="386" spans="1:21" x14ac:dyDescent="0.25">
      <c r="S386" s="531">
        <f>FORECAST(T377,B376:B382,A376:A382)</f>
        <v>-3.1260743063263055E-2</v>
      </c>
      <c r="T386" s="531">
        <f>FORECAST(T378,H376:H382,G376:G382)</f>
        <v>-0.55999999999999983</v>
      </c>
      <c r="U386" s="531">
        <f>FORECAST(T379,N376:N382,M376:M382)</f>
        <v>2.225305575302122</v>
      </c>
    </row>
    <row r="388" spans="1:21" ht="13.8" thickBot="1" x14ac:dyDescent="0.3"/>
    <row r="389" spans="1:21" x14ac:dyDescent="0.25">
      <c r="A389" s="799" t="str">
        <f>ID!B42</f>
        <v>Thermohygrolight, Merek : EXTECH, Model : SD700, SN : A.100615</v>
      </c>
      <c r="B389" s="799"/>
      <c r="C389" s="799"/>
      <c r="D389" s="799"/>
      <c r="E389" s="799"/>
      <c r="F389" s="799"/>
      <c r="G389" s="799"/>
      <c r="H389" s="799"/>
      <c r="I389" s="799"/>
      <c r="J389" s="799"/>
      <c r="K389" s="799"/>
      <c r="L389" s="799"/>
      <c r="N389" s="794" t="s">
        <v>856</v>
      </c>
      <c r="O389" s="795"/>
      <c r="P389" s="796"/>
    </row>
    <row r="390" spans="1:21" ht="15.6" x14ac:dyDescent="0.25">
      <c r="A390" s="598" t="s">
        <v>857</v>
      </c>
      <c r="B390" s="597"/>
      <c r="C390" s="597"/>
      <c r="D390" s="598"/>
      <c r="E390" s="598"/>
      <c r="F390" s="598"/>
      <c r="G390" s="598"/>
      <c r="H390" s="598"/>
      <c r="I390" s="532">
        <f>D4</f>
        <v>2020</v>
      </c>
      <c r="J390" s="599">
        <f>E4</f>
        <v>2017</v>
      </c>
      <c r="K390" s="599">
        <f>F4</f>
        <v>2016</v>
      </c>
      <c r="L390" s="599">
        <v>1</v>
      </c>
      <c r="N390" s="533" t="str">
        <f>TEXT(U377,"0.0")</f>
        <v>22.5</v>
      </c>
      <c r="O390" s="506" t="str">
        <f>TEXT(W377,"0.0")</f>
        <v>0.1</v>
      </c>
      <c r="P390" s="507" t="s">
        <v>858</v>
      </c>
    </row>
    <row r="391" spans="1:21" ht="15.6" x14ac:dyDescent="0.25">
      <c r="A391" s="598" t="s">
        <v>859</v>
      </c>
      <c r="B391" s="597"/>
      <c r="C391" s="597"/>
      <c r="D391" s="598"/>
      <c r="E391" s="598"/>
      <c r="F391" s="598"/>
      <c r="G391" s="598"/>
      <c r="H391" s="598"/>
      <c r="I391" s="532">
        <f>D15</f>
        <v>2021</v>
      </c>
      <c r="J391" s="532">
        <f>E15</f>
        <v>2018</v>
      </c>
      <c r="K391" s="532">
        <f>F15</f>
        <v>2016</v>
      </c>
      <c r="L391" s="532">
        <v>2</v>
      </c>
      <c r="N391" s="505" t="str">
        <f>TEXT(U378,"0.0")</f>
        <v>67.0</v>
      </c>
      <c r="O391" s="506" t="str">
        <f>TEXT(W378,"0.0")</f>
        <v>1.5</v>
      </c>
      <c r="P391" s="507" t="s">
        <v>860</v>
      </c>
    </row>
    <row r="392" spans="1:21" ht="15" x14ac:dyDescent="0.25">
      <c r="A392" s="598" t="s">
        <v>861</v>
      </c>
      <c r="B392" s="597"/>
      <c r="C392" s="597"/>
      <c r="D392" s="598"/>
      <c r="E392" s="598"/>
      <c r="F392" s="598"/>
      <c r="G392" s="598"/>
      <c r="H392" s="598"/>
      <c r="I392" s="532">
        <f>D26</f>
        <v>2021</v>
      </c>
      <c r="J392" s="532">
        <f>E26</f>
        <v>2018</v>
      </c>
      <c r="K392" s="532">
        <f>F26</f>
        <v>2016</v>
      </c>
      <c r="L392" s="532">
        <v>3</v>
      </c>
      <c r="N392" s="505" t="str">
        <f>TEXT(U379,"0.0")</f>
        <v>1013.8</v>
      </c>
      <c r="O392" s="506" t="str">
        <f>TEXT(W379,"0.0")</f>
        <v>0.4</v>
      </c>
      <c r="P392" s="508" t="s">
        <v>862</v>
      </c>
    </row>
    <row r="393" spans="1:21" ht="16.2" thickBot="1" x14ac:dyDescent="0.3">
      <c r="A393" s="598" t="s">
        <v>863</v>
      </c>
      <c r="B393" s="597"/>
      <c r="C393" s="597"/>
      <c r="D393" s="598"/>
      <c r="E393" s="598"/>
      <c r="F393" s="598"/>
      <c r="G393" s="598"/>
      <c r="H393" s="598"/>
      <c r="I393" s="532">
        <f>D37</f>
        <v>2019</v>
      </c>
      <c r="J393" s="532">
        <f>E37</f>
        <v>2017</v>
      </c>
      <c r="K393" s="532">
        <f>F37</f>
        <v>2016</v>
      </c>
      <c r="L393" s="532">
        <v>4</v>
      </c>
      <c r="N393" s="509" t="s">
        <v>864</v>
      </c>
      <c r="O393" s="336" t="s">
        <v>865</v>
      </c>
      <c r="P393" s="337" t="s">
        <v>866</v>
      </c>
    </row>
    <row r="394" spans="1:21" x14ac:dyDescent="0.25">
      <c r="A394" s="598" t="s">
        <v>867</v>
      </c>
      <c r="B394" s="597"/>
      <c r="C394" s="597"/>
      <c r="D394" s="598"/>
      <c r="E394" s="598"/>
      <c r="F394" s="598"/>
      <c r="G394" s="598"/>
      <c r="H394" s="598"/>
      <c r="I394" s="532">
        <f>D48</f>
        <v>2020</v>
      </c>
      <c r="J394" s="532">
        <f>E48</f>
        <v>2017</v>
      </c>
      <c r="K394" s="532">
        <f>F48</f>
        <v>2016</v>
      </c>
      <c r="L394" s="532">
        <v>5</v>
      </c>
    </row>
    <row r="395" spans="1:21" x14ac:dyDescent="0.25">
      <c r="A395" s="598" t="s">
        <v>868</v>
      </c>
      <c r="B395" s="597"/>
      <c r="C395" s="597"/>
      <c r="D395" s="598"/>
      <c r="E395" s="598"/>
      <c r="F395" s="598"/>
      <c r="G395" s="598"/>
      <c r="H395" s="598"/>
      <c r="I395" s="532">
        <f>D59</f>
        <v>2019</v>
      </c>
      <c r="J395" s="532">
        <f>E59</f>
        <v>2018</v>
      </c>
      <c r="K395" s="532">
        <f>F59</f>
        <v>2016</v>
      </c>
      <c r="L395" s="532">
        <v>6</v>
      </c>
    </row>
    <row r="396" spans="1:21" x14ac:dyDescent="0.25">
      <c r="A396" s="598" t="s">
        <v>869</v>
      </c>
      <c r="B396" s="597"/>
      <c r="C396" s="597"/>
      <c r="D396" s="598"/>
      <c r="E396" s="598"/>
      <c r="F396" s="598"/>
      <c r="G396" s="598"/>
      <c r="H396" s="598"/>
      <c r="I396" s="532">
        <f>D70</f>
        <v>2021</v>
      </c>
      <c r="J396" s="532">
        <f>E70</f>
        <v>2018</v>
      </c>
      <c r="K396" s="532">
        <f>F70</f>
        <v>2016</v>
      </c>
      <c r="L396" s="532">
        <v>7</v>
      </c>
    </row>
    <row r="397" spans="1:21" x14ac:dyDescent="0.25">
      <c r="A397" s="598" t="s">
        <v>870</v>
      </c>
      <c r="B397" s="597"/>
      <c r="C397" s="597"/>
      <c r="D397" s="598"/>
      <c r="E397" s="598"/>
      <c r="F397" s="598"/>
      <c r="G397" s="598"/>
      <c r="H397" s="598"/>
      <c r="I397" s="532">
        <f>D81</f>
        <v>2021</v>
      </c>
      <c r="J397" s="532">
        <f>E81</f>
        <v>2019</v>
      </c>
      <c r="K397" s="532">
        <f>F81</f>
        <v>2016</v>
      </c>
      <c r="L397" s="532">
        <v>8</v>
      </c>
    </row>
    <row r="398" spans="1:21" x14ac:dyDescent="0.25">
      <c r="A398" s="598" t="s">
        <v>871</v>
      </c>
      <c r="B398" s="597"/>
      <c r="C398" s="597"/>
      <c r="D398" s="598"/>
      <c r="E398" s="598"/>
      <c r="F398" s="598"/>
      <c r="G398" s="598"/>
      <c r="H398" s="598"/>
      <c r="I398" s="532">
        <f>D92</f>
        <v>2019</v>
      </c>
      <c r="J398" s="532" t="str">
        <f>E92</f>
        <v>-</v>
      </c>
      <c r="K398" s="532">
        <f>F92</f>
        <v>2016</v>
      </c>
      <c r="L398" s="532">
        <v>9</v>
      </c>
    </row>
    <row r="399" spans="1:21" x14ac:dyDescent="0.25">
      <c r="A399" s="598" t="s">
        <v>872</v>
      </c>
      <c r="B399" s="597"/>
      <c r="C399" s="597"/>
      <c r="D399" s="598"/>
      <c r="E399" s="598"/>
      <c r="F399" s="598"/>
      <c r="G399" s="598"/>
      <c r="H399" s="598"/>
      <c r="I399" s="532">
        <f>D103</f>
        <v>2019</v>
      </c>
      <c r="J399" s="532">
        <f>E103</f>
        <v>2016</v>
      </c>
      <c r="K399" s="532">
        <f>F103</f>
        <v>2016</v>
      </c>
      <c r="L399" s="532">
        <v>10</v>
      </c>
    </row>
    <row r="400" spans="1:21" x14ac:dyDescent="0.25">
      <c r="A400" s="598" t="s">
        <v>873</v>
      </c>
      <c r="B400" s="597"/>
      <c r="C400" s="597"/>
      <c r="D400" s="598"/>
      <c r="E400" s="598"/>
      <c r="F400" s="598"/>
      <c r="G400" s="598"/>
      <c r="H400" s="598"/>
      <c r="I400" s="532">
        <f>D114</f>
        <v>2020</v>
      </c>
      <c r="J400" s="532">
        <f>E114</f>
        <v>2016</v>
      </c>
      <c r="K400" s="532">
        <f>F114</f>
        <v>2016</v>
      </c>
      <c r="L400" s="532">
        <v>11</v>
      </c>
    </row>
    <row r="401" spans="1:12" x14ac:dyDescent="0.25">
      <c r="A401" s="598" t="s">
        <v>874</v>
      </c>
      <c r="B401" s="597"/>
      <c r="C401" s="597"/>
      <c r="D401" s="598"/>
      <c r="E401" s="598"/>
      <c r="F401" s="598"/>
      <c r="G401" s="598"/>
      <c r="H401" s="598"/>
      <c r="I401" s="532">
        <f>D125</f>
        <v>2020</v>
      </c>
      <c r="J401" s="532" t="str">
        <f>E125</f>
        <v>-</v>
      </c>
      <c r="K401" s="532">
        <f>F125</f>
        <v>2016</v>
      </c>
      <c r="L401" s="532">
        <v>12</v>
      </c>
    </row>
    <row r="402" spans="1:12" x14ac:dyDescent="0.25">
      <c r="A402" s="598" t="s">
        <v>875</v>
      </c>
      <c r="B402" s="597"/>
      <c r="C402" s="597"/>
      <c r="D402" s="598"/>
      <c r="E402" s="598"/>
      <c r="F402" s="598"/>
      <c r="G402" s="598"/>
      <c r="H402" s="598"/>
      <c r="I402" s="532">
        <f>D136</f>
        <v>2022</v>
      </c>
      <c r="J402" s="532">
        <f>E136</f>
        <v>2020</v>
      </c>
      <c r="K402" s="532">
        <f>F136</f>
        <v>2016</v>
      </c>
      <c r="L402" s="532">
        <v>13</v>
      </c>
    </row>
    <row r="403" spans="1:12" x14ac:dyDescent="0.25">
      <c r="A403" s="598" t="s">
        <v>876</v>
      </c>
      <c r="B403" s="597"/>
      <c r="C403" s="597"/>
      <c r="D403" s="598"/>
      <c r="E403" s="598"/>
      <c r="F403" s="598"/>
      <c r="G403" s="598"/>
      <c r="H403" s="598"/>
      <c r="I403" s="532">
        <f>D147</f>
        <v>2022</v>
      </c>
      <c r="J403" s="532">
        <f>E147</f>
        <v>2020</v>
      </c>
      <c r="K403" s="532">
        <f>F147</f>
        <v>2016</v>
      </c>
      <c r="L403" s="532">
        <v>14</v>
      </c>
    </row>
    <row r="404" spans="1:12" x14ac:dyDescent="0.25">
      <c r="A404" s="598" t="s">
        <v>877</v>
      </c>
      <c r="B404" s="597"/>
      <c r="C404" s="597"/>
      <c r="D404" s="598"/>
      <c r="E404" s="598"/>
      <c r="F404" s="598"/>
      <c r="G404" s="598"/>
      <c r="H404" s="598"/>
      <c r="I404" s="532">
        <f>D158</f>
        <v>2022</v>
      </c>
      <c r="J404" s="532">
        <f>E158</f>
        <v>2020</v>
      </c>
      <c r="K404" s="532">
        <f>F158</f>
        <v>2016</v>
      </c>
      <c r="L404" s="532">
        <v>15</v>
      </c>
    </row>
    <row r="405" spans="1:12" x14ac:dyDescent="0.25">
      <c r="A405" s="598" t="s">
        <v>878</v>
      </c>
      <c r="B405" s="597"/>
      <c r="C405" s="597"/>
      <c r="D405" s="598"/>
      <c r="E405" s="598"/>
      <c r="F405" s="598"/>
      <c r="G405" s="598"/>
      <c r="H405" s="598"/>
      <c r="I405" s="532">
        <f>D169</f>
        <v>2020</v>
      </c>
      <c r="J405" s="532" t="str">
        <f>E169</f>
        <v>-</v>
      </c>
      <c r="K405" s="532">
        <f>F169</f>
        <v>2016</v>
      </c>
      <c r="L405" s="532">
        <v>16</v>
      </c>
    </row>
    <row r="406" spans="1:12" x14ac:dyDescent="0.25">
      <c r="A406" s="598" t="s">
        <v>879</v>
      </c>
      <c r="B406" s="597"/>
      <c r="C406" s="597"/>
      <c r="D406" s="598"/>
      <c r="E406" s="598"/>
      <c r="F406" s="598"/>
      <c r="G406" s="598"/>
      <c r="H406" s="598"/>
      <c r="I406" s="532">
        <f>D180</f>
        <v>2020</v>
      </c>
      <c r="J406" s="532" t="str">
        <f>E180</f>
        <v>-</v>
      </c>
      <c r="K406" s="532">
        <f>F180</f>
        <v>2016</v>
      </c>
      <c r="L406" s="532">
        <v>17</v>
      </c>
    </row>
    <row r="407" spans="1:12" x14ac:dyDescent="0.25">
      <c r="A407" s="598" t="s">
        <v>880</v>
      </c>
      <c r="B407" s="597"/>
      <c r="C407" s="597"/>
      <c r="D407" s="598"/>
      <c r="E407" s="598"/>
      <c r="F407" s="598"/>
      <c r="G407" s="598"/>
      <c r="H407" s="598"/>
      <c r="I407" s="532">
        <f>D191</f>
        <v>2020</v>
      </c>
      <c r="J407" s="532" t="str">
        <f>E191</f>
        <v>-</v>
      </c>
      <c r="K407" s="532">
        <f>F191</f>
        <v>2016</v>
      </c>
      <c r="L407" s="532">
        <v>18</v>
      </c>
    </row>
    <row r="408" spans="1:12" x14ac:dyDescent="0.25">
      <c r="A408" s="598" t="s">
        <v>96</v>
      </c>
      <c r="B408" s="597"/>
      <c r="C408" s="597"/>
      <c r="D408" s="598"/>
      <c r="E408" s="598"/>
      <c r="F408" s="598"/>
      <c r="G408" s="598"/>
      <c r="H408" s="598"/>
      <c r="I408" s="532">
        <v>2021</v>
      </c>
      <c r="J408" s="532" t="str">
        <f>E202</f>
        <v>-</v>
      </c>
      <c r="K408" s="532">
        <f>F202</f>
        <v>2016</v>
      </c>
      <c r="L408" s="532">
        <v>19</v>
      </c>
    </row>
    <row r="409" spans="1:12" x14ac:dyDescent="0.25">
      <c r="A409" s="600">
        <v>20</v>
      </c>
      <c r="B409" s="597"/>
      <c r="C409" s="597"/>
      <c r="D409" s="598"/>
      <c r="E409" s="598"/>
      <c r="F409" s="598"/>
      <c r="G409" s="598"/>
      <c r="H409" s="598"/>
      <c r="I409" s="532">
        <f>D213</f>
        <v>2017</v>
      </c>
      <c r="J409" s="532" t="str">
        <f>E213</f>
        <v>-</v>
      </c>
      <c r="K409" s="532">
        <f>F213</f>
        <v>2016</v>
      </c>
      <c r="L409" s="532">
        <v>20</v>
      </c>
    </row>
    <row r="410" spans="1:12" x14ac:dyDescent="0.25">
      <c r="A410" s="789">
        <f>VLOOKUP(A389,A390:L409,12,(FALSE))</f>
        <v>19</v>
      </c>
      <c r="B410" s="789"/>
      <c r="C410" s="789"/>
      <c r="D410" s="789"/>
      <c r="E410" s="789"/>
      <c r="F410" s="789"/>
      <c r="G410" s="789"/>
      <c r="H410" s="789"/>
      <c r="I410" s="790"/>
      <c r="J410" s="790"/>
      <c r="K410" s="790"/>
      <c r="L410" s="790"/>
    </row>
  </sheetData>
  <mergeCells count="403">
    <mergeCell ref="A410:L410"/>
    <mergeCell ref="S381:S383"/>
    <mergeCell ref="N389:P389"/>
    <mergeCell ref="Q331:Q350"/>
    <mergeCell ref="I352:I371"/>
    <mergeCell ref="Q352:Q371"/>
    <mergeCell ref="B373:E373"/>
    <mergeCell ref="H373:K373"/>
    <mergeCell ref="N373:Q373"/>
    <mergeCell ref="I331:I350"/>
    <mergeCell ref="A389:L389"/>
    <mergeCell ref="A331:A350"/>
    <mergeCell ref="A352:A371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I223:I225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P212:Q212"/>
    <mergeCell ref="B211:G211"/>
    <mergeCell ref="I211:N211"/>
    <mergeCell ref="P211:U21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B202:C202"/>
    <mergeCell ref="B201:C201"/>
    <mergeCell ref="P201:Q201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I189:N189"/>
    <mergeCell ref="P189:U18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P157:Q157"/>
    <mergeCell ref="B158:C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I134:N134"/>
    <mergeCell ref="P134:U134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B79:G79"/>
    <mergeCell ref="I79:N79"/>
    <mergeCell ref="P79:U7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B57:G57"/>
    <mergeCell ref="I57:N57"/>
    <mergeCell ref="P57:U5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I35:N35"/>
    <mergeCell ref="P35:U35"/>
    <mergeCell ref="W24:X24"/>
    <mergeCell ref="W13:X13"/>
    <mergeCell ref="D14:F14"/>
    <mergeCell ref="G14:G15"/>
    <mergeCell ref="I14:J14"/>
    <mergeCell ref="K14:M14"/>
    <mergeCell ref="A1:U1"/>
    <mergeCell ref="P3:Q3"/>
    <mergeCell ref="B4:C4"/>
    <mergeCell ref="A13:A22"/>
    <mergeCell ref="A2:A11"/>
    <mergeCell ref="B3:C3"/>
    <mergeCell ref="B14:C14"/>
    <mergeCell ref="B15:C15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B2:G2"/>
    <mergeCell ref="I2:N2"/>
    <mergeCell ref="P2:U2"/>
    <mergeCell ref="R14:T14"/>
    <mergeCell ref="U14:U15"/>
    <mergeCell ref="I15:J15"/>
    <mergeCell ref="B37:C37"/>
    <mergeCell ref="B24:G24"/>
    <mergeCell ref="B35:G35"/>
    <mergeCell ref="P36:Q36"/>
    <mergeCell ref="P14:Q14"/>
    <mergeCell ref="N14:N15"/>
    <mergeCell ref="P15:Q15"/>
    <mergeCell ref="I25:J25"/>
    <mergeCell ref="K25:M25"/>
    <mergeCell ref="N25:N26"/>
    <mergeCell ref="B13:G13"/>
    <mergeCell ref="I13:N13"/>
    <mergeCell ref="P13:U13"/>
    <mergeCell ref="R25:T25"/>
    <mergeCell ref="U25:U26"/>
    <mergeCell ref="I26:J26"/>
    <mergeCell ref="P26:Q26"/>
    <mergeCell ref="P25:Q25"/>
    <mergeCell ref="I24:N24"/>
    <mergeCell ref="A46:A55"/>
    <mergeCell ref="B26:C26"/>
    <mergeCell ref="A35:A44"/>
    <mergeCell ref="B47:C47"/>
    <mergeCell ref="B48:C48"/>
    <mergeCell ref="A24:A33"/>
    <mergeCell ref="B25:C25"/>
    <mergeCell ref="B46:G46"/>
    <mergeCell ref="B36:C36"/>
    <mergeCell ref="D25:F25"/>
    <mergeCell ref="G25:G26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47:C147"/>
    <mergeCell ref="B145:G145"/>
    <mergeCell ref="A134:A143"/>
    <mergeCell ref="B135:C135"/>
    <mergeCell ref="B136:C136"/>
    <mergeCell ref="B134:G134"/>
    <mergeCell ref="B157:C157"/>
    <mergeCell ref="A167:A176"/>
    <mergeCell ref="A178:A187"/>
    <mergeCell ref="A189:A198"/>
    <mergeCell ref="A200:A209"/>
    <mergeCell ref="B168:C168"/>
    <mergeCell ref="B191:C191"/>
    <mergeCell ref="A211:A220"/>
    <mergeCell ref="B212:C212"/>
    <mergeCell ref="A310:A329"/>
    <mergeCell ref="B169:C169"/>
    <mergeCell ref="B167:G167"/>
    <mergeCell ref="A226:A245"/>
    <mergeCell ref="A268:A287"/>
    <mergeCell ref="A289:A308"/>
    <mergeCell ref="A247:A266"/>
    <mergeCell ref="A223:A225"/>
    <mergeCell ref="B223:B225"/>
    <mergeCell ref="C223:F223"/>
    <mergeCell ref="B213:C213"/>
    <mergeCell ref="B221:U221"/>
    <mergeCell ref="P167:U167"/>
    <mergeCell ref="B190:C190"/>
    <mergeCell ref="P190:Q190"/>
    <mergeCell ref="B189:G189"/>
  </mergeCells>
  <pageMargins left="0.7" right="0.7" top="0.75" bottom="0.75" header="0.3" footer="0.3"/>
  <pageSetup paperSize="9" scale="20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U260"/>
  <sheetViews>
    <sheetView showGridLines="0" view="pageBreakPreview" topLeftCell="A33" zoomScale="80" zoomScaleNormal="80" zoomScaleSheetLayoutView="80" workbookViewId="0">
      <selection activeCell="J177" sqref="J177"/>
    </sheetView>
  </sheetViews>
  <sheetFormatPr defaultColWidth="9.109375" defaultRowHeight="13.2" x14ac:dyDescent="0.25"/>
  <cols>
    <col min="1" max="1" width="9.5546875" style="9" customWidth="1"/>
    <col min="2" max="2" width="10.5546875" style="9" customWidth="1"/>
    <col min="3" max="3" width="11" style="9" customWidth="1"/>
    <col min="4" max="4" width="10.5546875" style="9" customWidth="1"/>
    <col min="5" max="5" width="10.44140625" style="9" customWidth="1"/>
    <col min="6" max="6" width="10.6640625" style="9" customWidth="1"/>
    <col min="7" max="7" width="8" style="9" bestFit="1" customWidth="1"/>
    <col min="8" max="8" width="9.6640625" style="9" customWidth="1"/>
    <col min="9" max="9" width="10.5546875" style="9" customWidth="1"/>
    <col min="10" max="10" width="11.109375" style="9" customWidth="1"/>
    <col min="11" max="11" width="12.44140625" style="9" bestFit="1" customWidth="1"/>
    <col min="12" max="12" width="10.6640625" style="9" customWidth="1"/>
    <col min="13" max="13" width="10.88671875" style="9" bestFit="1" customWidth="1"/>
    <col min="14" max="14" width="8.6640625" style="9" customWidth="1"/>
    <col min="15" max="15" width="9.6640625" style="9" customWidth="1"/>
    <col min="16" max="16" width="10.5546875" style="9" customWidth="1"/>
    <col min="17" max="17" width="11.109375" style="9" customWidth="1"/>
    <col min="18" max="18" width="8.6640625" style="9" customWidth="1"/>
    <col min="19" max="20" width="10.6640625" style="9" customWidth="1"/>
    <col min="21" max="21" width="9.109375" style="9"/>
    <col min="22" max="22" width="9.6640625" style="9" customWidth="1"/>
    <col min="23" max="23" width="10.5546875" style="9" customWidth="1"/>
    <col min="24" max="24" width="11.109375" style="9" customWidth="1"/>
    <col min="25" max="25" width="8.6640625" style="9" customWidth="1"/>
    <col min="26" max="27" width="10.6640625" style="9" customWidth="1"/>
    <col min="28" max="16384" width="9.109375" style="9"/>
  </cols>
  <sheetData>
    <row r="1" spans="1:27" ht="30" customHeight="1" x14ac:dyDescent="0.25">
      <c r="A1" s="846" t="s">
        <v>881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379"/>
      <c r="V1" s="13"/>
      <c r="W1" s="13"/>
      <c r="X1" s="13"/>
      <c r="Y1" s="13"/>
      <c r="Z1" s="11"/>
    </row>
    <row r="2" spans="1:27" ht="15" customHeight="1" x14ac:dyDescent="0.25">
      <c r="A2" s="848" t="s">
        <v>882</v>
      </c>
      <c r="B2" s="848"/>
      <c r="C2" s="848"/>
      <c r="D2" s="848"/>
      <c r="E2" s="813" t="s">
        <v>822</v>
      </c>
      <c r="F2" s="817" t="s">
        <v>883</v>
      </c>
      <c r="G2" s="32"/>
      <c r="H2" s="816" t="s">
        <v>884</v>
      </c>
      <c r="I2" s="816"/>
      <c r="J2" s="816"/>
      <c r="K2" s="816"/>
      <c r="L2" s="813" t="s">
        <v>822</v>
      </c>
      <c r="M2" s="817" t="s">
        <v>883</v>
      </c>
      <c r="N2" s="32"/>
      <c r="O2" s="816" t="s">
        <v>885</v>
      </c>
      <c r="P2" s="816"/>
      <c r="Q2" s="816"/>
      <c r="R2" s="816"/>
      <c r="S2" s="818" t="s">
        <v>822</v>
      </c>
      <c r="T2" s="817" t="s">
        <v>883</v>
      </c>
      <c r="U2" s="379"/>
      <c r="V2" s="806">
        <v>13</v>
      </c>
      <c r="W2" s="807"/>
      <c r="X2" s="807"/>
      <c r="Y2" s="808"/>
      <c r="Z2" s="813" t="s">
        <v>822</v>
      </c>
      <c r="AA2" s="800" t="s">
        <v>886</v>
      </c>
    </row>
    <row r="3" spans="1:27" ht="30" customHeight="1" x14ac:dyDescent="0.25">
      <c r="A3" s="383" t="s">
        <v>887</v>
      </c>
      <c r="B3" s="818" t="s">
        <v>821</v>
      </c>
      <c r="C3" s="818"/>
      <c r="D3" s="818"/>
      <c r="E3" s="814"/>
      <c r="F3" s="817"/>
      <c r="G3" s="32"/>
      <c r="H3" s="383" t="s">
        <v>887</v>
      </c>
      <c r="I3" s="818" t="s">
        <v>821</v>
      </c>
      <c r="J3" s="818"/>
      <c r="K3" s="818"/>
      <c r="L3" s="814"/>
      <c r="M3" s="817"/>
      <c r="N3" s="32"/>
      <c r="O3" s="383" t="s">
        <v>887</v>
      </c>
      <c r="P3" s="818" t="s">
        <v>821</v>
      </c>
      <c r="Q3" s="818"/>
      <c r="R3" s="818"/>
      <c r="S3" s="818"/>
      <c r="T3" s="817"/>
      <c r="U3" s="379"/>
      <c r="V3" s="383" t="s">
        <v>887</v>
      </c>
      <c r="W3" s="803" t="s">
        <v>821</v>
      </c>
      <c r="X3" s="804"/>
      <c r="Y3" s="805"/>
      <c r="Z3" s="814"/>
      <c r="AA3" s="801"/>
    </row>
    <row r="4" spans="1:27" ht="13.8" x14ac:dyDescent="0.25">
      <c r="A4" s="382" t="s">
        <v>888</v>
      </c>
      <c r="B4" s="384">
        <v>2018</v>
      </c>
      <c r="C4" s="385">
        <v>2015</v>
      </c>
      <c r="D4" s="385" t="s">
        <v>71</v>
      </c>
      <c r="E4" s="815"/>
      <c r="F4" s="817"/>
      <c r="G4" s="32"/>
      <c r="H4" s="382" t="s">
        <v>888</v>
      </c>
      <c r="I4" s="384">
        <v>2019</v>
      </c>
      <c r="J4" s="384" t="s">
        <v>71</v>
      </c>
      <c r="K4" s="385" t="s">
        <v>71</v>
      </c>
      <c r="L4" s="815"/>
      <c r="M4" s="817"/>
      <c r="N4" s="32"/>
      <c r="O4" s="382" t="s">
        <v>888</v>
      </c>
      <c r="P4" s="384">
        <v>2020</v>
      </c>
      <c r="Q4" s="385" t="s">
        <v>71</v>
      </c>
      <c r="R4" s="384" t="s">
        <v>71</v>
      </c>
      <c r="S4" s="818"/>
      <c r="T4" s="817"/>
      <c r="U4" s="379"/>
      <c r="V4" s="382" t="s">
        <v>888</v>
      </c>
      <c r="W4" s="384" t="s">
        <v>71</v>
      </c>
      <c r="X4" s="385" t="s">
        <v>71</v>
      </c>
      <c r="Y4" s="384" t="s">
        <v>71</v>
      </c>
      <c r="Z4" s="815"/>
      <c r="AA4" s="802"/>
    </row>
    <row r="5" spans="1:27" ht="13.8" x14ac:dyDescent="0.25">
      <c r="A5" s="386">
        <v>9.9999999999999995E-7</v>
      </c>
      <c r="B5" s="601">
        <v>9.9999999999999995E-7</v>
      </c>
      <c r="C5" s="601">
        <v>9.9999999999999995E-7</v>
      </c>
      <c r="D5" s="601" t="s">
        <v>71</v>
      </c>
      <c r="E5" s="601">
        <v>9.9999999999999995E-7</v>
      </c>
      <c r="F5" s="601">
        <v>1.9E-2</v>
      </c>
      <c r="G5" s="95"/>
      <c r="H5" s="386">
        <v>9.9999999999999995E-7</v>
      </c>
      <c r="I5" s="601">
        <v>9.9999999999999995E-7</v>
      </c>
      <c r="J5" s="601" t="s">
        <v>71</v>
      </c>
      <c r="K5" s="601" t="s">
        <v>71</v>
      </c>
      <c r="L5" s="601">
        <v>9.9999999999999995E-7</v>
      </c>
      <c r="M5" s="601">
        <v>9.9999999999999995E-7</v>
      </c>
      <c r="N5" s="32"/>
      <c r="O5" s="386">
        <v>0</v>
      </c>
      <c r="P5" s="601">
        <v>0</v>
      </c>
      <c r="Q5" s="601" t="s">
        <v>71</v>
      </c>
      <c r="R5" s="601" t="s">
        <v>71</v>
      </c>
      <c r="S5" s="601">
        <v>9.9999999999999995E-7</v>
      </c>
      <c r="T5" s="601">
        <v>9.9999999999999995E-7</v>
      </c>
      <c r="U5" s="379"/>
      <c r="V5" s="386">
        <v>9.9999999999999995E-7</v>
      </c>
      <c r="W5" s="603" t="s">
        <v>71</v>
      </c>
      <c r="X5" s="603" t="s">
        <v>71</v>
      </c>
      <c r="Y5" s="603" t="s">
        <v>71</v>
      </c>
      <c r="Z5" s="601">
        <v>9.9999999999999995E-7</v>
      </c>
      <c r="AA5" s="601">
        <v>9.9999999999999995E-7</v>
      </c>
    </row>
    <row r="6" spans="1:27" ht="13.8" x14ac:dyDescent="0.25">
      <c r="A6" s="386">
        <v>10.02</v>
      </c>
      <c r="B6" s="601">
        <v>0.02</v>
      </c>
      <c r="C6" s="601">
        <v>9.9999999999999995E-7</v>
      </c>
      <c r="D6" s="601" t="s">
        <v>71</v>
      </c>
      <c r="E6" s="602">
        <f>0.5*(MAX(B6:D6)-MIN(B6:D6))</f>
        <v>9.9994999999999997E-3</v>
      </c>
      <c r="F6" s="601">
        <v>1.9E-2</v>
      </c>
      <c r="G6" s="32"/>
      <c r="H6" s="386">
        <v>1.97</v>
      </c>
      <c r="I6" s="601">
        <v>-0.01</v>
      </c>
      <c r="J6" s="601" t="s">
        <v>71</v>
      </c>
      <c r="K6" s="601" t="s">
        <v>71</v>
      </c>
      <c r="L6" s="602">
        <f t="shared" ref="L6:L10" si="0">0.5*(MAX(I6:K6)-MIN(I6:K6))</f>
        <v>0</v>
      </c>
      <c r="M6" s="601">
        <v>2.2735999999999999E-2</v>
      </c>
      <c r="N6" s="32"/>
      <c r="O6" s="386">
        <v>1.04</v>
      </c>
      <c r="P6" s="601">
        <v>0.01</v>
      </c>
      <c r="Q6" s="601" t="s">
        <v>71</v>
      </c>
      <c r="R6" s="601" t="s">
        <v>71</v>
      </c>
      <c r="S6" s="602">
        <f t="shared" ref="S6:S10" si="1">0.5*(MAX(P6:R6)-MIN(P6:R6))</f>
        <v>0</v>
      </c>
      <c r="T6" s="601">
        <v>1.2285000000000001E-2</v>
      </c>
      <c r="U6" s="379"/>
      <c r="V6" s="386">
        <v>9.9999999999999995E-7</v>
      </c>
      <c r="W6" s="603" t="s">
        <v>71</v>
      </c>
      <c r="X6" s="603" t="s">
        <v>71</v>
      </c>
      <c r="Y6" s="603" t="s">
        <v>71</v>
      </c>
      <c r="Z6" s="602">
        <f t="shared" ref="Z6:Z9" si="2">0.5*(MAX(W6:Y6)-MIN(W6:Y6))</f>
        <v>0</v>
      </c>
      <c r="AA6" s="601">
        <v>9.9999999999999995E-7</v>
      </c>
    </row>
    <row r="7" spans="1:27" ht="13.8" x14ac:dyDescent="0.25">
      <c r="A7" s="386">
        <v>19.96</v>
      </c>
      <c r="B7" s="601">
        <v>0.06</v>
      </c>
      <c r="C7" s="601">
        <v>9.9999999999999995E-7</v>
      </c>
      <c r="D7" s="601" t="s">
        <v>71</v>
      </c>
      <c r="E7" s="602">
        <f t="shared" ref="E7:E10" si="3">0.5*(MAX(B7:D7)-MIN(B7:D7))</f>
        <v>2.9999499999999998E-2</v>
      </c>
      <c r="F7" s="601">
        <v>1.9E-2</v>
      </c>
      <c r="G7" s="32"/>
      <c r="H7" s="386">
        <v>7.97</v>
      </c>
      <c r="I7" s="601">
        <v>9.9999999999999995E-7</v>
      </c>
      <c r="J7" s="601" t="s">
        <v>71</v>
      </c>
      <c r="K7" s="601" t="s">
        <v>71</v>
      </c>
      <c r="L7" s="602">
        <f t="shared" si="0"/>
        <v>0</v>
      </c>
      <c r="M7" s="601">
        <v>9.2452000000000006E-2</v>
      </c>
      <c r="N7" s="32"/>
      <c r="O7" s="386">
        <v>8.2100000000000009</v>
      </c>
      <c r="P7" s="601">
        <v>0.02</v>
      </c>
      <c r="Q7" s="601" t="s">
        <v>71</v>
      </c>
      <c r="R7" s="601" t="s">
        <v>71</v>
      </c>
      <c r="S7" s="602">
        <f t="shared" si="1"/>
        <v>0</v>
      </c>
      <c r="T7" s="601">
        <v>9.6291000000000002E-2</v>
      </c>
      <c r="U7" s="379"/>
      <c r="V7" s="386">
        <v>9.9999999999999995E-7</v>
      </c>
      <c r="W7" s="603" t="s">
        <v>71</v>
      </c>
      <c r="X7" s="603" t="s">
        <v>71</v>
      </c>
      <c r="Y7" s="603" t="s">
        <v>71</v>
      </c>
      <c r="Z7" s="602">
        <f t="shared" si="2"/>
        <v>0</v>
      </c>
      <c r="AA7" s="601">
        <v>9.9999999999999995E-7</v>
      </c>
    </row>
    <row r="8" spans="1:27" ht="13.8" x14ac:dyDescent="0.25">
      <c r="A8" s="386">
        <v>30.1</v>
      </c>
      <c r="B8" s="601">
        <v>0.1</v>
      </c>
      <c r="C8" s="601">
        <v>9.9999999999999995E-7</v>
      </c>
      <c r="D8" s="601" t="s">
        <v>71</v>
      </c>
      <c r="E8" s="602">
        <f t="shared" si="3"/>
        <v>4.9999500000000002E-2</v>
      </c>
      <c r="F8" s="601">
        <v>1.9E-2</v>
      </c>
      <c r="G8" s="32"/>
      <c r="H8" s="386">
        <v>19.829999999999998</v>
      </c>
      <c r="I8" s="601">
        <v>0.06</v>
      </c>
      <c r="J8" s="601" t="s">
        <v>71</v>
      </c>
      <c r="K8" s="601" t="s">
        <v>71</v>
      </c>
      <c r="L8" s="602">
        <f t="shared" si="0"/>
        <v>0</v>
      </c>
      <c r="M8" s="601">
        <v>0.23072400000000001</v>
      </c>
      <c r="N8" s="32"/>
      <c r="O8" s="386">
        <v>17.920000000000002</v>
      </c>
      <c r="P8" s="601">
        <v>7.0000000000000007E-2</v>
      </c>
      <c r="Q8" s="601" t="s">
        <v>71</v>
      </c>
      <c r="R8" s="601" t="s">
        <v>71</v>
      </c>
      <c r="S8" s="602">
        <f t="shared" si="1"/>
        <v>0</v>
      </c>
      <c r="T8" s="601">
        <v>0.210483</v>
      </c>
      <c r="U8" s="379"/>
      <c r="V8" s="386">
        <v>9.9999999999999995E-7</v>
      </c>
      <c r="W8" s="603" t="s">
        <v>71</v>
      </c>
      <c r="X8" s="603" t="s">
        <v>71</v>
      </c>
      <c r="Y8" s="603" t="s">
        <v>71</v>
      </c>
      <c r="Z8" s="602">
        <f t="shared" si="2"/>
        <v>0</v>
      </c>
      <c r="AA8" s="601">
        <v>9.9999999999999995E-7</v>
      </c>
    </row>
    <row r="9" spans="1:27" ht="13.8" x14ac:dyDescent="0.25">
      <c r="A9" s="386">
        <v>51.11</v>
      </c>
      <c r="B9" s="601">
        <v>0.11</v>
      </c>
      <c r="C9" s="603">
        <v>0.31</v>
      </c>
      <c r="D9" s="603" t="s">
        <v>71</v>
      </c>
      <c r="E9" s="602">
        <f t="shared" si="3"/>
        <v>0.1</v>
      </c>
      <c r="F9" s="601">
        <v>1.9E-2</v>
      </c>
      <c r="G9" s="32"/>
      <c r="H9" s="386">
        <v>50.06</v>
      </c>
      <c r="I9" s="601">
        <v>-0.28000000000000003</v>
      </c>
      <c r="J9" s="601" t="s">
        <v>71</v>
      </c>
      <c r="K9" s="601" t="s">
        <v>71</v>
      </c>
      <c r="L9" s="602">
        <f t="shared" si="0"/>
        <v>0</v>
      </c>
      <c r="M9" s="601">
        <v>0.37545000000000001</v>
      </c>
      <c r="N9" s="32"/>
      <c r="O9" s="386">
        <v>19.93</v>
      </c>
      <c r="P9" s="601">
        <v>0.02</v>
      </c>
      <c r="Q9" s="601" t="s">
        <v>71</v>
      </c>
      <c r="R9" s="601" t="s">
        <v>71</v>
      </c>
      <c r="S9" s="602">
        <f t="shared" si="1"/>
        <v>0</v>
      </c>
      <c r="T9" s="601">
        <v>0.23341500000000001</v>
      </c>
      <c r="U9" s="379"/>
      <c r="V9" s="386">
        <v>9.9999999999999995E-7</v>
      </c>
      <c r="W9" s="603" t="s">
        <v>71</v>
      </c>
      <c r="X9" s="603" t="s">
        <v>71</v>
      </c>
      <c r="Y9" s="603" t="s">
        <v>71</v>
      </c>
      <c r="Z9" s="602">
        <f t="shared" si="2"/>
        <v>0</v>
      </c>
      <c r="AA9" s="601">
        <v>9.9999999999999995E-7</v>
      </c>
    </row>
    <row r="10" spans="1:27" ht="13.8" x14ac:dyDescent="0.25">
      <c r="A10" s="386">
        <v>103.4</v>
      </c>
      <c r="B10" s="601">
        <v>1.3</v>
      </c>
      <c r="C10" s="603">
        <v>0.42</v>
      </c>
      <c r="D10" s="603" t="s">
        <v>71</v>
      </c>
      <c r="E10" s="602">
        <f t="shared" si="3"/>
        <v>0.44000000000000006</v>
      </c>
      <c r="F10" s="601">
        <v>1.9E-2</v>
      </c>
      <c r="G10" s="32"/>
      <c r="H10" s="386">
        <v>80.13</v>
      </c>
      <c r="I10" s="601">
        <v>0.39</v>
      </c>
      <c r="J10" s="601" t="s">
        <v>71</v>
      </c>
      <c r="K10" s="601" t="s">
        <v>71</v>
      </c>
      <c r="L10" s="602">
        <f t="shared" si="0"/>
        <v>0</v>
      </c>
      <c r="M10" s="601">
        <v>0.60097500000000004</v>
      </c>
      <c r="N10" s="32"/>
      <c r="O10" s="386">
        <v>90.96</v>
      </c>
      <c r="P10" s="601">
        <v>0.09</v>
      </c>
      <c r="Q10" s="601" t="s">
        <v>71</v>
      </c>
      <c r="R10" s="601" t="s">
        <v>71</v>
      </c>
      <c r="S10" s="602">
        <f t="shared" si="1"/>
        <v>0</v>
      </c>
      <c r="T10" s="601">
        <v>1.065285</v>
      </c>
      <c r="U10" s="379"/>
      <c r="V10" s="386">
        <v>10</v>
      </c>
      <c r="W10" s="603" t="s">
        <v>71</v>
      </c>
      <c r="X10" s="603" t="s">
        <v>71</v>
      </c>
      <c r="Y10" s="603" t="s">
        <v>71</v>
      </c>
      <c r="Z10" s="602">
        <f>0.5*(MAX(W10:Y10)-MIN(W10:Y10))</f>
        <v>0</v>
      </c>
      <c r="AA10" s="601">
        <v>9.9999999999999995E-7</v>
      </c>
    </row>
    <row r="11" spans="1:27" ht="13.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87"/>
      <c r="Q11" s="387"/>
      <c r="R11" s="32"/>
      <c r="S11" s="32"/>
      <c r="T11" s="32"/>
      <c r="U11" s="379"/>
      <c r="V11" s="11"/>
      <c r="W11" s="11"/>
      <c r="X11" s="11"/>
      <c r="Y11" s="11"/>
      <c r="Z11" s="11"/>
    </row>
    <row r="12" spans="1:27" ht="15" customHeight="1" x14ac:dyDescent="0.25">
      <c r="A12" s="816" t="s">
        <v>889</v>
      </c>
      <c r="B12" s="816"/>
      <c r="C12" s="816"/>
      <c r="D12" s="816"/>
      <c r="E12" s="813" t="s">
        <v>822</v>
      </c>
      <c r="F12" s="817" t="s">
        <v>883</v>
      </c>
      <c r="G12" s="32"/>
      <c r="H12" s="816" t="s">
        <v>890</v>
      </c>
      <c r="I12" s="816"/>
      <c r="J12" s="816"/>
      <c r="K12" s="816"/>
      <c r="L12" s="818" t="s">
        <v>822</v>
      </c>
      <c r="M12" s="817" t="s">
        <v>883</v>
      </c>
      <c r="N12" s="32"/>
      <c r="O12" s="816" t="s">
        <v>891</v>
      </c>
      <c r="P12" s="816"/>
      <c r="Q12" s="816"/>
      <c r="R12" s="816"/>
      <c r="S12" s="818" t="s">
        <v>822</v>
      </c>
      <c r="T12" s="817" t="s">
        <v>883</v>
      </c>
      <c r="U12" s="379"/>
      <c r="V12" s="806">
        <v>14</v>
      </c>
      <c r="W12" s="807"/>
      <c r="X12" s="807"/>
      <c r="Y12" s="808"/>
      <c r="Z12" s="813" t="s">
        <v>822</v>
      </c>
      <c r="AA12" s="800" t="s">
        <v>886</v>
      </c>
    </row>
    <row r="13" spans="1:27" ht="30" customHeight="1" x14ac:dyDescent="0.25">
      <c r="A13" s="383" t="s">
        <v>887</v>
      </c>
      <c r="B13" s="818" t="s">
        <v>821</v>
      </c>
      <c r="C13" s="818"/>
      <c r="D13" s="818"/>
      <c r="E13" s="814"/>
      <c r="F13" s="817"/>
      <c r="G13" s="32"/>
      <c r="H13" s="383" t="s">
        <v>887</v>
      </c>
      <c r="I13" s="818" t="s">
        <v>821</v>
      </c>
      <c r="J13" s="818"/>
      <c r="K13" s="818"/>
      <c r="L13" s="818"/>
      <c r="M13" s="817"/>
      <c r="N13" s="32"/>
      <c r="O13" s="383" t="s">
        <v>887</v>
      </c>
      <c r="P13" s="818" t="s">
        <v>821</v>
      </c>
      <c r="Q13" s="818"/>
      <c r="R13" s="818"/>
      <c r="S13" s="818"/>
      <c r="T13" s="817"/>
      <c r="U13" s="379"/>
      <c r="V13" s="383" t="s">
        <v>887</v>
      </c>
      <c r="W13" s="803" t="s">
        <v>821</v>
      </c>
      <c r="X13" s="804"/>
      <c r="Y13" s="805"/>
      <c r="Z13" s="814"/>
      <c r="AA13" s="801"/>
    </row>
    <row r="14" spans="1:27" ht="13.8" x14ac:dyDescent="0.25">
      <c r="A14" s="382" t="s">
        <v>888</v>
      </c>
      <c r="B14" s="384">
        <v>2017</v>
      </c>
      <c r="C14" s="384" t="s">
        <v>71</v>
      </c>
      <c r="D14" s="385" t="s">
        <v>71</v>
      </c>
      <c r="E14" s="815"/>
      <c r="F14" s="817"/>
      <c r="G14" s="32"/>
      <c r="H14" s="382" t="s">
        <v>888</v>
      </c>
      <c r="I14" s="384">
        <v>2019</v>
      </c>
      <c r="J14" s="384" t="s">
        <v>71</v>
      </c>
      <c r="K14" s="385" t="s">
        <v>71</v>
      </c>
      <c r="L14" s="818"/>
      <c r="M14" s="817"/>
      <c r="N14" s="32"/>
      <c r="O14" s="382" t="s">
        <v>888</v>
      </c>
      <c r="P14" s="384" t="s">
        <v>71</v>
      </c>
      <c r="Q14" s="385" t="s">
        <v>71</v>
      </c>
      <c r="R14" s="384" t="s">
        <v>71</v>
      </c>
      <c r="S14" s="818"/>
      <c r="T14" s="817"/>
      <c r="U14" s="379"/>
      <c r="V14" s="382" t="s">
        <v>888</v>
      </c>
      <c r="W14" s="384" t="s">
        <v>71</v>
      </c>
      <c r="X14" s="385" t="s">
        <v>71</v>
      </c>
      <c r="Y14" s="384" t="s">
        <v>71</v>
      </c>
      <c r="Z14" s="815"/>
      <c r="AA14" s="802"/>
    </row>
    <row r="15" spans="1:27" ht="13.8" x14ac:dyDescent="0.25">
      <c r="A15" s="386">
        <v>9.9999999999999995E-7</v>
      </c>
      <c r="B15" s="601">
        <v>9.9999999999999995E-7</v>
      </c>
      <c r="C15" s="601" t="s">
        <v>71</v>
      </c>
      <c r="D15" s="601" t="s">
        <v>71</v>
      </c>
      <c r="E15" s="601">
        <v>9.9999999999999995E-7</v>
      </c>
      <c r="F15" s="601">
        <v>0.02</v>
      </c>
      <c r="G15" s="95"/>
      <c r="H15" s="386">
        <v>9.9999999999999995E-7</v>
      </c>
      <c r="I15" s="601">
        <v>9.9999999999999995E-7</v>
      </c>
      <c r="J15" s="601" t="s">
        <v>71</v>
      </c>
      <c r="K15" s="601" t="s">
        <v>71</v>
      </c>
      <c r="L15" s="601">
        <v>9.9999999999999995E-7</v>
      </c>
      <c r="M15" s="601">
        <v>9.9999999999999995E-7</v>
      </c>
      <c r="N15" s="32"/>
      <c r="O15" s="386">
        <v>9.9999999999999995E-7</v>
      </c>
      <c r="P15" s="603" t="s">
        <v>71</v>
      </c>
      <c r="Q15" s="603" t="s">
        <v>71</v>
      </c>
      <c r="R15" s="603" t="s">
        <v>71</v>
      </c>
      <c r="S15" s="601">
        <v>9.9999999999999995E-7</v>
      </c>
      <c r="T15" s="601">
        <v>9.9999999999999995E-7</v>
      </c>
      <c r="U15" s="379"/>
      <c r="V15" s="386">
        <v>9.9999999999999995E-7</v>
      </c>
      <c r="W15" s="603" t="s">
        <v>71</v>
      </c>
      <c r="X15" s="603" t="s">
        <v>71</v>
      </c>
      <c r="Y15" s="603" t="s">
        <v>71</v>
      </c>
      <c r="Z15" s="601">
        <v>9.9999999999999995E-7</v>
      </c>
      <c r="AA15" s="601">
        <v>9.9999999999999995E-7</v>
      </c>
    </row>
    <row r="16" spans="1:27" ht="13.8" x14ac:dyDescent="0.25">
      <c r="A16" s="386">
        <v>10.14</v>
      </c>
      <c r="B16" s="601">
        <v>0.04</v>
      </c>
      <c r="C16" s="601" t="s">
        <v>71</v>
      </c>
      <c r="D16" s="601" t="s">
        <v>71</v>
      </c>
      <c r="E16" s="602">
        <f>0.5*(MAX(B16:D16)-MIN(B16:D16))</f>
        <v>0</v>
      </c>
      <c r="F16" s="601">
        <v>0.02</v>
      </c>
      <c r="G16" s="32"/>
      <c r="H16" s="386">
        <v>1.97</v>
      </c>
      <c r="I16" s="601">
        <v>-0.01</v>
      </c>
      <c r="J16" s="601" t="s">
        <v>71</v>
      </c>
      <c r="K16" s="601" t="s">
        <v>71</v>
      </c>
      <c r="L16" s="602">
        <f t="shared" ref="L16:L20" si="4">0.5*(MAX(I16:K16)-MIN(I16:K16))</f>
        <v>0</v>
      </c>
      <c r="M16" s="601">
        <v>2.2735999999999999E-2</v>
      </c>
      <c r="N16" s="32"/>
      <c r="O16" s="386">
        <v>9.9999999999999995E-7</v>
      </c>
      <c r="P16" s="603" t="s">
        <v>71</v>
      </c>
      <c r="Q16" s="603" t="s">
        <v>71</v>
      </c>
      <c r="R16" s="603" t="s">
        <v>71</v>
      </c>
      <c r="S16" s="602">
        <f t="shared" ref="S16:S20" si="5">0.5*(MAX(P16:R16)-MIN(P16:R16))</f>
        <v>0</v>
      </c>
      <c r="T16" s="601">
        <v>9.9999999999999995E-7</v>
      </c>
      <c r="U16" s="379"/>
      <c r="V16" s="386">
        <v>9.9999999999999995E-7</v>
      </c>
      <c r="W16" s="603" t="s">
        <v>71</v>
      </c>
      <c r="X16" s="603" t="s">
        <v>71</v>
      </c>
      <c r="Y16" s="603" t="s">
        <v>71</v>
      </c>
      <c r="Z16" s="602">
        <f t="shared" ref="Z16:Z19" si="6">0.5*(MAX(W16:Y16)-MIN(W16:Y16))</f>
        <v>0</v>
      </c>
      <c r="AA16" s="601">
        <v>9.9999999999999995E-7</v>
      </c>
    </row>
    <row r="17" spans="1:47" ht="13.8" x14ac:dyDescent="0.25">
      <c r="A17" s="386">
        <v>15.22</v>
      </c>
      <c r="B17" s="601">
        <v>0.12</v>
      </c>
      <c r="C17" s="601" t="s">
        <v>71</v>
      </c>
      <c r="D17" s="601" t="s">
        <v>71</v>
      </c>
      <c r="E17" s="602">
        <f t="shared" ref="E17:E20" si="7">0.5*(MAX(B17:D17)-MIN(B17:D17))</f>
        <v>0</v>
      </c>
      <c r="F17" s="601">
        <v>0.02</v>
      </c>
      <c r="G17" s="32"/>
      <c r="H17" s="386">
        <v>7.97</v>
      </c>
      <c r="I17" s="601">
        <v>0.02</v>
      </c>
      <c r="J17" s="601" t="s">
        <v>71</v>
      </c>
      <c r="K17" s="601" t="s">
        <v>71</v>
      </c>
      <c r="L17" s="602">
        <f t="shared" si="4"/>
        <v>0</v>
      </c>
      <c r="M17" s="601">
        <v>9.2452000000000006E-2</v>
      </c>
      <c r="N17" s="32"/>
      <c r="O17" s="386">
        <v>9.9999999999999995E-7</v>
      </c>
      <c r="P17" s="603" t="s">
        <v>71</v>
      </c>
      <c r="Q17" s="603" t="s">
        <v>71</v>
      </c>
      <c r="R17" s="603" t="s">
        <v>71</v>
      </c>
      <c r="S17" s="602">
        <f t="shared" si="5"/>
        <v>0</v>
      </c>
      <c r="T17" s="601">
        <v>9.9999999999999995E-7</v>
      </c>
      <c r="U17" s="379"/>
      <c r="V17" s="386">
        <v>9.9999999999999995E-7</v>
      </c>
      <c r="W17" s="603" t="s">
        <v>71</v>
      </c>
      <c r="X17" s="603" t="s">
        <v>71</v>
      </c>
      <c r="Y17" s="603" t="s">
        <v>71</v>
      </c>
      <c r="Z17" s="602">
        <f>0.5*(MAX(W17:Y17)-MIN(W17:Y17))</f>
        <v>0</v>
      </c>
      <c r="AA17" s="601">
        <v>9.9999999999999995E-7</v>
      </c>
    </row>
    <row r="18" spans="1:47" ht="13.8" x14ac:dyDescent="0.25">
      <c r="A18" s="386">
        <v>20.440000000000001</v>
      </c>
      <c r="B18" s="601">
        <v>0.24</v>
      </c>
      <c r="C18" s="601" t="s">
        <v>71</v>
      </c>
      <c r="D18" s="601" t="s">
        <v>71</v>
      </c>
      <c r="E18" s="602">
        <f t="shared" si="7"/>
        <v>0</v>
      </c>
      <c r="F18" s="601">
        <v>0.02</v>
      </c>
      <c r="G18" s="32"/>
      <c r="H18" s="386">
        <v>19.829999999999998</v>
      </c>
      <c r="I18" s="601">
        <v>0.09</v>
      </c>
      <c r="J18" s="601" t="s">
        <v>71</v>
      </c>
      <c r="K18" s="601" t="s">
        <v>71</v>
      </c>
      <c r="L18" s="602">
        <f t="shared" si="4"/>
        <v>0</v>
      </c>
      <c r="M18" s="601">
        <v>0.23002800000000001</v>
      </c>
      <c r="N18" s="32"/>
      <c r="O18" s="386">
        <v>9.9999999999999995E-7</v>
      </c>
      <c r="P18" s="603" t="s">
        <v>71</v>
      </c>
      <c r="Q18" s="603" t="s">
        <v>71</v>
      </c>
      <c r="R18" s="603" t="s">
        <v>71</v>
      </c>
      <c r="S18" s="602">
        <f t="shared" si="5"/>
        <v>0</v>
      </c>
      <c r="T18" s="601">
        <v>9.9999999999999995E-7</v>
      </c>
      <c r="U18" s="379"/>
      <c r="V18" s="386">
        <v>9.9999999999999995E-7</v>
      </c>
      <c r="W18" s="603" t="s">
        <v>71</v>
      </c>
      <c r="X18" s="603" t="s">
        <v>71</v>
      </c>
      <c r="Y18" s="603" t="s">
        <v>71</v>
      </c>
      <c r="Z18" s="602">
        <f t="shared" si="6"/>
        <v>0</v>
      </c>
      <c r="AA18" s="601">
        <v>9.9999999999999995E-7</v>
      </c>
    </row>
    <row r="19" spans="1:47" ht="13.8" x14ac:dyDescent="0.25">
      <c r="A19" s="386">
        <v>25.02</v>
      </c>
      <c r="B19" s="601">
        <v>0.32</v>
      </c>
      <c r="C19" s="601" t="s">
        <v>71</v>
      </c>
      <c r="D19" s="601" t="s">
        <v>71</v>
      </c>
      <c r="E19" s="602">
        <f t="shared" si="7"/>
        <v>0</v>
      </c>
      <c r="F19" s="601">
        <v>0.02</v>
      </c>
      <c r="G19" s="32"/>
      <c r="H19" s="386">
        <v>50.7</v>
      </c>
      <c r="I19" s="601">
        <v>0.06</v>
      </c>
      <c r="J19" s="601" t="s">
        <v>71</v>
      </c>
      <c r="K19" s="601" t="s">
        <v>71</v>
      </c>
      <c r="L19" s="602">
        <f t="shared" si="4"/>
        <v>0</v>
      </c>
      <c r="M19" s="601">
        <v>0.38024999999999998</v>
      </c>
      <c r="N19" s="32"/>
      <c r="O19" s="386">
        <v>9.9999999999999995E-7</v>
      </c>
      <c r="P19" s="603" t="s">
        <v>71</v>
      </c>
      <c r="Q19" s="603" t="s">
        <v>71</v>
      </c>
      <c r="R19" s="603" t="s">
        <v>71</v>
      </c>
      <c r="S19" s="602">
        <f t="shared" si="5"/>
        <v>0</v>
      </c>
      <c r="T19" s="601">
        <v>9.9999999999999995E-7</v>
      </c>
      <c r="U19" s="379"/>
      <c r="V19" s="386">
        <v>9.9999999999999995E-7</v>
      </c>
      <c r="W19" s="603" t="s">
        <v>71</v>
      </c>
      <c r="X19" s="603" t="s">
        <v>71</v>
      </c>
      <c r="Y19" s="603" t="s">
        <v>71</v>
      </c>
      <c r="Z19" s="602">
        <f t="shared" si="6"/>
        <v>0</v>
      </c>
      <c r="AA19" s="601">
        <v>9.9999999999999995E-7</v>
      </c>
    </row>
    <row r="20" spans="1:47" ht="13.8" x14ac:dyDescent="0.25">
      <c r="A20" s="386">
        <v>49.82</v>
      </c>
      <c r="B20" s="601">
        <v>0.72</v>
      </c>
      <c r="C20" s="601" t="s">
        <v>71</v>
      </c>
      <c r="D20" s="601" t="s">
        <v>71</v>
      </c>
      <c r="E20" s="602">
        <f t="shared" si="7"/>
        <v>0</v>
      </c>
      <c r="F20" s="601">
        <v>0.02</v>
      </c>
      <c r="G20" s="32"/>
      <c r="H20" s="386">
        <v>77.42</v>
      </c>
      <c r="I20" s="601">
        <v>0.23</v>
      </c>
      <c r="J20" s="601" t="s">
        <v>71</v>
      </c>
      <c r="K20" s="601" t="s">
        <v>71</v>
      </c>
      <c r="L20" s="602">
        <f t="shared" si="4"/>
        <v>0</v>
      </c>
      <c r="M20" s="601">
        <v>0.58065</v>
      </c>
      <c r="N20" s="32"/>
      <c r="O20" s="386">
        <v>10</v>
      </c>
      <c r="P20" s="603" t="s">
        <v>71</v>
      </c>
      <c r="Q20" s="603" t="s">
        <v>71</v>
      </c>
      <c r="R20" s="603" t="s">
        <v>71</v>
      </c>
      <c r="S20" s="602">
        <f t="shared" si="5"/>
        <v>0</v>
      </c>
      <c r="T20" s="601">
        <v>9.9999999999999995E-7</v>
      </c>
      <c r="U20" s="379"/>
      <c r="V20" s="386">
        <v>10</v>
      </c>
      <c r="W20" s="603" t="s">
        <v>71</v>
      </c>
      <c r="X20" s="603" t="s">
        <v>71</v>
      </c>
      <c r="Y20" s="603" t="s">
        <v>71</v>
      </c>
      <c r="Z20" s="602">
        <f>0.5*(MAX(W20:Y20)-MIN(W20:Y20))</f>
        <v>0</v>
      </c>
      <c r="AA20" s="601">
        <v>9.9999999999999995E-7</v>
      </c>
    </row>
    <row r="21" spans="1:47" ht="13.8" x14ac:dyDescent="0.25">
      <c r="A21" s="388"/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79"/>
      <c r="V21" s="11"/>
      <c r="W21" s="11"/>
      <c r="X21" s="11"/>
      <c r="Y21" s="11"/>
      <c r="Z21" s="11"/>
    </row>
    <row r="22" spans="1:47" ht="15" customHeight="1" thickBot="1" x14ac:dyDescent="0.3">
      <c r="A22" s="816" t="s">
        <v>892</v>
      </c>
      <c r="B22" s="816"/>
      <c r="C22" s="816"/>
      <c r="D22" s="816"/>
      <c r="E22" s="813" t="s">
        <v>822</v>
      </c>
      <c r="F22" s="817" t="s">
        <v>883</v>
      </c>
      <c r="G22" s="389"/>
      <c r="H22" s="816" t="s">
        <v>893</v>
      </c>
      <c r="I22" s="816"/>
      <c r="J22" s="816"/>
      <c r="K22" s="816"/>
      <c r="L22" s="818" t="s">
        <v>822</v>
      </c>
      <c r="M22" s="817" t="s">
        <v>883</v>
      </c>
      <c r="N22" s="390"/>
      <c r="O22" s="806" t="s">
        <v>894</v>
      </c>
      <c r="P22" s="807"/>
      <c r="Q22" s="807"/>
      <c r="R22" s="808"/>
      <c r="S22" s="813" t="s">
        <v>822</v>
      </c>
      <c r="T22" s="800" t="s">
        <v>883</v>
      </c>
      <c r="U22" s="379"/>
      <c r="V22" s="806">
        <v>15</v>
      </c>
      <c r="W22" s="807"/>
      <c r="X22" s="807"/>
      <c r="Y22" s="808"/>
      <c r="Z22" s="813" t="s">
        <v>822</v>
      </c>
      <c r="AA22" s="800" t="s">
        <v>886</v>
      </c>
    </row>
    <row r="23" spans="1:47" ht="30" customHeight="1" x14ac:dyDescent="0.25">
      <c r="A23" s="383" t="s">
        <v>887</v>
      </c>
      <c r="B23" s="818" t="s">
        <v>821</v>
      </c>
      <c r="C23" s="818"/>
      <c r="D23" s="818"/>
      <c r="E23" s="814"/>
      <c r="F23" s="817"/>
      <c r="G23" s="389"/>
      <c r="H23" s="383" t="s">
        <v>887</v>
      </c>
      <c r="I23" s="818" t="s">
        <v>821</v>
      </c>
      <c r="J23" s="818"/>
      <c r="K23" s="818"/>
      <c r="L23" s="818"/>
      <c r="M23" s="817"/>
      <c r="N23" s="390"/>
      <c r="O23" s="383" t="s">
        <v>887</v>
      </c>
      <c r="P23" s="803" t="s">
        <v>821</v>
      </c>
      <c r="Q23" s="804"/>
      <c r="R23" s="805"/>
      <c r="S23" s="814"/>
      <c r="T23" s="801"/>
      <c r="U23" s="379"/>
      <c r="V23" s="383" t="s">
        <v>887</v>
      </c>
      <c r="W23" s="803" t="s">
        <v>821</v>
      </c>
      <c r="X23" s="804"/>
      <c r="Y23" s="805"/>
      <c r="Z23" s="814"/>
      <c r="AA23" s="801"/>
      <c r="AU23" s="13"/>
    </row>
    <row r="24" spans="1:47" ht="15" customHeight="1" x14ac:dyDescent="0.25">
      <c r="A24" s="382" t="s">
        <v>888</v>
      </c>
      <c r="B24" s="384">
        <v>2020</v>
      </c>
      <c r="C24" s="384">
        <v>2017</v>
      </c>
      <c r="D24" s="384" t="s">
        <v>71</v>
      </c>
      <c r="E24" s="815"/>
      <c r="F24" s="817"/>
      <c r="G24" s="389"/>
      <c r="H24" s="382" t="s">
        <v>888</v>
      </c>
      <c r="I24" s="384">
        <v>2019</v>
      </c>
      <c r="J24" s="384" t="s">
        <v>71</v>
      </c>
      <c r="K24" s="385" t="s">
        <v>71</v>
      </c>
      <c r="L24" s="818"/>
      <c r="M24" s="817"/>
      <c r="N24" s="390"/>
      <c r="O24" s="382" t="s">
        <v>888</v>
      </c>
      <c r="P24" s="384" t="s">
        <v>71</v>
      </c>
      <c r="Q24" s="385" t="s">
        <v>71</v>
      </c>
      <c r="R24" s="384" t="s">
        <v>71</v>
      </c>
      <c r="S24" s="815"/>
      <c r="T24" s="802"/>
      <c r="U24" s="379"/>
      <c r="V24" s="382" t="s">
        <v>888</v>
      </c>
      <c r="W24" s="384" t="s">
        <v>71</v>
      </c>
      <c r="X24" s="385" t="s">
        <v>71</v>
      </c>
      <c r="Y24" s="384" t="s">
        <v>71</v>
      </c>
      <c r="Z24" s="815"/>
      <c r="AA24" s="802"/>
      <c r="AU24" s="11"/>
    </row>
    <row r="25" spans="1:47" ht="13.8" x14ac:dyDescent="0.25">
      <c r="A25" s="386">
        <v>9.9999999999999995E-7</v>
      </c>
      <c r="B25" s="601">
        <v>9.9999999999999995E-7</v>
      </c>
      <c r="C25" s="601">
        <v>0</v>
      </c>
      <c r="D25" s="601" t="s">
        <v>71</v>
      </c>
      <c r="E25" s="601">
        <v>9.9999999999999995E-7</v>
      </c>
      <c r="F25" s="601">
        <v>1.1583E-2</v>
      </c>
      <c r="G25" s="389"/>
      <c r="H25" s="386">
        <v>9.9999999999999995E-7</v>
      </c>
      <c r="I25" s="601">
        <v>9.9999999999999995E-7</v>
      </c>
      <c r="J25" s="601" t="s">
        <v>71</v>
      </c>
      <c r="K25" s="601" t="s">
        <v>71</v>
      </c>
      <c r="L25" s="601">
        <v>9.9999999999999995E-7</v>
      </c>
      <c r="M25" s="601">
        <v>1.1832000000000001E-2</v>
      </c>
      <c r="N25" s="390"/>
      <c r="O25" s="386">
        <v>9.9999999999999995E-7</v>
      </c>
      <c r="P25" s="603" t="s">
        <v>71</v>
      </c>
      <c r="Q25" s="603" t="s">
        <v>71</v>
      </c>
      <c r="R25" s="603" t="s">
        <v>71</v>
      </c>
      <c r="S25" s="601">
        <v>9.9999999999999995E-7</v>
      </c>
      <c r="T25" s="601">
        <v>9.9999999999999995E-7</v>
      </c>
      <c r="U25" s="379"/>
      <c r="V25" s="386">
        <v>9.9999999999999995E-7</v>
      </c>
      <c r="W25" s="603" t="s">
        <v>71</v>
      </c>
      <c r="X25" s="603" t="s">
        <v>71</v>
      </c>
      <c r="Y25" s="603" t="s">
        <v>71</v>
      </c>
      <c r="Z25" s="601">
        <v>9.9999999999999995E-7</v>
      </c>
      <c r="AA25" s="601">
        <v>9.9999999999999995E-7</v>
      </c>
      <c r="AU25" s="11"/>
    </row>
    <row r="26" spans="1:47" ht="15.75" customHeight="1" x14ac:dyDescent="0.25">
      <c r="A26" s="386">
        <v>1</v>
      </c>
      <c r="B26" s="601">
        <v>9.9999999999999995E-7</v>
      </c>
      <c r="C26" s="601">
        <v>-0.01</v>
      </c>
      <c r="D26" s="601" t="s">
        <v>71</v>
      </c>
      <c r="E26" s="602">
        <f t="shared" ref="E26:E30" si="8">0.5*(MAX(B26:D26)-MIN(B26:D26))</f>
        <v>5.0004999999999997E-3</v>
      </c>
      <c r="F26" s="601">
        <v>1.1583E-2</v>
      </c>
      <c r="G26" s="389"/>
      <c r="H26" s="386">
        <v>1.02</v>
      </c>
      <c r="I26" s="601">
        <v>9.9999999999999995E-7</v>
      </c>
      <c r="J26" s="601" t="s">
        <v>71</v>
      </c>
      <c r="K26" s="601" t="s">
        <v>71</v>
      </c>
      <c r="L26" s="602">
        <f t="shared" ref="L26:L30" si="9">0.5*(MAX(I26:K26)-MIN(I26:K26))</f>
        <v>0</v>
      </c>
      <c r="M26" s="601">
        <v>1.183E-2</v>
      </c>
      <c r="N26" s="390"/>
      <c r="O26" s="386">
        <v>9.9999999999999995E-7</v>
      </c>
      <c r="P26" s="603" t="s">
        <v>71</v>
      </c>
      <c r="Q26" s="603" t="s">
        <v>71</v>
      </c>
      <c r="R26" s="603" t="s">
        <v>71</v>
      </c>
      <c r="S26" s="602">
        <f t="shared" ref="S26:S30" si="10">0.5*(MAX(P26:R26)-MIN(P26:R26))</f>
        <v>0</v>
      </c>
      <c r="T26" s="601">
        <v>9.9999999999999995E-7</v>
      </c>
      <c r="U26" s="379"/>
      <c r="V26" s="386">
        <v>9.9999999999999995E-7</v>
      </c>
      <c r="W26" s="603" t="s">
        <v>71</v>
      </c>
      <c r="X26" s="603" t="s">
        <v>71</v>
      </c>
      <c r="Y26" s="603" t="s">
        <v>71</v>
      </c>
      <c r="Z26" s="602">
        <f t="shared" ref="Z26:Z29" si="11">0.5*(MAX(W26:Y26)-MIN(W26:Y26))</f>
        <v>0</v>
      </c>
      <c r="AA26" s="601">
        <v>9.9999999999999995E-7</v>
      </c>
      <c r="AU26" s="11"/>
    </row>
    <row r="27" spans="1:47" ht="15.75" customHeight="1" x14ac:dyDescent="0.25">
      <c r="A27" s="386">
        <v>8.1300000000000008</v>
      </c>
      <c r="B27" s="601">
        <v>0.02</v>
      </c>
      <c r="C27" s="601">
        <v>0.02</v>
      </c>
      <c r="D27" s="601" t="s">
        <v>71</v>
      </c>
      <c r="E27" s="602">
        <f t="shared" si="8"/>
        <v>0</v>
      </c>
      <c r="F27" s="601">
        <v>9.3716999999999995E-2</v>
      </c>
      <c r="G27" s="389"/>
      <c r="H27" s="386">
        <v>8.1</v>
      </c>
      <c r="I27" s="601">
        <v>-0.02</v>
      </c>
      <c r="J27" s="601" t="s">
        <v>71</v>
      </c>
      <c r="K27" s="601" t="s">
        <v>71</v>
      </c>
      <c r="L27" s="602">
        <f t="shared" si="9"/>
        <v>0</v>
      </c>
      <c r="M27" s="601">
        <v>9.3728000000000006E-2</v>
      </c>
      <c r="N27" s="390"/>
      <c r="O27" s="386">
        <v>9.9999999999999995E-7</v>
      </c>
      <c r="P27" s="603" t="s">
        <v>71</v>
      </c>
      <c r="Q27" s="603" t="s">
        <v>71</v>
      </c>
      <c r="R27" s="603" t="s">
        <v>71</v>
      </c>
      <c r="S27" s="602">
        <f t="shared" si="10"/>
        <v>0</v>
      </c>
      <c r="T27" s="601">
        <v>9.9999999999999995E-7</v>
      </c>
      <c r="U27" s="379"/>
      <c r="V27" s="386">
        <v>9.9999999999999995E-7</v>
      </c>
      <c r="W27" s="603" t="s">
        <v>71</v>
      </c>
      <c r="X27" s="603" t="s">
        <v>71</v>
      </c>
      <c r="Y27" s="603" t="s">
        <v>71</v>
      </c>
      <c r="Z27" s="602">
        <f t="shared" si="11"/>
        <v>0</v>
      </c>
      <c r="AA27" s="601">
        <v>9.9999999999999995E-7</v>
      </c>
      <c r="AU27" s="11"/>
    </row>
    <row r="28" spans="1:47" ht="15.75" customHeight="1" x14ac:dyDescent="0.25">
      <c r="A28" s="386">
        <v>17.809999999999999</v>
      </c>
      <c r="B28" s="601">
        <v>0</v>
      </c>
      <c r="C28" s="601">
        <v>-0.04</v>
      </c>
      <c r="D28" s="601" t="s">
        <v>71</v>
      </c>
      <c r="E28" s="602">
        <f t="shared" si="8"/>
        <v>0.02</v>
      </c>
      <c r="F28" s="601">
        <v>0.21001500000000001</v>
      </c>
      <c r="G28" s="389"/>
      <c r="H28" s="386">
        <v>17.760000000000002</v>
      </c>
      <c r="I28" s="601">
        <v>-0.02</v>
      </c>
      <c r="J28" s="601" t="s">
        <v>71</v>
      </c>
      <c r="K28" s="601" t="s">
        <v>71</v>
      </c>
      <c r="L28" s="602">
        <f t="shared" si="9"/>
        <v>0</v>
      </c>
      <c r="M28" s="601">
        <v>0.20578399999999999</v>
      </c>
      <c r="N28" s="390"/>
      <c r="O28" s="386">
        <v>9.9999999999999995E-7</v>
      </c>
      <c r="P28" s="603" t="s">
        <v>71</v>
      </c>
      <c r="Q28" s="603" t="s">
        <v>71</v>
      </c>
      <c r="R28" s="603" t="s">
        <v>71</v>
      </c>
      <c r="S28" s="602">
        <f t="shared" si="10"/>
        <v>0</v>
      </c>
      <c r="T28" s="601">
        <v>9.9999999999999995E-7</v>
      </c>
      <c r="U28" s="379"/>
      <c r="V28" s="386">
        <v>9.9999999999999995E-7</v>
      </c>
      <c r="W28" s="603" t="s">
        <v>71</v>
      </c>
      <c r="X28" s="603" t="s">
        <v>71</v>
      </c>
      <c r="Y28" s="603" t="s">
        <v>71</v>
      </c>
      <c r="Z28" s="602">
        <f t="shared" si="11"/>
        <v>0</v>
      </c>
      <c r="AA28" s="601">
        <v>9.9999999999999995E-7</v>
      </c>
      <c r="AU28" s="11"/>
    </row>
    <row r="29" spans="1:47" ht="15.75" customHeight="1" x14ac:dyDescent="0.25">
      <c r="A29" s="386">
        <v>19.8</v>
      </c>
      <c r="B29" s="601">
        <v>-0.16</v>
      </c>
      <c r="C29" s="601">
        <v>-0.03</v>
      </c>
      <c r="D29" s="601" t="s">
        <v>71</v>
      </c>
      <c r="E29" s="602">
        <f t="shared" si="8"/>
        <v>6.5000000000000002E-2</v>
      </c>
      <c r="F29" s="601">
        <v>0.23142599999999999</v>
      </c>
      <c r="G29" s="389"/>
      <c r="H29" s="386">
        <v>19.760000000000002</v>
      </c>
      <c r="I29" s="601">
        <v>-0.06</v>
      </c>
      <c r="J29" s="601" t="s">
        <v>71</v>
      </c>
      <c r="K29" s="601" t="s">
        <v>71</v>
      </c>
      <c r="L29" s="602">
        <f t="shared" si="9"/>
        <v>0</v>
      </c>
      <c r="M29" s="601">
        <v>0.1482</v>
      </c>
      <c r="N29" s="390"/>
      <c r="O29" s="386">
        <v>9.9999999999999995E-7</v>
      </c>
      <c r="P29" s="603" t="s">
        <v>71</v>
      </c>
      <c r="Q29" s="603" t="s">
        <v>71</v>
      </c>
      <c r="R29" s="603" t="s">
        <v>71</v>
      </c>
      <c r="S29" s="602">
        <f t="shared" si="10"/>
        <v>0</v>
      </c>
      <c r="T29" s="601">
        <v>9.9999999999999995E-7</v>
      </c>
      <c r="U29" s="379"/>
      <c r="V29" s="386">
        <v>9.9999999999999995E-7</v>
      </c>
      <c r="W29" s="603" t="s">
        <v>71</v>
      </c>
      <c r="X29" s="603" t="s">
        <v>71</v>
      </c>
      <c r="Y29" s="603" t="s">
        <v>71</v>
      </c>
      <c r="Z29" s="602">
        <f t="shared" si="11"/>
        <v>0</v>
      </c>
      <c r="AA29" s="601">
        <v>9.9999999999999995E-7</v>
      </c>
      <c r="AU29" s="11"/>
    </row>
    <row r="30" spans="1:47" ht="15.75" customHeight="1" x14ac:dyDescent="0.25">
      <c r="A30" s="386">
        <v>86.66</v>
      </c>
      <c r="B30" s="601">
        <v>-0.39</v>
      </c>
      <c r="C30" s="601">
        <v>-0.38</v>
      </c>
      <c r="D30" s="601" t="s">
        <v>71</v>
      </c>
      <c r="E30" s="602">
        <f t="shared" si="8"/>
        <v>5.0000000000000044E-3</v>
      </c>
      <c r="F30" s="601">
        <v>6.5861600000000006E-2</v>
      </c>
      <c r="G30" s="389"/>
      <c r="H30" s="386">
        <v>90.96</v>
      </c>
      <c r="I30" s="601">
        <v>-0.2</v>
      </c>
      <c r="J30" s="601" t="s">
        <v>71</v>
      </c>
      <c r="K30" s="601" t="s">
        <v>71</v>
      </c>
      <c r="L30" s="602">
        <f t="shared" si="9"/>
        <v>0</v>
      </c>
      <c r="M30" s="601">
        <v>0.6825</v>
      </c>
      <c r="N30" s="390"/>
      <c r="O30" s="386">
        <v>10</v>
      </c>
      <c r="P30" s="603" t="s">
        <v>71</v>
      </c>
      <c r="Q30" s="603" t="s">
        <v>71</v>
      </c>
      <c r="R30" s="603" t="s">
        <v>71</v>
      </c>
      <c r="S30" s="602">
        <f t="shared" si="10"/>
        <v>0</v>
      </c>
      <c r="T30" s="601">
        <v>9.9999999999999995E-7</v>
      </c>
      <c r="U30" s="379"/>
      <c r="V30" s="386">
        <v>10</v>
      </c>
      <c r="W30" s="603" t="s">
        <v>71</v>
      </c>
      <c r="X30" s="603" t="s">
        <v>71</v>
      </c>
      <c r="Y30" s="603" t="s">
        <v>71</v>
      </c>
      <c r="Z30" s="602">
        <f>0.5*(MAX(W30:Y30)-MIN(W30:Y30))</f>
        <v>0</v>
      </c>
      <c r="AA30" s="601">
        <v>9.9999999999999995E-7</v>
      </c>
      <c r="AU30" s="11"/>
    </row>
    <row r="31" spans="1:47" ht="15.75" customHeight="1" x14ac:dyDescent="0.25">
      <c r="G31" s="389"/>
      <c r="N31" s="390"/>
      <c r="U31" s="379"/>
      <c r="AU31" s="11"/>
    </row>
    <row r="32" spans="1:47" ht="15" customHeight="1" x14ac:dyDescent="0.25">
      <c r="A32" s="816" t="s">
        <v>895</v>
      </c>
      <c r="B32" s="816"/>
      <c r="C32" s="816"/>
      <c r="D32" s="816"/>
      <c r="E32" s="818" t="s">
        <v>822</v>
      </c>
      <c r="F32" s="817" t="s">
        <v>883</v>
      </c>
      <c r="G32" s="389"/>
      <c r="H32" s="806" t="s">
        <v>896</v>
      </c>
      <c r="I32" s="807"/>
      <c r="J32" s="807"/>
      <c r="K32" s="808"/>
      <c r="L32" s="813" t="s">
        <v>822</v>
      </c>
      <c r="M32" s="800" t="s">
        <v>883</v>
      </c>
      <c r="N32" s="390"/>
      <c r="O32" s="806">
        <v>12</v>
      </c>
      <c r="P32" s="807"/>
      <c r="Q32" s="807"/>
      <c r="R32" s="808"/>
      <c r="S32" s="813" t="s">
        <v>822</v>
      </c>
      <c r="T32" s="800" t="s">
        <v>883</v>
      </c>
      <c r="U32" s="379"/>
      <c r="V32" s="806">
        <v>16</v>
      </c>
      <c r="W32" s="807"/>
      <c r="X32" s="807"/>
      <c r="Y32" s="808"/>
      <c r="Z32" s="813" t="s">
        <v>822</v>
      </c>
      <c r="AA32" s="800" t="s">
        <v>886</v>
      </c>
      <c r="AU32" s="11"/>
    </row>
    <row r="33" spans="1:47" ht="30" customHeight="1" x14ac:dyDescent="0.25">
      <c r="A33" s="383" t="s">
        <v>887</v>
      </c>
      <c r="B33" s="818" t="s">
        <v>821</v>
      </c>
      <c r="C33" s="818"/>
      <c r="D33" s="818"/>
      <c r="E33" s="818"/>
      <c r="F33" s="817"/>
      <c r="G33" s="389"/>
      <c r="H33" s="383" t="s">
        <v>887</v>
      </c>
      <c r="I33" s="803" t="s">
        <v>821</v>
      </c>
      <c r="J33" s="804"/>
      <c r="K33" s="805"/>
      <c r="L33" s="814"/>
      <c r="M33" s="801"/>
      <c r="N33" s="390"/>
      <c r="O33" s="383" t="s">
        <v>887</v>
      </c>
      <c r="P33" s="803" t="s">
        <v>821</v>
      </c>
      <c r="Q33" s="804"/>
      <c r="R33" s="805"/>
      <c r="S33" s="814"/>
      <c r="T33" s="801"/>
      <c r="U33" s="379"/>
      <c r="V33" s="383" t="s">
        <v>887</v>
      </c>
      <c r="W33" s="803" t="s">
        <v>821</v>
      </c>
      <c r="X33" s="804"/>
      <c r="Y33" s="805"/>
      <c r="Z33" s="814"/>
      <c r="AA33" s="801"/>
      <c r="AU33" s="11"/>
    </row>
    <row r="34" spans="1:47" ht="15" customHeight="1" x14ac:dyDescent="0.25">
      <c r="A34" s="382" t="s">
        <v>888</v>
      </c>
      <c r="B34" s="384">
        <f>B4</f>
        <v>2018</v>
      </c>
      <c r="C34" s="385" t="s">
        <v>71</v>
      </c>
      <c r="D34" s="385" t="s">
        <v>71</v>
      </c>
      <c r="E34" s="818"/>
      <c r="F34" s="817"/>
      <c r="G34" s="389"/>
      <c r="H34" s="382" t="s">
        <v>888</v>
      </c>
      <c r="I34" s="384">
        <v>2019</v>
      </c>
      <c r="J34" s="384" t="s">
        <v>71</v>
      </c>
      <c r="K34" s="385" t="s">
        <v>71</v>
      </c>
      <c r="L34" s="815"/>
      <c r="M34" s="802"/>
      <c r="N34" s="390"/>
      <c r="O34" s="382" t="s">
        <v>888</v>
      </c>
      <c r="P34" s="384" t="s">
        <v>71</v>
      </c>
      <c r="Q34" s="385" t="s">
        <v>71</v>
      </c>
      <c r="R34" s="384" t="s">
        <v>71</v>
      </c>
      <c r="S34" s="815"/>
      <c r="T34" s="802"/>
      <c r="U34" s="379"/>
      <c r="V34" s="382" t="s">
        <v>888</v>
      </c>
      <c r="W34" s="384" t="s">
        <v>71</v>
      </c>
      <c r="X34" s="385" t="s">
        <v>71</v>
      </c>
      <c r="Y34" s="384" t="s">
        <v>71</v>
      </c>
      <c r="Z34" s="815"/>
      <c r="AA34" s="802"/>
      <c r="AU34" s="11"/>
    </row>
    <row r="35" spans="1:47" ht="15.75" customHeight="1" x14ac:dyDescent="0.25">
      <c r="A35" s="386">
        <v>9.9999999999999995E-7</v>
      </c>
      <c r="B35" s="601">
        <v>9.9999999999999995E-7</v>
      </c>
      <c r="C35" s="601" t="s">
        <v>71</v>
      </c>
      <c r="D35" s="601" t="s">
        <v>71</v>
      </c>
      <c r="E35" s="601">
        <v>9.9999999999999995E-7</v>
      </c>
      <c r="F35" s="601">
        <v>0.10199999999999999</v>
      </c>
      <c r="G35" s="389"/>
      <c r="H35" s="386">
        <v>9.9999999999999995E-7</v>
      </c>
      <c r="I35" s="601">
        <v>9.9999999999999995E-7</v>
      </c>
      <c r="J35" s="601" t="s">
        <v>71</v>
      </c>
      <c r="K35" s="601" t="s">
        <v>71</v>
      </c>
      <c r="L35" s="601">
        <v>9.9999999999999995E-7</v>
      </c>
      <c r="M35" s="601">
        <v>1.1832000000000001E-2</v>
      </c>
      <c r="N35" s="390"/>
      <c r="O35" s="386">
        <v>9.9999999999999995E-7</v>
      </c>
      <c r="P35" s="603" t="s">
        <v>71</v>
      </c>
      <c r="Q35" s="603" t="s">
        <v>71</v>
      </c>
      <c r="R35" s="603" t="s">
        <v>71</v>
      </c>
      <c r="S35" s="601">
        <v>9.9999999999999995E-7</v>
      </c>
      <c r="T35" s="601">
        <v>9.9999999999999995E-7</v>
      </c>
      <c r="U35" s="379"/>
      <c r="V35" s="386">
        <v>9.9999999999999995E-7</v>
      </c>
      <c r="W35" s="603" t="s">
        <v>71</v>
      </c>
      <c r="X35" s="603" t="s">
        <v>71</v>
      </c>
      <c r="Y35" s="603" t="s">
        <v>71</v>
      </c>
      <c r="Z35" s="601">
        <v>9.9999999999999995E-7</v>
      </c>
      <c r="AA35" s="601">
        <v>9.9999999999999995E-7</v>
      </c>
      <c r="AU35" s="11"/>
    </row>
    <row r="36" spans="1:47" ht="15.75" customHeight="1" x14ac:dyDescent="0.25">
      <c r="A36" s="386">
        <v>5.0999999999999996</v>
      </c>
      <c r="B36" s="601">
        <v>0.08</v>
      </c>
      <c r="C36" s="601" t="s">
        <v>71</v>
      </c>
      <c r="D36" s="601" t="s">
        <v>71</v>
      </c>
      <c r="E36" s="602">
        <f t="shared" ref="E36:E39" si="12">0.5*(MAX(B36:D36)-MIN(B36:D36))</f>
        <v>0</v>
      </c>
      <c r="F36" s="601">
        <v>0.10199999999999999</v>
      </c>
      <c r="G36" s="389"/>
      <c r="H36" s="386">
        <v>1.02</v>
      </c>
      <c r="I36" s="601">
        <v>9.9999999999999995E-7</v>
      </c>
      <c r="J36" s="601" t="s">
        <v>71</v>
      </c>
      <c r="K36" s="601" t="s">
        <v>71</v>
      </c>
      <c r="L36" s="602">
        <f t="shared" ref="L36:L40" si="13">0.5*(MAX(I36:K36)-MIN(I36:K36))</f>
        <v>0</v>
      </c>
      <c r="M36" s="601">
        <v>1.183E-2</v>
      </c>
      <c r="N36" s="390"/>
      <c r="O36" s="386">
        <v>9.9999999999999995E-7</v>
      </c>
      <c r="P36" s="603" t="s">
        <v>71</v>
      </c>
      <c r="Q36" s="603" t="s">
        <v>71</v>
      </c>
      <c r="R36" s="603" t="s">
        <v>71</v>
      </c>
      <c r="S36" s="602">
        <f t="shared" ref="S36:S39" si="14">0.5*(MAX(P36:R36)-MIN(P36:R36))</f>
        <v>0</v>
      </c>
      <c r="T36" s="601">
        <v>9.9999999999999995E-7</v>
      </c>
      <c r="U36" s="379"/>
      <c r="V36" s="386">
        <v>9.9999999999999995E-7</v>
      </c>
      <c r="W36" s="603" t="s">
        <v>71</v>
      </c>
      <c r="X36" s="603" t="s">
        <v>71</v>
      </c>
      <c r="Y36" s="603" t="s">
        <v>71</v>
      </c>
      <c r="Z36" s="602">
        <f t="shared" ref="Z36:Z39" si="15">0.5*(MAX(W36:Y36)-MIN(W36:Y36))</f>
        <v>0</v>
      </c>
      <c r="AA36" s="601">
        <v>9.9999999999999995E-7</v>
      </c>
      <c r="AU36" s="11"/>
    </row>
    <row r="37" spans="1:47" ht="15.75" customHeight="1" x14ac:dyDescent="0.25">
      <c r="A37" s="386">
        <v>10.1</v>
      </c>
      <c r="B37" s="601">
        <v>0.1</v>
      </c>
      <c r="C37" s="601" t="s">
        <v>71</v>
      </c>
      <c r="D37" s="601" t="s">
        <v>71</v>
      </c>
      <c r="E37" s="602">
        <f t="shared" si="12"/>
        <v>0</v>
      </c>
      <c r="F37" s="601">
        <v>0.20200000000000001</v>
      </c>
      <c r="G37" s="389"/>
      <c r="H37" s="386">
        <v>8.1</v>
      </c>
      <c r="I37" s="601">
        <v>0.01</v>
      </c>
      <c r="J37" s="601" t="s">
        <v>71</v>
      </c>
      <c r="K37" s="601" t="s">
        <v>71</v>
      </c>
      <c r="L37" s="602">
        <f t="shared" si="13"/>
        <v>0</v>
      </c>
      <c r="M37" s="601">
        <v>9.4076000000000007E-2</v>
      </c>
      <c r="N37" s="390"/>
      <c r="O37" s="386">
        <v>9.9999999999999995E-7</v>
      </c>
      <c r="P37" s="603" t="s">
        <v>71</v>
      </c>
      <c r="Q37" s="603" t="s">
        <v>71</v>
      </c>
      <c r="R37" s="603" t="s">
        <v>71</v>
      </c>
      <c r="S37" s="602">
        <f t="shared" si="14"/>
        <v>0</v>
      </c>
      <c r="T37" s="601">
        <v>9.9999999999999995E-7</v>
      </c>
      <c r="U37" s="379"/>
      <c r="V37" s="386">
        <v>9.9999999999999995E-7</v>
      </c>
      <c r="W37" s="603" t="s">
        <v>71</v>
      </c>
      <c r="X37" s="603" t="s">
        <v>71</v>
      </c>
      <c r="Y37" s="603" t="s">
        <v>71</v>
      </c>
      <c r="Z37" s="602">
        <f t="shared" si="15"/>
        <v>0</v>
      </c>
      <c r="AA37" s="601">
        <v>9.9999999999999995E-7</v>
      </c>
      <c r="AU37" s="11"/>
    </row>
    <row r="38" spans="1:47" ht="15.75" customHeight="1" x14ac:dyDescent="0.25">
      <c r="A38" s="386">
        <v>50.52</v>
      </c>
      <c r="B38" s="601">
        <v>0.32</v>
      </c>
      <c r="C38" s="601" t="s">
        <v>71</v>
      </c>
      <c r="D38" s="601" t="s">
        <v>71</v>
      </c>
      <c r="E38" s="602">
        <f t="shared" si="12"/>
        <v>0</v>
      </c>
      <c r="F38" s="601">
        <v>1.7000000000000001E-2</v>
      </c>
      <c r="G38" s="389"/>
      <c r="H38" s="386">
        <v>17.760000000000002</v>
      </c>
      <c r="I38" s="601">
        <v>0</v>
      </c>
      <c r="J38" s="601" t="s">
        <v>71</v>
      </c>
      <c r="K38" s="601" t="s">
        <v>71</v>
      </c>
      <c r="L38" s="602">
        <f t="shared" si="13"/>
        <v>0</v>
      </c>
      <c r="M38" s="601">
        <v>0.206016</v>
      </c>
      <c r="N38" s="389"/>
      <c r="O38" s="386">
        <v>9.9999999999999995E-7</v>
      </c>
      <c r="P38" s="603" t="s">
        <v>71</v>
      </c>
      <c r="Q38" s="603" t="s">
        <v>71</v>
      </c>
      <c r="R38" s="603" t="s">
        <v>71</v>
      </c>
      <c r="S38" s="602">
        <f t="shared" si="14"/>
        <v>0</v>
      </c>
      <c r="T38" s="601">
        <v>9.9999999999999995E-7</v>
      </c>
      <c r="U38" s="379"/>
      <c r="V38" s="386">
        <v>9.9999999999999995E-7</v>
      </c>
      <c r="W38" s="603" t="s">
        <v>71</v>
      </c>
      <c r="X38" s="603" t="s">
        <v>71</v>
      </c>
      <c r="Y38" s="603" t="s">
        <v>71</v>
      </c>
      <c r="Z38" s="602">
        <f t="shared" si="15"/>
        <v>0</v>
      </c>
      <c r="AA38" s="601">
        <v>9.9999999999999995E-7</v>
      </c>
      <c r="AU38" s="11"/>
    </row>
    <row r="39" spans="1:47" ht="15.75" customHeight="1" x14ac:dyDescent="0.25">
      <c r="A39" s="386">
        <v>100</v>
      </c>
      <c r="B39" s="601">
        <v>0.5</v>
      </c>
      <c r="C39" s="601" t="s">
        <v>71</v>
      </c>
      <c r="D39" s="601" t="s">
        <v>71</v>
      </c>
      <c r="E39" s="602">
        <f t="shared" si="12"/>
        <v>0</v>
      </c>
      <c r="F39" s="601">
        <v>1.7000000000000001E-2</v>
      </c>
      <c r="G39" s="389"/>
      <c r="H39" s="386">
        <v>19.760000000000002</v>
      </c>
      <c r="I39" s="601">
        <v>-0.14000000000000001</v>
      </c>
      <c r="J39" s="601" t="s">
        <v>71</v>
      </c>
      <c r="K39" s="601" t="s">
        <v>71</v>
      </c>
      <c r="L39" s="602">
        <f t="shared" si="13"/>
        <v>0</v>
      </c>
      <c r="M39" s="601">
        <v>0.1482</v>
      </c>
      <c r="N39" s="389"/>
      <c r="O39" s="386">
        <v>9.9999999999999995E-7</v>
      </c>
      <c r="P39" s="603" t="s">
        <v>71</v>
      </c>
      <c r="Q39" s="603" t="s">
        <v>71</v>
      </c>
      <c r="R39" s="603" t="s">
        <v>71</v>
      </c>
      <c r="S39" s="602">
        <f t="shared" si="14"/>
        <v>0</v>
      </c>
      <c r="T39" s="601">
        <v>9.9999999999999995E-7</v>
      </c>
      <c r="U39" s="379"/>
      <c r="V39" s="386">
        <v>9.9999999999999995E-7</v>
      </c>
      <c r="W39" s="603" t="s">
        <v>71</v>
      </c>
      <c r="X39" s="603" t="s">
        <v>71</v>
      </c>
      <c r="Y39" s="603" t="s">
        <v>71</v>
      </c>
      <c r="Z39" s="602">
        <f t="shared" si="15"/>
        <v>0</v>
      </c>
      <c r="AA39" s="601">
        <v>9.9999999999999995E-7</v>
      </c>
      <c r="AU39" s="11"/>
    </row>
    <row r="40" spans="1:47" ht="15.75" customHeight="1" x14ac:dyDescent="0.25">
      <c r="A40" s="386">
        <v>150.59</v>
      </c>
      <c r="B40" s="601">
        <v>0.49</v>
      </c>
      <c r="C40" s="601" t="s">
        <v>71</v>
      </c>
      <c r="D40" s="601" t="s">
        <v>71</v>
      </c>
      <c r="E40" s="602">
        <f>0.5*(MAX(B40:D40)-MIN(B40:D40))</f>
        <v>0</v>
      </c>
      <c r="F40" s="601">
        <v>1.7000000000000001E-2</v>
      </c>
      <c r="G40" s="389"/>
      <c r="H40" s="386">
        <v>90.96</v>
      </c>
      <c r="I40" s="601">
        <v>-0.21</v>
      </c>
      <c r="J40" s="601" t="s">
        <v>71</v>
      </c>
      <c r="K40" s="601" t="s">
        <v>71</v>
      </c>
      <c r="L40" s="602">
        <f t="shared" si="13"/>
        <v>0</v>
      </c>
      <c r="M40" s="601">
        <v>0.68220000000000003</v>
      </c>
      <c r="N40" s="389"/>
      <c r="O40" s="386">
        <v>10</v>
      </c>
      <c r="P40" s="603" t="s">
        <v>71</v>
      </c>
      <c r="Q40" s="603" t="s">
        <v>71</v>
      </c>
      <c r="R40" s="603" t="s">
        <v>71</v>
      </c>
      <c r="S40" s="602">
        <f>0.5*(MAX(P40:R40)-MIN(P40:R40))</f>
        <v>0</v>
      </c>
      <c r="T40" s="601">
        <v>9.9999999999999995E-7</v>
      </c>
      <c r="U40" s="379"/>
      <c r="V40" s="386">
        <v>10</v>
      </c>
      <c r="W40" s="603" t="s">
        <v>71</v>
      </c>
      <c r="X40" s="603" t="s">
        <v>71</v>
      </c>
      <c r="Y40" s="603" t="s">
        <v>71</v>
      </c>
      <c r="Z40" s="602">
        <f>0.5*(MAX(W40:Y40)-MIN(W40:Y40))</f>
        <v>0</v>
      </c>
      <c r="AA40" s="601">
        <v>9.9999999999999995E-7</v>
      </c>
      <c r="AU40" s="11"/>
    </row>
    <row r="41" spans="1:47" s="328" customFormat="1" ht="14.4" thickBot="1" x14ac:dyDescent="0.3">
      <c r="G41" s="391"/>
      <c r="N41" s="391"/>
      <c r="O41" s="391"/>
      <c r="P41" s="391"/>
      <c r="Q41" s="391"/>
      <c r="R41" s="391"/>
      <c r="S41" s="391"/>
      <c r="T41" s="391"/>
      <c r="U41" s="392"/>
      <c r="V41" s="393"/>
      <c r="W41" s="394"/>
      <c r="X41" s="395"/>
      <c r="Y41" s="396"/>
      <c r="Z41" s="397"/>
      <c r="AU41" s="398"/>
    </row>
    <row r="42" spans="1:47" x14ac:dyDescent="0.25">
      <c r="O42" s="11"/>
      <c r="P42" s="11"/>
      <c r="Q42" s="11"/>
      <c r="R42" s="11"/>
      <c r="S42" s="11"/>
      <c r="T42" s="11"/>
      <c r="U42" s="379"/>
      <c r="V42" s="11"/>
      <c r="W42" s="11"/>
      <c r="X42" s="11"/>
      <c r="Y42" s="11"/>
      <c r="Z42" s="11"/>
      <c r="AU42" s="11"/>
    </row>
    <row r="43" spans="1:47" hidden="1" x14ac:dyDescent="0.25">
      <c r="A43" s="854" t="s">
        <v>845</v>
      </c>
      <c r="B43" s="832" t="s">
        <v>846</v>
      </c>
      <c r="C43" s="853" t="s">
        <v>887</v>
      </c>
      <c r="D43" s="852" t="s">
        <v>897</v>
      </c>
      <c r="E43" s="852"/>
      <c r="F43" s="852"/>
      <c r="G43" s="852" t="s">
        <v>822</v>
      </c>
      <c r="H43" s="853" t="s">
        <v>886</v>
      </c>
      <c r="U43" s="320"/>
      <c r="AU43" s="11"/>
    </row>
    <row r="44" spans="1:47" hidden="1" x14ac:dyDescent="0.25">
      <c r="A44" s="854"/>
      <c r="B44" s="832"/>
      <c r="C44" s="853"/>
      <c r="D44" s="852"/>
      <c r="E44" s="852"/>
      <c r="F44" s="852"/>
      <c r="G44" s="852"/>
      <c r="H44" s="853"/>
      <c r="U44" s="320"/>
      <c r="AU44" s="11"/>
    </row>
    <row r="45" spans="1:47" ht="14.4" hidden="1" x14ac:dyDescent="0.25">
      <c r="A45" s="854"/>
      <c r="B45" s="832"/>
      <c r="C45" s="404" t="s">
        <v>888</v>
      </c>
      <c r="D45" s="403" t="s">
        <v>898</v>
      </c>
      <c r="E45" s="403" t="s">
        <v>899</v>
      </c>
      <c r="F45" s="403" t="s">
        <v>900</v>
      </c>
      <c r="G45" s="852"/>
      <c r="H45" s="853"/>
      <c r="U45" s="320"/>
      <c r="AU45" s="11"/>
    </row>
    <row r="46" spans="1:47" ht="13.8" hidden="1" x14ac:dyDescent="0.25">
      <c r="A46" s="399">
        <v>1</v>
      </c>
      <c r="B46" s="400">
        <v>1</v>
      </c>
      <c r="C46" s="401">
        <f>A5</f>
        <v>9.9999999999999995E-7</v>
      </c>
      <c r="D46" s="589">
        <f t="shared" ref="D46:H46" si="16">B5</f>
        <v>9.9999999999999995E-7</v>
      </c>
      <c r="E46" s="589">
        <f t="shared" si="16"/>
        <v>9.9999999999999995E-7</v>
      </c>
      <c r="F46" s="589" t="str">
        <f t="shared" si="16"/>
        <v>-</v>
      </c>
      <c r="G46" s="589">
        <f t="shared" si="16"/>
        <v>9.9999999999999995E-7</v>
      </c>
      <c r="H46" s="589">
        <f t="shared" si="16"/>
        <v>1.9E-2</v>
      </c>
      <c r="N46" s="320"/>
      <c r="O46" s="321"/>
      <c r="P46" s="322"/>
      <c r="Q46" s="322"/>
      <c r="R46" s="323"/>
      <c r="Z46" s="366"/>
      <c r="AU46" s="11"/>
    </row>
    <row r="47" spans="1:47" ht="13.8" hidden="1" x14ac:dyDescent="0.25">
      <c r="A47" s="399"/>
      <c r="B47" s="400">
        <v>2</v>
      </c>
      <c r="C47" s="401">
        <f>A15</f>
        <v>9.9999999999999995E-7</v>
      </c>
      <c r="D47" s="589">
        <f t="shared" ref="D47:H47" si="17">B15</f>
        <v>9.9999999999999995E-7</v>
      </c>
      <c r="E47" s="589" t="str">
        <f t="shared" si="17"/>
        <v>-</v>
      </c>
      <c r="F47" s="589" t="str">
        <f t="shared" si="17"/>
        <v>-</v>
      </c>
      <c r="G47" s="589">
        <f t="shared" si="17"/>
        <v>9.9999999999999995E-7</v>
      </c>
      <c r="H47" s="589">
        <f t="shared" si="17"/>
        <v>0.02</v>
      </c>
      <c r="N47" s="320"/>
      <c r="O47" s="321"/>
      <c r="P47" s="322"/>
      <c r="Q47" s="322"/>
      <c r="R47" s="323"/>
      <c r="Z47" s="366"/>
      <c r="AU47" s="11"/>
    </row>
    <row r="48" spans="1:47" ht="13.8" hidden="1" x14ac:dyDescent="0.25">
      <c r="A48" s="399"/>
      <c r="B48" s="400">
        <v>3</v>
      </c>
      <c r="C48" s="401">
        <f>A25</f>
        <v>9.9999999999999995E-7</v>
      </c>
      <c r="D48" s="589">
        <f t="shared" ref="D48:H48" si="18">B25</f>
        <v>9.9999999999999995E-7</v>
      </c>
      <c r="E48" s="589">
        <f t="shared" si="18"/>
        <v>0</v>
      </c>
      <c r="F48" s="589" t="str">
        <f t="shared" si="18"/>
        <v>-</v>
      </c>
      <c r="G48" s="589">
        <f t="shared" si="18"/>
        <v>9.9999999999999995E-7</v>
      </c>
      <c r="H48" s="589">
        <f t="shared" si="18"/>
        <v>1.1583E-2</v>
      </c>
      <c r="N48" s="320"/>
      <c r="O48" s="321"/>
      <c r="P48" s="322"/>
      <c r="Q48" s="322"/>
      <c r="R48" s="323"/>
      <c r="Z48" s="366"/>
      <c r="AU48" s="11"/>
    </row>
    <row r="49" spans="1:47" hidden="1" x14ac:dyDescent="0.25">
      <c r="A49" s="399"/>
      <c r="B49" s="400">
        <v>4</v>
      </c>
      <c r="C49" s="401">
        <f>A35</f>
        <v>9.9999999999999995E-7</v>
      </c>
      <c r="D49" s="589">
        <f t="shared" ref="D49:H49" si="19">B35</f>
        <v>9.9999999999999995E-7</v>
      </c>
      <c r="E49" s="589" t="str">
        <f t="shared" si="19"/>
        <v>-</v>
      </c>
      <c r="F49" s="589" t="str">
        <f t="shared" si="19"/>
        <v>-</v>
      </c>
      <c r="G49" s="589">
        <f t="shared" si="19"/>
        <v>9.9999999999999995E-7</v>
      </c>
      <c r="H49" s="589">
        <f t="shared" si="19"/>
        <v>0.10199999999999999</v>
      </c>
      <c r="N49" s="320"/>
      <c r="O49" s="321"/>
      <c r="P49" s="322"/>
      <c r="Q49" s="322"/>
      <c r="R49" s="323"/>
      <c r="Z49" s="367"/>
      <c r="AU49" s="11"/>
    </row>
    <row r="50" spans="1:47" hidden="1" x14ac:dyDescent="0.25">
      <c r="A50" s="399"/>
      <c r="B50" s="400">
        <v>5</v>
      </c>
      <c r="C50" s="401">
        <f>H5</f>
        <v>9.9999999999999995E-7</v>
      </c>
      <c r="D50" s="589">
        <f t="shared" ref="D50:H50" si="20">I5</f>
        <v>9.9999999999999995E-7</v>
      </c>
      <c r="E50" s="589" t="str">
        <f t="shared" si="20"/>
        <v>-</v>
      </c>
      <c r="F50" s="589" t="str">
        <f t="shared" si="20"/>
        <v>-</v>
      </c>
      <c r="G50" s="589">
        <f t="shared" si="20"/>
        <v>9.9999999999999995E-7</v>
      </c>
      <c r="H50" s="589">
        <f t="shared" si="20"/>
        <v>9.9999999999999995E-7</v>
      </c>
      <c r="N50" s="320"/>
      <c r="O50" s="320"/>
      <c r="P50" s="320"/>
      <c r="Q50" s="320"/>
      <c r="R50" s="320"/>
      <c r="Z50" s="367"/>
      <c r="AU50" s="11"/>
    </row>
    <row r="51" spans="1:47" hidden="1" x14ac:dyDescent="0.25">
      <c r="A51" s="399"/>
      <c r="B51" s="400">
        <v>6</v>
      </c>
      <c r="C51" s="401">
        <f>H15</f>
        <v>9.9999999999999995E-7</v>
      </c>
      <c r="D51" s="589">
        <f t="shared" ref="D51:H51" si="21">I15</f>
        <v>9.9999999999999995E-7</v>
      </c>
      <c r="E51" s="589" t="str">
        <f t="shared" si="21"/>
        <v>-</v>
      </c>
      <c r="F51" s="589" t="str">
        <f t="shared" si="21"/>
        <v>-</v>
      </c>
      <c r="G51" s="589">
        <f t="shared" si="21"/>
        <v>9.9999999999999995E-7</v>
      </c>
      <c r="H51" s="589">
        <f t="shared" si="21"/>
        <v>9.9999999999999995E-7</v>
      </c>
      <c r="Z51" s="367"/>
      <c r="AU51" s="11"/>
    </row>
    <row r="52" spans="1:47" hidden="1" x14ac:dyDescent="0.25">
      <c r="A52" s="399"/>
      <c r="B52" s="400">
        <v>7</v>
      </c>
      <c r="C52" s="401">
        <f>H25</f>
        <v>9.9999999999999995E-7</v>
      </c>
      <c r="D52" s="589">
        <f t="shared" ref="D52:H52" si="22">I25</f>
        <v>9.9999999999999995E-7</v>
      </c>
      <c r="E52" s="589" t="str">
        <f t="shared" si="22"/>
        <v>-</v>
      </c>
      <c r="F52" s="589" t="str">
        <f t="shared" si="22"/>
        <v>-</v>
      </c>
      <c r="G52" s="589">
        <f t="shared" si="22"/>
        <v>9.9999999999999995E-7</v>
      </c>
      <c r="H52" s="589">
        <f t="shared" si="22"/>
        <v>1.1832000000000001E-2</v>
      </c>
      <c r="Z52" s="367"/>
      <c r="AU52" s="11"/>
    </row>
    <row r="53" spans="1:47" hidden="1" x14ac:dyDescent="0.25">
      <c r="A53" s="399"/>
      <c r="B53" s="400">
        <v>8</v>
      </c>
      <c r="C53" s="402">
        <f>H35</f>
        <v>9.9999999999999995E-7</v>
      </c>
      <c r="D53" s="588">
        <f t="shared" ref="D53:H53" si="23">I35</f>
        <v>9.9999999999999995E-7</v>
      </c>
      <c r="E53" s="588" t="str">
        <f t="shared" si="23"/>
        <v>-</v>
      </c>
      <c r="F53" s="588" t="str">
        <f t="shared" si="23"/>
        <v>-</v>
      </c>
      <c r="G53" s="588">
        <f t="shared" si="23"/>
        <v>9.9999999999999995E-7</v>
      </c>
      <c r="H53" s="588">
        <f t="shared" si="23"/>
        <v>1.1832000000000001E-2</v>
      </c>
      <c r="Z53" s="367"/>
      <c r="AU53" s="11"/>
    </row>
    <row r="54" spans="1:47" hidden="1" x14ac:dyDescent="0.25">
      <c r="A54" s="399"/>
      <c r="B54" s="400">
        <v>9</v>
      </c>
      <c r="C54" s="402">
        <f>O5</f>
        <v>0</v>
      </c>
      <c r="D54" s="588">
        <f t="shared" ref="D54:H54" si="24">P5</f>
        <v>0</v>
      </c>
      <c r="E54" s="588" t="str">
        <f t="shared" si="24"/>
        <v>-</v>
      </c>
      <c r="F54" s="588" t="str">
        <f t="shared" si="24"/>
        <v>-</v>
      </c>
      <c r="G54" s="588">
        <f t="shared" si="24"/>
        <v>9.9999999999999995E-7</v>
      </c>
      <c r="H54" s="588">
        <f t="shared" si="24"/>
        <v>9.9999999999999995E-7</v>
      </c>
      <c r="Z54" s="367"/>
      <c r="AU54" s="11"/>
    </row>
    <row r="55" spans="1:47" hidden="1" x14ac:dyDescent="0.25">
      <c r="A55" s="399"/>
      <c r="B55" s="400">
        <v>10</v>
      </c>
      <c r="C55" s="402">
        <f>O15</f>
        <v>9.9999999999999995E-7</v>
      </c>
      <c r="D55" s="588" t="str">
        <f t="shared" ref="D55:H55" si="25">P15</f>
        <v>-</v>
      </c>
      <c r="E55" s="588" t="str">
        <f t="shared" si="25"/>
        <v>-</v>
      </c>
      <c r="F55" s="588" t="str">
        <f t="shared" si="25"/>
        <v>-</v>
      </c>
      <c r="G55" s="588">
        <f t="shared" si="25"/>
        <v>9.9999999999999995E-7</v>
      </c>
      <c r="H55" s="588">
        <f t="shared" si="25"/>
        <v>9.9999999999999995E-7</v>
      </c>
      <c r="Z55" s="367"/>
      <c r="AU55" s="11"/>
    </row>
    <row r="56" spans="1:47" hidden="1" x14ac:dyDescent="0.25">
      <c r="A56" s="399"/>
      <c r="B56" s="400">
        <v>11</v>
      </c>
      <c r="C56" s="402">
        <f>O25</f>
        <v>9.9999999999999995E-7</v>
      </c>
      <c r="D56" s="588" t="str">
        <f t="shared" ref="D56:H56" si="26">P25</f>
        <v>-</v>
      </c>
      <c r="E56" s="588" t="str">
        <f t="shared" si="26"/>
        <v>-</v>
      </c>
      <c r="F56" s="588" t="str">
        <f t="shared" si="26"/>
        <v>-</v>
      </c>
      <c r="G56" s="588">
        <f t="shared" si="26"/>
        <v>9.9999999999999995E-7</v>
      </c>
      <c r="H56" s="588">
        <f t="shared" si="26"/>
        <v>9.9999999999999995E-7</v>
      </c>
      <c r="Z56" s="368"/>
      <c r="AU56" s="11"/>
    </row>
    <row r="57" spans="1:47" hidden="1" x14ac:dyDescent="0.25">
      <c r="A57" s="399"/>
      <c r="B57" s="400">
        <v>12</v>
      </c>
      <c r="C57" s="402">
        <f>O35</f>
        <v>9.9999999999999995E-7</v>
      </c>
      <c r="D57" s="588" t="str">
        <f t="shared" ref="D57:H57" si="27">P35</f>
        <v>-</v>
      </c>
      <c r="E57" s="588" t="str">
        <f t="shared" si="27"/>
        <v>-</v>
      </c>
      <c r="F57" s="588" t="str">
        <f t="shared" si="27"/>
        <v>-</v>
      </c>
      <c r="G57" s="588">
        <f t="shared" si="27"/>
        <v>9.9999999999999995E-7</v>
      </c>
      <c r="H57" s="588">
        <f t="shared" si="27"/>
        <v>9.9999999999999995E-7</v>
      </c>
      <c r="Z57" s="368"/>
      <c r="AU57" s="11"/>
    </row>
    <row r="58" spans="1:47" hidden="1" x14ac:dyDescent="0.25">
      <c r="A58" s="399"/>
      <c r="B58" s="400">
        <v>13</v>
      </c>
      <c r="C58" s="402">
        <f>V5</f>
        <v>9.9999999999999995E-7</v>
      </c>
      <c r="D58" s="588" t="str">
        <f t="shared" ref="D58:H58" si="28">W5</f>
        <v>-</v>
      </c>
      <c r="E58" s="588" t="str">
        <f t="shared" si="28"/>
        <v>-</v>
      </c>
      <c r="F58" s="588" t="str">
        <f t="shared" si="28"/>
        <v>-</v>
      </c>
      <c r="G58" s="588">
        <f t="shared" si="28"/>
        <v>9.9999999999999995E-7</v>
      </c>
      <c r="H58" s="588">
        <f t="shared" si="28"/>
        <v>9.9999999999999995E-7</v>
      </c>
      <c r="Z58" s="368"/>
      <c r="AU58" s="11"/>
    </row>
    <row r="59" spans="1:47" hidden="1" x14ac:dyDescent="0.25">
      <c r="A59" s="399"/>
      <c r="B59" s="400">
        <v>14</v>
      </c>
      <c r="C59" s="402">
        <f>V15</f>
        <v>9.9999999999999995E-7</v>
      </c>
      <c r="D59" s="588" t="str">
        <f t="shared" ref="D59:H59" si="29">W15</f>
        <v>-</v>
      </c>
      <c r="E59" s="588" t="str">
        <f t="shared" si="29"/>
        <v>-</v>
      </c>
      <c r="F59" s="588" t="str">
        <f t="shared" si="29"/>
        <v>-</v>
      </c>
      <c r="G59" s="588">
        <f t="shared" si="29"/>
        <v>9.9999999999999995E-7</v>
      </c>
      <c r="H59" s="588">
        <f t="shared" si="29"/>
        <v>9.9999999999999995E-7</v>
      </c>
      <c r="Z59" s="368"/>
      <c r="AU59" s="11"/>
    </row>
    <row r="60" spans="1:47" hidden="1" x14ac:dyDescent="0.25">
      <c r="A60" s="399"/>
      <c r="B60" s="400">
        <v>15</v>
      </c>
      <c r="C60" s="402">
        <f>V25</f>
        <v>9.9999999999999995E-7</v>
      </c>
      <c r="D60" s="588" t="str">
        <f t="shared" ref="D60:H60" si="30">W25</f>
        <v>-</v>
      </c>
      <c r="E60" s="588" t="str">
        <f t="shared" si="30"/>
        <v>-</v>
      </c>
      <c r="F60" s="588" t="str">
        <f t="shared" si="30"/>
        <v>-</v>
      </c>
      <c r="G60" s="588">
        <f t="shared" si="30"/>
        <v>9.9999999999999995E-7</v>
      </c>
      <c r="H60" s="588">
        <f t="shared" si="30"/>
        <v>9.9999999999999995E-7</v>
      </c>
      <c r="Z60" s="368"/>
      <c r="AU60" s="11"/>
    </row>
    <row r="61" spans="1:47" hidden="1" x14ac:dyDescent="0.25">
      <c r="A61" s="399"/>
      <c r="B61" s="400">
        <v>16</v>
      </c>
      <c r="C61" s="402">
        <f>V35</f>
        <v>9.9999999999999995E-7</v>
      </c>
      <c r="D61" s="588" t="str">
        <f t="shared" ref="D61:H61" si="31">W35</f>
        <v>-</v>
      </c>
      <c r="E61" s="588" t="str">
        <f t="shared" si="31"/>
        <v>-</v>
      </c>
      <c r="F61" s="588" t="str">
        <f t="shared" si="31"/>
        <v>-</v>
      </c>
      <c r="G61" s="588">
        <f t="shared" si="31"/>
        <v>9.9999999999999995E-7</v>
      </c>
      <c r="H61" s="588">
        <f t="shared" si="31"/>
        <v>9.9999999999999995E-7</v>
      </c>
      <c r="Z61" s="368"/>
      <c r="AU61" s="11"/>
    </row>
    <row r="62" spans="1:47" hidden="1" x14ac:dyDescent="0.25">
      <c r="A62" s="399">
        <v>2</v>
      </c>
      <c r="B62" s="400">
        <v>1</v>
      </c>
      <c r="C62" s="402">
        <f>A6</f>
        <v>10.02</v>
      </c>
      <c r="D62" s="588">
        <f t="shared" ref="D62:H62" si="32">B6</f>
        <v>0.02</v>
      </c>
      <c r="E62" s="588">
        <f t="shared" si="32"/>
        <v>9.9999999999999995E-7</v>
      </c>
      <c r="F62" s="588" t="str">
        <f t="shared" si="32"/>
        <v>-</v>
      </c>
      <c r="G62" s="588">
        <f t="shared" si="32"/>
        <v>9.9994999999999997E-3</v>
      </c>
      <c r="H62" s="588">
        <f t="shared" si="32"/>
        <v>1.9E-2</v>
      </c>
      <c r="Z62" s="368"/>
      <c r="AU62" s="11"/>
    </row>
    <row r="63" spans="1:47" hidden="1" x14ac:dyDescent="0.25">
      <c r="A63" s="399"/>
      <c r="B63" s="400">
        <v>2</v>
      </c>
      <c r="C63" s="402">
        <f>A16</f>
        <v>10.14</v>
      </c>
      <c r="D63" s="588">
        <f t="shared" ref="D63:H63" si="33">B16</f>
        <v>0.04</v>
      </c>
      <c r="E63" s="588" t="str">
        <f t="shared" si="33"/>
        <v>-</v>
      </c>
      <c r="F63" s="588" t="str">
        <f t="shared" si="33"/>
        <v>-</v>
      </c>
      <c r="G63" s="588">
        <f t="shared" si="33"/>
        <v>0</v>
      </c>
      <c r="H63" s="588">
        <f t="shared" si="33"/>
        <v>0.02</v>
      </c>
      <c r="Z63" s="368"/>
      <c r="AU63" s="11"/>
    </row>
    <row r="64" spans="1:47" hidden="1" x14ac:dyDescent="0.25">
      <c r="A64" s="399"/>
      <c r="B64" s="400">
        <v>3</v>
      </c>
      <c r="C64" s="402">
        <f>A26</f>
        <v>1</v>
      </c>
      <c r="D64" s="588">
        <f t="shared" ref="D64:H64" si="34">B26</f>
        <v>9.9999999999999995E-7</v>
      </c>
      <c r="E64" s="588">
        <f t="shared" si="34"/>
        <v>-0.01</v>
      </c>
      <c r="F64" s="588" t="str">
        <f t="shared" si="34"/>
        <v>-</v>
      </c>
      <c r="G64" s="588">
        <f t="shared" si="34"/>
        <v>5.0004999999999997E-3</v>
      </c>
      <c r="H64" s="588">
        <f t="shared" si="34"/>
        <v>1.1583E-2</v>
      </c>
      <c r="Z64" s="368"/>
      <c r="AU64" s="11"/>
    </row>
    <row r="65" spans="1:47" hidden="1" x14ac:dyDescent="0.25">
      <c r="A65" s="399"/>
      <c r="B65" s="400">
        <v>4</v>
      </c>
      <c r="C65" s="402">
        <f>A36</f>
        <v>5.0999999999999996</v>
      </c>
      <c r="D65" s="588">
        <f t="shared" ref="D65:H65" si="35">B36</f>
        <v>0.08</v>
      </c>
      <c r="E65" s="588" t="str">
        <f t="shared" si="35"/>
        <v>-</v>
      </c>
      <c r="F65" s="588" t="str">
        <f t="shared" si="35"/>
        <v>-</v>
      </c>
      <c r="G65" s="588">
        <f t="shared" si="35"/>
        <v>0</v>
      </c>
      <c r="H65" s="588">
        <f t="shared" si="35"/>
        <v>0.10199999999999999</v>
      </c>
      <c r="Z65" s="368"/>
      <c r="AU65" s="11"/>
    </row>
    <row r="66" spans="1:47" hidden="1" x14ac:dyDescent="0.25">
      <c r="A66" s="399"/>
      <c r="B66" s="400">
        <v>5</v>
      </c>
      <c r="C66" s="402">
        <f>H6</f>
        <v>1.97</v>
      </c>
      <c r="D66" s="588">
        <f t="shared" ref="D66:H66" si="36">I6</f>
        <v>-0.01</v>
      </c>
      <c r="E66" s="588" t="str">
        <f t="shared" si="36"/>
        <v>-</v>
      </c>
      <c r="F66" s="588" t="str">
        <f t="shared" si="36"/>
        <v>-</v>
      </c>
      <c r="G66" s="588">
        <f t="shared" si="36"/>
        <v>0</v>
      </c>
      <c r="H66" s="588">
        <f t="shared" si="36"/>
        <v>2.2735999999999999E-2</v>
      </c>
      <c r="Z66" s="368"/>
      <c r="AU66" s="11"/>
    </row>
    <row r="67" spans="1:47" hidden="1" x14ac:dyDescent="0.25">
      <c r="A67" s="399"/>
      <c r="B67" s="400">
        <v>6</v>
      </c>
      <c r="C67" s="402">
        <f>H16</f>
        <v>1.97</v>
      </c>
      <c r="D67" s="588">
        <f t="shared" ref="D67:H67" si="37">I16</f>
        <v>-0.01</v>
      </c>
      <c r="E67" s="588" t="str">
        <f t="shared" si="37"/>
        <v>-</v>
      </c>
      <c r="F67" s="588" t="str">
        <f t="shared" si="37"/>
        <v>-</v>
      </c>
      <c r="G67" s="588">
        <f t="shared" si="37"/>
        <v>0</v>
      </c>
      <c r="H67" s="588">
        <f t="shared" si="37"/>
        <v>2.2735999999999999E-2</v>
      </c>
      <c r="Z67" s="368"/>
      <c r="AU67" s="11"/>
    </row>
    <row r="68" spans="1:47" hidden="1" x14ac:dyDescent="0.25">
      <c r="A68" s="399"/>
      <c r="B68" s="400">
        <v>7</v>
      </c>
      <c r="C68" s="402">
        <f>H26</f>
        <v>1.02</v>
      </c>
      <c r="D68" s="588">
        <f t="shared" ref="D68:H68" si="38">I26</f>
        <v>9.9999999999999995E-7</v>
      </c>
      <c r="E68" s="588" t="str">
        <f t="shared" si="38"/>
        <v>-</v>
      </c>
      <c r="F68" s="588" t="str">
        <f t="shared" si="38"/>
        <v>-</v>
      </c>
      <c r="G68" s="588">
        <f t="shared" si="38"/>
        <v>0</v>
      </c>
      <c r="H68" s="588">
        <f t="shared" si="38"/>
        <v>1.183E-2</v>
      </c>
      <c r="Z68" s="368"/>
      <c r="AU68" s="11"/>
    </row>
    <row r="69" spans="1:47" hidden="1" x14ac:dyDescent="0.25">
      <c r="A69" s="399"/>
      <c r="B69" s="400">
        <v>8</v>
      </c>
      <c r="C69" s="402">
        <f>H36</f>
        <v>1.02</v>
      </c>
      <c r="D69" s="588">
        <f t="shared" ref="D69:H69" si="39">I36</f>
        <v>9.9999999999999995E-7</v>
      </c>
      <c r="E69" s="588" t="str">
        <f t="shared" si="39"/>
        <v>-</v>
      </c>
      <c r="F69" s="588" t="str">
        <f t="shared" si="39"/>
        <v>-</v>
      </c>
      <c r="G69" s="588">
        <f t="shared" si="39"/>
        <v>0</v>
      </c>
      <c r="H69" s="588">
        <f t="shared" si="39"/>
        <v>1.183E-2</v>
      </c>
      <c r="Z69" s="368"/>
      <c r="AU69" s="11"/>
    </row>
    <row r="70" spans="1:47" hidden="1" x14ac:dyDescent="0.25">
      <c r="A70" s="399"/>
      <c r="B70" s="400">
        <v>9</v>
      </c>
      <c r="C70" s="402">
        <f>O6</f>
        <v>1.04</v>
      </c>
      <c r="D70" s="588">
        <f t="shared" ref="D70:H70" si="40">P6</f>
        <v>0.01</v>
      </c>
      <c r="E70" s="588" t="str">
        <f t="shared" si="40"/>
        <v>-</v>
      </c>
      <c r="F70" s="588" t="str">
        <f t="shared" si="40"/>
        <v>-</v>
      </c>
      <c r="G70" s="588">
        <f t="shared" si="40"/>
        <v>0</v>
      </c>
      <c r="H70" s="588">
        <f t="shared" si="40"/>
        <v>1.2285000000000001E-2</v>
      </c>
      <c r="Z70" s="368"/>
      <c r="AU70" s="11"/>
    </row>
    <row r="71" spans="1:47" hidden="1" x14ac:dyDescent="0.25">
      <c r="A71" s="399"/>
      <c r="B71" s="400">
        <v>10</v>
      </c>
      <c r="C71" s="402">
        <f>O16</f>
        <v>9.9999999999999995E-7</v>
      </c>
      <c r="D71" s="588" t="str">
        <f t="shared" ref="D71:H71" si="41">P16</f>
        <v>-</v>
      </c>
      <c r="E71" s="588" t="str">
        <f t="shared" si="41"/>
        <v>-</v>
      </c>
      <c r="F71" s="588" t="str">
        <f t="shared" si="41"/>
        <v>-</v>
      </c>
      <c r="G71" s="588">
        <f t="shared" si="41"/>
        <v>0</v>
      </c>
      <c r="H71" s="588">
        <f t="shared" si="41"/>
        <v>9.9999999999999995E-7</v>
      </c>
      <c r="Z71" s="368"/>
      <c r="AU71" s="11"/>
    </row>
    <row r="72" spans="1:47" hidden="1" x14ac:dyDescent="0.25">
      <c r="A72" s="399"/>
      <c r="B72" s="400">
        <v>11</v>
      </c>
      <c r="C72" s="402">
        <f>O26</f>
        <v>9.9999999999999995E-7</v>
      </c>
      <c r="D72" s="588" t="str">
        <f t="shared" ref="D72:H72" si="42">P26</f>
        <v>-</v>
      </c>
      <c r="E72" s="588" t="str">
        <f t="shared" si="42"/>
        <v>-</v>
      </c>
      <c r="F72" s="588" t="str">
        <f t="shared" si="42"/>
        <v>-</v>
      </c>
      <c r="G72" s="588">
        <f t="shared" si="42"/>
        <v>0</v>
      </c>
      <c r="H72" s="588">
        <f t="shared" si="42"/>
        <v>9.9999999999999995E-7</v>
      </c>
      <c r="Z72" s="368"/>
      <c r="AU72" s="11"/>
    </row>
    <row r="73" spans="1:47" hidden="1" x14ac:dyDescent="0.25">
      <c r="A73" s="399"/>
      <c r="B73" s="400">
        <v>12</v>
      </c>
      <c r="C73" s="402">
        <f>O36</f>
        <v>9.9999999999999995E-7</v>
      </c>
      <c r="D73" s="588" t="str">
        <f t="shared" ref="D73:H73" si="43">P36</f>
        <v>-</v>
      </c>
      <c r="E73" s="588" t="str">
        <f t="shared" si="43"/>
        <v>-</v>
      </c>
      <c r="F73" s="588" t="str">
        <f t="shared" si="43"/>
        <v>-</v>
      </c>
      <c r="G73" s="588">
        <f t="shared" si="43"/>
        <v>0</v>
      </c>
      <c r="H73" s="588">
        <f t="shared" si="43"/>
        <v>9.9999999999999995E-7</v>
      </c>
      <c r="Z73" s="368"/>
      <c r="AU73" s="11"/>
    </row>
    <row r="74" spans="1:47" hidden="1" x14ac:dyDescent="0.25">
      <c r="A74" s="399"/>
      <c r="B74" s="400">
        <v>13</v>
      </c>
      <c r="C74" s="402">
        <f>V6</f>
        <v>9.9999999999999995E-7</v>
      </c>
      <c r="D74" s="588" t="str">
        <f t="shared" ref="D74:H74" si="44">W6</f>
        <v>-</v>
      </c>
      <c r="E74" s="588" t="str">
        <f t="shared" si="44"/>
        <v>-</v>
      </c>
      <c r="F74" s="588" t="str">
        <f t="shared" si="44"/>
        <v>-</v>
      </c>
      <c r="G74" s="588">
        <f t="shared" si="44"/>
        <v>0</v>
      </c>
      <c r="H74" s="588">
        <f t="shared" si="44"/>
        <v>9.9999999999999995E-7</v>
      </c>
      <c r="Z74" s="368"/>
      <c r="AU74" s="11"/>
    </row>
    <row r="75" spans="1:47" hidden="1" x14ac:dyDescent="0.25">
      <c r="A75" s="399"/>
      <c r="B75" s="400">
        <v>14</v>
      </c>
      <c r="C75" s="402">
        <f>V16</f>
        <v>9.9999999999999995E-7</v>
      </c>
      <c r="D75" s="588" t="str">
        <f t="shared" ref="D75:H75" si="45">W16</f>
        <v>-</v>
      </c>
      <c r="E75" s="588" t="str">
        <f t="shared" si="45"/>
        <v>-</v>
      </c>
      <c r="F75" s="588" t="str">
        <f t="shared" si="45"/>
        <v>-</v>
      </c>
      <c r="G75" s="588">
        <f t="shared" si="45"/>
        <v>0</v>
      </c>
      <c r="H75" s="588">
        <f t="shared" si="45"/>
        <v>9.9999999999999995E-7</v>
      </c>
      <c r="Z75" s="368"/>
      <c r="AU75" s="11"/>
    </row>
    <row r="76" spans="1:47" hidden="1" x14ac:dyDescent="0.25">
      <c r="A76" s="399"/>
      <c r="B76" s="400">
        <v>15</v>
      </c>
      <c r="C76" s="402">
        <f>V26</f>
        <v>9.9999999999999995E-7</v>
      </c>
      <c r="D76" s="588" t="str">
        <f t="shared" ref="D76:H76" si="46">W26</f>
        <v>-</v>
      </c>
      <c r="E76" s="588" t="str">
        <f t="shared" si="46"/>
        <v>-</v>
      </c>
      <c r="F76" s="588" t="str">
        <f t="shared" si="46"/>
        <v>-</v>
      </c>
      <c r="G76" s="588">
        <f t="shared" si="46"/>
        <v>0</v>
      </c>
      <c r="H76" s="588">
        <f t="shared" si="46"/>
        <v>9.9999999999999995E-7</v>
      </c>
      <c r="Z76" s="368"/>
      <c r="AU76" s="11"/>
    </row>
    <row r="77" spans="1:47" hidden="1" x14ac:dyDescent="0.25">
      <c r="A77" s="399"/>
      <c r="B77" s="400">
        <v>16</v>
      </c>
      <c r="C77" s="402">
        <f>V36</f>
        <v>9.9999999999999995E-7</v>
      </c>
      <c r="D77" s="588" t="str">
        <f t="shared" ref="D77:H77" si="47">W36</f>
        <v>-</v>
      </c>
      <c r="E77" s="588" t="str">
        <f t="shared" si="47"/>
        <v>-</v>
      </c>
      <c r="F77" s="588" t="str">
        <f t="shared" si="47"/>
        <v>-</v>
      </c>
      <c r="G77" s="588">
        <f t="shared" si="47"/>
        <v>0</v>
      </c>
      <c r="H77" s="588">
        <f t="shared" si="47"/>
        <v>9.9999999999999995E-7</v>
      </c>
      <c r="Z77" s="368"/>
      <c r="AU77" s="11"/>
    </row>
    <row r="78" spans="1:47" hidden="1" x14ac:dyDescent="0.25">
      <c r="A78" s="399">
        <v>3</v>
      </c>
      <c r="B78" s="400">
        <v>1</v>
      </c>
      <c r="C78" s="401">
        <f>A7</f>
        <v>19.96</v>
      </c>
      <c r="D78" s="589">
        <f t="shared" ref="D78:H78" si="48">B7</f>
        <v>0.06</v>
      </c>
      <c r="E78" s="589">
        <f t="shared" si="48"/>
        <v>9.9999999999999995E-7</v>
      </c>
      <c r="F78" s="589" t="str">
        <f t="shared" si="48"/>
        <v>-</v>
      </c>
      <c r="G78" s="589">
        <f t="shared" si="48"/>
        <v>2.9999499999999998E-2</v>
      </c>
      <c r="H78" s="589">
        <f t="shared" si="48"/>
        <v>1.9E-2</v>
      </c>
      <c r="Z78" s="368"/>
      <c r="AU78" s="11"/>
    </row>
    <row r="79" spans="1:47" hidden="1" x14ac:dyDescent="0.25">
      <c r="A79" s="399"/>
      <c r="B79" s="400">
        <v>2</v>
      </c>
      <c r="C79" s="401">
        <f>A17</f>
        <v>15.22</v>
      </c>
      <c r="D79" s="589">
        <f t="shared" ref="D79:H79" si="49">B17</f>
        <v>0.12</v>
      </c>
      <c r="E79" s="589" t="str">
        <f t="shared" si="49"/>
        <v>-</v>
      </c>
      <c r="F79" s="589" t="str">
        <f t="shared" si="49"/>
        <v>-</v>
      </c>
      <c r="G79" s="589">
        <f t="shared" si="49"/>
        <v>0</v>
      </c>
      <c r="H79" s="589">
        <f t="shared" si="49"/>
        <v>0.02</v>
      </c>
      <c r="Z79" s="368"/>
      <c r="AU79" s="11"/>
    </row>
    <row r="80" spans="1:47" hidden="1" x14ac:dyDescent="0.25">
      <c r="A80" s="399"/>
      <c r="B80" s="400">
        <v>3</v>
      </c>
      <c r="C80" s="401">
        <f>A27</f>
        <v>8.1300000000000008</v>
      </c>
      <c r="D80" s="589">
        <f t="shared" ref="D80:H80" si="50">B27</f>
        <v>0.02</v>
      </c>
      <c r="E80" s="589">
        <f t="shared" si="50"/>
        <v>0.02</v>
      </c>
      <c r="F80" s="589" t="str">
        <f t="shared" si="50"/>
        <v>-</v>
      </c>
      <c r="G80" s="589">
        <f t="shared" si="50"/>
        <v>0</v>
      </c>
      <c r="H80" s="589">
        <f t="shared" si="50"/>
        <v>9.3716999999999995E-2</v>
      </c>
      <c r="Z80" s="368"/>
      <c r="AU80" s="11"/>
    </row>
    <row r="81" spans="1:47" hidden="1" x14ac:dyDescent="0.25">
      <c r="A81" s="399"/>
      <c r="B81" s="400">
        <v>4</v>
      </c>
      <c r="C81" s="401">
        <f>A37</f>
        <v>10.1</v>
      </c>
      <c r="D81" s="589">
        <f t="shared" ref="D81:H81" si="51">B37</f>
        <v>0.1</v>
      </c>
      <c r="E81" s="589" t="str">
        <f t="shared" si="51"/>
        <v>-</v>
      </c>
      <c r="F81" s="589" t="str">
        <f t="shared" si="51"/>
        <v>-</v>
      </c>
      <c r="G81" s="589">
        <f t="shared" si="51"/>
        <v>0</v>
      </c>
      <c r="H81" s="589">
        <f t="shared" si="51"/>
        <v>0.20200000000000001</v>
      </c>
      <c r="Z81" s="367"/>
      <c r="AU81" s="11"/>
    </row>
    <row r="82" spans="1:47" hidden="1" x14ac:dyDescent="0.25">
      <c r="A82" s="399"/>
      <c r="B82" s="400">
        <v>5</v>
      </c>
      <c r="C82" s="401">
        <f>H7</f>
        <v>7.97</v>
      </c>
      <c r="D82" s="589">
        <f t="shared" ref="D82:H82" si="52">I7</f>
        <v>9.9999999999999995E-7</v>
      </c>
      <c r="E82" s="589" t="str">
        <f t="shared" si="52"/>
        <v>-</v>
      </c>
      <c r="F82" s="589" t="str">
        <f t="shared" si="52"/>
        <v>-</v>
      </c>
      <c r="G82" s="589">
        <f t="shared" si="52"/>
        <v>0</v>
      </c>
      <c r="H82" s="589">
        <f t="shared" si="52"/>
        <v>9.2452000000000006E-2</v>
      </c>
      <c r="Z82" s="367"/>
      <c r="AU82" s="11"/>
    </row>
    <row r="83" spans="1:47" hidden="1" x14ac:dyDescent="0.25">
      <c r="A83" s="399"/>
      <c r="B83" s="400">
        <v>6</v>
      </c>
      <c r="C83" s="401">
        <f>H17</f>
        <v>7.97</v>
      </c>
      <c r="D83" s="589">
        <f t="shared" ref="D83:H83" si="53">I17</f>
        <v>0.02</v>
      </c>
      <c r="E83" s="589" t="str">
        <f t="shared" si="53"/>
        <v>-</v>
      </c>
      <c r="F83" s="589" t="str">
        <f t="shared" si="53"/>
        <v>-</v>
      </c>
      <c r="G83" s="589">
        <f t="shared" si="53"/>
        <v>0</v>
      </c>
      <c r="H83" s="589">
        <f t="shared" si="53"/>
        <v>9.2452000000000006E-2</v>
      </c>
      <c r="Z83" s="367"/>
      <c r="AU83" s="11"/>
    </row>
    <row r="84" spans="1:47" hidden="1" x14ac:dyDescent="0.25">
      <c r="A84" s="399"/>
      <c r="B84" s="400">
        <v>7</v>
      </c>
      <c r="C84" s="401">
        <f>H27</f>
        <v>8.1</v>
      </c>
      <c r="D84" s="589">
        <f t="shared" ref="D84:H84" si="54">I27</f>
        <v>-0.02</v>
      </c>
      <c r="E84" s="589" t="str">
        <f t="shared" si="54"/>
        <v>-</v>
      </c>
      <c r="F84" s="589" t="str">
        <f t="shared" si="54"/>
        <v>-</v>
      </c>
      <c r="G84" s="589">
        <f t="shared" si="54"/>
        <v>0</v>
      </c>
      <c r="H84" s="589">
        <f t="shared" si="54"/>
        <v>9.3728000000000006E-2</v>
      </c>
      <c r="Z84" s="367"/>
      <c r="AU84" s="11"/>
    </row>
    <row r="85" spans="1:47" hidden="1" x14ac:dyDescent="0.25">
      <c r="A85" s="399"/>
      <c r="B85" s="400">
        <v>8</v>
      </c>
      <c r="C85" s="402">
        <f>H37</f>
        <v>8.1</v>
      </c>
      <c r="D85" s="588">
        <f t="shared" ref="D85:H85" si="55">I37</f>
        <v>0.01</v>
      </c>
      <c r="E85" s="588" t="str">
        <f t="shared" si="55"/>
        <v>-</v>
      </c>
      <c r="F85" s="588" t="str">
        <f t="shared" si="55"/>
        <v>-</v>
      </c>
      <c r="G85" s="588">
        <f t="shared" si="55"/>
        <v>0</v>
      </c>
      <c r="H85" s="588">
        <f t="shared" si="55"/>
        <v>9.4076000000000007E-2</v>
      </c>
      <c r="Z85" s="367"/>
      <c r="AU85" s="11"/>
    </row>
    <row r="86" spans="1:47" hidden="1" x14ac:dyDescent="0.25">
      <c r="A86" s="399"/>
      <c r="B86" s="400">
        <v>9</v>
      </c>
      <c r="C86" s="402">
        <f>O7</f>
        <v>8.2100000000000009</v>
      </c>
      <c r="D86" s="588">
        <f t="shared" ref="D86:H86" si="56">P7</f>
        <v>0.02</v>
      </c>
      <c r="E86" s="588" t="str">
        <f t="shared" si="56"/>
        <v>-</v>
      </c>
      <c r="F86" s="588" t="str">
        <f t="shared" si="56"/>
        <v>-</v>
      </c>
      <c r="G86" s="588">
        <f t="shared" si="56"/>
        <v>0</v>
      </c>
      <c r="H86" s="588">
        <f t="shared" si="56"/>
        <v>9.6291000000000002E-2</v>
      </c>
      <c r="Z86" s="367"/>
      <c r="AU86" s="11"/>
    </row>
    <row r="87" spans="1:47" hidden="1" x14ac:dyDescent="0.25">
      <c r="A87" s="399"/>
      <c r="B87" s="400">
        <v>10</v>
      </c>
      <c r="C87" s="402">
        <f>O17</f>
        <v>9.9999999999999995E-7</v>
      </c>
      <c r="D87" s="588" t="str">
        <f t="shared" ref="D87:H87" si="57">P17</f>
        <v>-</v>
      </c>
      <c r="E87" s="588" t="str">
        <f t="shared" si="57"/>
        <v>-</v>
      </c>
      <c r="F87" s="588" t="str">
        <f t="shared" si="57"/>
        <v>-</v>
      </c>
      <c r="G87" s="588">
        <f t="shared" si="57"/>
        <v>0</v>
      </c>
      <c r="H87" s="588">
        <f t="shared" si="57"/>
        <v>9.9999999999999995E-7</v>
      </c>
      <c r="Z87" s="367"/>
      <c r="AU87" s="11"/>
    </row>
    <row r="88" spans="1:47" hidden="1" x14ac:dyDescent="0.25">
      <c r="A88" s="399"/>
      <c r="B88" s="400">
        <v>11</v>
      </c>
      <c r="C88" s="402">
        <f>O27</f>
        <v>9.9999999999999995E-7</v>
      </c>
      <c r="D88" s="588" t="str">
        <f t="shared" ref="D88:H88" si="58">P27</f>
        <v>-</v>
      </c>
      <c r="E88" s="588" t="str">
        <f t="shared" si="58"/>
        <v>-</v>
      </c>
      <c r="F88" s="588" t="str">
        <f t="shared" si="58"/>
        <v>-</v>
      </c>
      <c r="G88" s="588">
        <f t="shared" si="58"/>
        <v>0</v>
      </c>
      <c r="H88" s="588">
        <f t="shared" si="58"/>
        <v>9.9999999999999995E-7</v>
      </c>
      <c r="Z88" s="368"/>
      <c r="AU88" s="11"/>
    </row>
    <row r="89" spans="1:47" hidden="1" x14ac:dyDescent="0.25">
      <c r="A89" s="399"/>
      <c r="B89" s="400">
        <v>12</v>
      </c>
      <c r="C89" s="402">
        <f>O37</f>
        <v>9.9999999999999995E-7</v>
      </c>
      <c r="D89" s="588" t="str">
        <f t="shared" ref="D89:H89" si="59">P37</f>
        <v>-</v>
      </c>
      <c r="E89" s="588" t="str">
        <f t="shared" si="59"/>
        <v>-</v>
      </c>
      <c r="F89" s="588" t="str">
        <f t="shared" si="59"/>
        <v>-</v>
      </c>
      <c r="G89" s="588">
        <f t="shared" si="59"/>
        <v>0</v>
      </c>
      <c r="H89" s="588">
        <f t="shared" si="59"/>
        <v>9.9999999999999995E-7</v>
      </c>
      <c r="Z89" s="368"/>
      <c r="AU89" s="11"/>
    </row>
    <row r="90" spans="1:47" hidden="1" x14ac:dyDescent="0.25">
      <c r="A90" s="399"/>
      <c r="B90" s="400">
        <v>13</v>
      </c>
      <c r="C90" s="401">
        <f>V7</f>
        <v>9.9999999999999995E-7</v>
      </c>
      <c r="D90" s="589" t="str">
        <f t="shared" ref="D90:H90" si="60">W7</f>
        <v>-</v>
      </c>
      <c r="E90" s="589" t="str">
        <f t="shared" si="60"/>
        <v>-</v>
      </c>
      <c r="F90" s="589" t="str">
        <f t="shared" si="60"/>
        <v>-</v>
      </c>
      <c r="G90" s="589">
        <f t="shared" si="60"/>
        <v>0</v>
      </c>
      <c r="H90" s="589">
        <f t="shared" si="60"/>
        <v>9.9999999999999995E-7</v>
      </c>
      <c r="Z90" s="368"/>
      <c r="AU90" s="11"/>
    </row>
    <row r="91" spans="1:47" hidden="1" x14ac:dyDescent="0.25">
      <c r="A91" s="399"/>
      <c r="B91" s="400">
        <v>14</v>
      </c>
      <c r="C91" s="401">
        <f>V17</f>
        <v>9.9999999999999995E-7</v>
      </c>
      <c r="D91" s="589" t="str">
        <f t="shared" ref="D91:H91" si="61">W17</f>
        <v>-</v>
      </c>
      <c r="E91" s="589" t="str">
        <f t="shared" si="61"/>
        <v>-</v>
      </c>
      <c r="F91" s="589" t="str">
        <f t="shared" si="61"/>
        <v>-</v>
      </c>
      <c r="G91" s="589">
        <f t="shared" si="61"/>
        <v>0</v>
      </c>
      <c r="H91" s="589">
        <f t="shared" si="61"/>
        <v>9.9999999999999995E-7</v>
      </c>
      <c r="Z91" s="368"/>
      <c r="AU91" s="11"/>
    </row>
    <row r="92" spans="1:47" hidden="1" x14ac:dyDescent="0.25">
      <c r="A92" s="399"/>
      <c r="B92" s="400">
        <v>15</v>
      </c>
      <c r="C92" s="401">
        <f>V27</f>
        <v>9.9999999999999995E-7</v>
      </c>
      <c r="D92" s="589" t="str">
        <f t="shared" ref="D92:H92" si="62">W27</f>
        <v>-</v>
      </c>
      <c r="E92" s="589" t="str">
        <f t="shared" si="62"/>
        <v>-</v>
      </c>
      <c r="F92" s="589" t="str">
        <f t="shared" si="62"/>
        <v>-</v>
      </c>
      <c r="G92" s="589">
        <f t="shared" si="62"/>
        <v>0</v>
      </c>
      <c r="H92" s="589">
        <f t="shared" si="62"/>
        <v>9.9999999999999995E-7</v>
      </c>
      <c r="Z92" s="368"/>
      <c r="AU92" s="11"/>
    </row>
    <row r="93" spans="1:47" hidden="1" x14ac:dyDescent="0.25">
      <c r="A93" s="399"/>
      <c r="B93" s="400">
        <v>16</v>
      </c>
      <c r="C93" s="401">
        <f>V37</f>
        <v>9.9999999999999995E-7</v>
      </c>
      <c r="D93" s="589" t="str">
        <f t="shared" ref="D93:H93" si="63">W37</f>
        <v>-</v>
      </c>
      <c r="E93" s="589" t="str">
        <f t="shared" si="63"/>
        <v>-</v>
      </c>
      <c r="F93" s="589" t="str">
        <f t="shared" si="63"/>
        <v>-</v>
      </c>
      <c r="G93" s="589">
        <f t="shared" si="63"/>
        <v>0</v>
      </c>
      <c r="H93" s="589">
        <f t="shared" si="63"/>
        <v>9.9999999999999995E-7</v>
      </c>
      <c r="Z93" s="369"/>
      <c r="AU93" s="11"/>
    </row>
    <row r="94" spans="1:47" hidden="1" x14ac:dyDescent="0.25">
      <c r="A94" s="399">
        <v>4</v>
      </c>
      <c r="B94" s="400">
        <v>1</v>
      </c>
      <c r="C94" s="401">
        <f>A8</f>
        <v>30.1</v>
      </c>
      <c r="D94" s="589">
        <f t="shared" ref="D94:H94" si="64">B8</f>
        <v>0.1</v>
      </c>
      <c r="E94" s="589">
        <f t="shared" si="64"/>
        <v>9.9999999999999995E-7</v>
      </c>
      <c r="F94" s="589" t="str">
        <f t="shared" si="64"/>
        <v>-</v>
      </c>
      <c r="G94" s="589">
        <f t="shared" si="64"/>
        <v>4.9999500000000002E-2</v>
      </c>
      <c r="H94" s="589">
        <f t="shared" si="64"/>
        <v>1.9E-2</v>
      </c>
      <c r="Z94" s="369"/>
      <c r="AU94" s="11"/>
    </row>
    <row r="95" spans="1:47" hidden="1" x14ac:dyDescent="0.25">
      <c r="A95" s="399"/>
      <c r="B95" s="400">
        <v>2</v>
      </c>
      <c r="C95" s="401">
        <f>A18</f>
        <v>20.440000000000001</v>
      </c>
      <c r="D95" s="589">
        <f t="shared" ref="D95:H95" si="65">B18</f>
        <v>0.24</v>
      </c>
      <c r="E95" s="589" t="str">
        <f t="shared" si="65"/>
        <v>-</v>
      </c>
      <c r="F95" s="589" t="str">
        <f t="shared" si="65"/>
        <v>-</v>
      </c>
      <c r="G95" s="589">
        <f t="shared" si="65"/>
        <v>0</v>
      </c>
      <c r="H95" s="589">
        <f t="shared" si="65"/>
        <v>0.02</v>
      </c>
      <c r="Z95" s="369"/>
      <c r="AU95" s="11"/>
    </row>
    <row r="96" spans="1:47" hidden="1" x14ac:dyDescent="0.25">
      <c r="A96" s="399"/>
      <c r="B96" s="400">
        <v>3</v>
      </c>
      <c r="C96" s="401">
        <f>A28</f>
        <v>17.809999999999999</v>
      </c>
      <c r="D96" s="589">
        <f t="shared" ref="D96:H96" si="66">B28</f>
        <v>0</v>
      </c>
      <c r="E96" s="589">
        <f t="shared" si="66"/>
        <v>-0.04</v>
      </c>
      <c r="F96" s="589" t="str">
        <f t="shared" si="66"/>
        <v>-</v>
      </c>
      <c r="G96" s="589">
        <f t="shared" si="66"/>
        <v>0.02</v>
      </c>
      <c r="H96" s="589">
        <f t="shared" si="66"/>
        <v>0.21001500000000001</v>
      </c>
      <c r="Z96" s="369"/>
      <c r="AU96" s="11"/>
    </row>
    <row r="97" spans="1:47" hidden="1" x14ac:dyDescent="0.25">
      <c r="A97" s="399"/>
      <c r="B97" s="400">
        <v>4</v>
      </c>
      <c r="C97" s="402">
        <f>A38</f>
        <v>50.52</v>
      </c>
      <c r="D97" s="588">
        <f t="shared" ref="D97:H97" si="67">B38</f>
        <v>0.32</v>
      </c>
      <c r="E97" s="588" t="str">
        <f t="shared" si="67"/>
        <v>-</v>
      </c>
      <c r="F97" s="588" t="str">
        <f t="shared" si="67"/>
        <v>-</v>
      </c>
      <c r="G97" s="588">
        <f t="shared" si="67"/>
        <v>0</v>
      </c>
      <c r="H97" s="588">
        <f t="shared" si="67"/>
        <v>1.7000000000000001E-2</v>
      </c>
      <c r="Z97" s="369"/>
      <c r="AU97" s="11"/>
    </row>
    <row r="98" spans="1:47" hidden="1" x14ac:dyDescent="0.25">
      <c r="A98" s="399"/>
      <c r="B98" s="400">
        <v>5</v>
      </c>
      <c r="C98" s="402">
        <f>H8</f>
        <v>19.829999999999998</v>
      </c>
      <c r="D98" s="588">
        <f t="shared" ref="D98:H98" si="68">I8</f>
        <v>0.06</v>
      </c>
      <c r="E98" s="588" t="str">
        <f t="shared" si="68"/>
        <v>-</v>
      </c>
      <c r="F98" s="588" t="str">
        <f t="shared" si="68"/>
        <v>-</v>
      </c>
      <c r="G98" s="588">
        <f t="shared" si="68"/>
        <v>0</v>
      </c>
      <c r="H98" s="588">
        <f t="shared" si="68"/>
        <v>0.23072400000000001</v>
      </c>
      <c r="Z98" s="369"/>
      <c r="AU98" s="11"/>
    </row>
    <row r="99" spans="1:47" hidden="1" x14ac:dyDescent="0.25">
      <c r="A99" s="399"/>
      <c r="B99" s="400">
        <v>6</v>
      </c>
      <c r="C99" s="402">
        <f>H18</f>
        <v>19.829999999999998</v>
      </c>
      <c r="D99" s="588">
        <f t="shared" ref="D99:H99" si="69">I18</f>
        <v>0.09</v>
      </c>
      <c r="E99" s="588" t="str">
        <f t="shared" si="69"/>
        <v>-</v>
      </c>
      <c r="F99" s="588" t="str">
        <f t="shared" si="69"/>
        <v>-</v>
      </c>
      <c r="G99" s="588">
        <f t="shared" si="69"/>
        <v>0</v>
      </c>
      <c r="H99" s="588">
        <f t="shared" si="69"/>
        <v>0.23002800000000001</v>
      </c>
      <c r="Z99" s="367"/>
      <c r="AU99" s="11"/>
    </row>
    <row r="100" spans="1:47" hidden="1" x14ac:dyDescent="0.25">
      <c r="A100" s="399"/>
      <c r="B100" s="400">
        <v>7</v>
      </c>
      <c r="C100" s="402">
        <f>H28</f>
        <v>17.760000000000002</v>
      </c>
      <c r="D100" s="588">
        <f t="shared" ref="D100:H100" si="70">I28</f>
        <v>-0.02</v>
      </c>
      <c r="E100" s="588" t="str">
        <f t="shared" si="70"/>
        <v>-</v>
      </c>
      <c r="F100" s="588" t="str">
        <f t="shared" si="70"/>
        <v>-</v>
      </c>
      <c r="G100" s="588">
        <f t="shared" si="70"/>
        <v>0</v>
      </c>
      <c r="H100" s="588">
        <f t="shared" si="70"/>
        <v>0.20578399999999999</v>
      </c>
      <c r="Z100" s="368"/>
      <c r="AU100" s="11"/>
    </row>
    <row r="101" spans="1:47" hidden="1" x14ac:dyDescent="0.25">
      <c r="A101" s="399"/>
      <c r="B101" s="400">
        <v>8</v>
      </c>
      <c r="C101" s="402">
        <f>H38</f>
        <v>17.760000000000002</v>
      </c>
      <c r="D101" s="588">
        <f t="shared" ref="D101:H101" si="71">I38</f>
        <v>0</v>
      </c>
      <c r="E101" s="588" t="str">
        <f t="shared" si="71"/>
        <v>-</v>
      </c>
      <c r="F101" s="588" t="str">
        <f t="shared" si="71"/>
        <v>-</v>
      </c>
      <c r="G101" s="588">
        <f t="shared" si="71"/>
        <v>0</v>
      </c>
      <c r="H101" s="588">
        <f t="shared" si="71"/>
        <v>0.206016</v>
      </c>
      <c r="Z101" s="368"/>
      <c r="AU101" s="11"/>
    </row>
    <row r="102" spans="1:47" hidden="1" x14ac:dyDescent="0.25">
      <c r="A102" s="399"/>
      <c r="B102" s="400">
        <v>9</v>
      </c>
      <c r="C102" s="401">
        <f>O8</f>
        <v>17.920000000000002</v>
      </c>
      <c r="D102" s="589">
        <f t="shared" ref="D102:H102" si="72">P8</f>
        <v>7.0000000000000007E-2</v>
      </c>
      <c r="E102" s="589" t="str">
        <f t="shared" si="72"/>
        <v>-</v>
      </c>
      <c r="F102" s="589" t="str">
        <f t="shared" si="72"/>
        <v>-</v>
      </c>
      <c r="G102" s="589">
        <f t="shared" si="72"/>
        <v>0</v>
      </c>
      <c r="H102" s="589">
        <f t="shared" si="72"/>
        <v>0.210483</v>
      </c>
      <c r="Z102" s="368"/>
      <c r="AU102" s="11"/>
    </row>
    <row r="103" spans="1:47" hidden="1" x14ac:dyDescent="0.25">
      <c r="A103" s="399"/>
      <c r="B103" s="400">
        <v>10</v>
      </c>
      <c r="C103" s="401">
        <f>O18</f>
        <v>9.9999999999999995E-7</v>
      </c>
      <c r="D103" s="589" t="str">
        <f t="shared" ref="D103:H103" si="73">P18</f>
        <v>-</v>
      </c>
      <c r="E103" s="589" t="str">
        <f t="shared" si="73"/>
        <v>-</v>
      </c>
      <c r="F103" s="589" t="str">
        <f t="shared" si="73"/>
        <v>-</v>
      </c>
      <c r="G103" s="589">
        <f t="shared" si="73"/>
        <v>0</v>
      </c>
      <c r="H103" s="589">
        <f t="shared" si="73"/>
        <v>9.9999999999999995E-7</v>
      </c>
      <c r="Z103" s="368"/>
      <c r="AU103" s="11"/>
    </row>
    <row r="104" spans="1:47" hidden="1" x14ac:dyDescent="0.25">
      <c r="A104" s="399"/>
      <c r="B104" s="400">
        <v>11</v>
      </c>
      <c r="C104" s="401">
        <f>O28</f>
        <v>9.9999999999999995E-7</v>
      </c>
      <c r="D104" s="589" t="str">
        <f t="shared" ref="D104:H104" si="74">P28</f>
        <v>-</v>
      </c>
      <c r="E104" s="589" t="str">
        <f t="shared" si="74"/>
        <v>-</v>
      </c>
      <c r="F104" s="589" t="str">
        <f t="shared" si="74"/>
        <v>-</v>
      </c>
      <c r="G104" s="589">
        <f t="shared" si="74"/>
        <v>0</v>
      </c>
      <c r="H104" s="589">
        <f t="shared" si="74"/>
        <v>9.9999999999999995E-7</v>
      </c>
      <c r="Z104" s="368"/>
      <c r="AU104" s="11"/>
    </row>
    <row r="105" spans="1:47" hidden="1" x14ac:dyDescent="0.25">
      <c r="A105" s="399"/>
      <c r="B105" s="400">
        <v>12</v>
      </c>
      <c r="C105" s="401">
        <f>O38</f>
        <v>9.9999999999999995E-7</v>
      </c>
      <c r="D105" s="589" t="str">
        <f t="shared" ref="D105:H105" si="75">P38</f>
        <v>-</v>
      </c>
      <c r="E105" s="589" t="str">
        <f t="shared" si="75"/>
        <v>-</v>
      </c>
      <c r="F105" s="589" t="str">
        <f t="shared" si="75"/>
        <v>-</v>
      </c>
      <c r="G105" s="589">
        <f t="shared" si="75"/>
        <v>0</v>
      </c>
      <c r="H105" s="589">
        <f t="shared" si="75"/>
        <v>9.9999999999999995E-7</v>
      </c>
      <c r="Z105" s="369"/>
      <c r="AU105" s="11"/>
    </row>
    <row r="106" spans="1:47" hidden="1" x14ac:dyDescent="0.25">
      <c r="A106" s="399"/>
      <c r="B106" s="400">
        <v>13</v>
      </c>
      <c r="C106" s="401">
        <f>V8</f>
        <v>9.9999999999999995E-7</v>
      </c>
      <c r="D106" s="589" t="str">
        <f t="shared" ref="D106:H106" si="76">W8</f>
        <v>-</v>
      </c>
      <c r="E106" s="589" t="str">
        <f t="shared" si="76"/>
        <v>-</v>
      </c>
      <c r="F106" s="589" t="str">
        <f t="shared" si="76"/>
        <v>-</v>
      </c>
      <c r="G106" s="589">
        <f t="shared" si="76"/>
        <v>0</v>
      </c>
      <c r="H106" s="589">
        <f t="shared" si="76"/>
        <v>9.9999999999999995E-7</v>
      </c>
      <c r="Z106" s="369"/>
      <c r="AU106" s="11"/>
    </row>
    <row r="107" spans="1:47" hidden="1" x14ac:dyDescent="0.25">
      <c r="A107" s="399"/>
      <c r="B107" s="400">
        <v>14</v>
      </c>
      <c r="C107" s="401">
        <f>V18</f>
        <v>9.9999999999999995E-7</v>
      </c>
      <c r="D107" s="589" t="str">
        <f t="shared" ref="D107:H107" si="77">W18</f>
        <v>-</v>
      </c>
      <c r="E107" s="589" t="str">
        <f t="shared" si="77"/>
        <v>-</v>
      </c>
      <c r="F107" s="589" t="str">
        <f t="shared" si="77"/>
        <v>-</v>
      </c>
      <c r="G107" s="589">
        <f t="shared" si="77"/>
        <v>0</v>
      </c>
      <c r="H107" s="589">
        <f t="shared" si="77"/>
        <v>9.9999999999999995E-7</v>
      </c>
      <c r="Z107" s="369"/>
      <c r="AU107" s="11"/>
    </row>
    <row r="108" spans="1:47" hidden="1" x14ac:dyDescent="0.25">
      <c r="A108" s="399"/>
      <c r="B108" s="400">
        <v>15</v>
      </c>
      <c r="C108" s="401">
        <f>V28</f>
        <v>9.9999999999999995E-7</v>
      </c>
      <c r="D108" s="589" t="str">
        <f t="shared" ref="D108:H108" si="78">W28</f>
        <v>-</v>
      </c>
      <c r="E108" s="589" t="str">
        <f t="shared" si="78"/>
        <v>-</v>
      </c>
      <c r="F108" s="589" t="str">
        <f t="shared" si="78"/>
        <v>-</v>
      </c>
      <c r="G108" s="589">
        <f t="shared" si="78"/>
        <v>0</v>
      </c>
      <c r="H108" s="589">
        <f t="shared" si="78"/>
        <v>9.9999999999999995E-7</v>
      </c>
      <c r="Z108" s="369"/>
      <c r="AU108" s="11"/>
    </row>
    <row r="109" spans="1:47" hidden="1" x14ac:dyDescent="0.25">
      <c r="A109" s="399"/>
      <c r="B109" s="400">
        <v>16</v>
      </c>
      <c r="C109" s="402">
        <f>V38</f>
        <v>9.9999999999999995E-7</v>
      </c>
      <c r="D109" s="588" t="str">
        <f t="shared" ref="D109:H109" si="79">W38</f>
        <v>-</v>
      </c>
      <c r="E109" s="588" t="str">
        <f t="shared" si="79"/>
        <v>-</v>
      </c>
      <c r="F109" s="588" t="str">
        <f t="shared" si="79"/>
        <v>-</v>
      </c>
      <c r="G109" s="588">
        <f t="shared" si="79"/>
        <v>0</v>
      </c>
      <c r="H109" s="588">
        <f t="shared" si="79"/>
        <v>9.9999999999999995E-7</v>
      </c>
      <c r="Z109" s="369"/>
      <c r="AU109" s="11"/>
    </row>
    <row r="110" spans="1:47" hidden="1" x14ac:dyDescent="0.25">
      <c r="A110" s="399">
        <v>5</v>
      </c>
      <c r="B110" s="400">
        <v>1</v>
      </c>
      <c r="C110" s="402">
        <f>A9</f>
        <v>51.11</v>
      </c>
      <c r="D110" s="588">
        <f t="shared" ref="D110:H110" si="80">B9</f>
        <v>0.11</v>
      </c>
      <c r="E110" s="588">
        <f t="shared" si="80"/>
        <v>0.31</v>
      </c>
      <c r="F110" s="588" t="str">
        <f t="shared" si="80"/>
        <v>-</v>
      </c>
      <c r="G110" s="588">
        <f t="shared" si="80"/>
        <v>0.1</v>
      </c>
      <c r="H110" s="588">
        <f t="shared" si="80"/>
        <v>1.9E-2</v>
      </c>
      <c r="Z110" s="369"/>
      <c r="AU110" s="11"/>
    </row>
    <row r="111" spans="1:47" hidden="1" x14ac:dyDescent="0.25">
      <c r="A111" s="399"/>
      <c r="B111" s="400">
        <v>2</v>
      </c>
      <c r="C111" s="402">
        <f>A19</f>
        <v>25.02</v>
      </c>
      <c r="D111" s="588">
        <f t="shared" ref="D111:H111" si="81">B19</f>
        <v>0.32</v>
      </c>
      <c r="E111" s="588" t="str">
        <f t="shared" si="81"/>
        <v>-</v>
      </c>
      <c r="F111" s="588" t="str">
        <f t="shared" si="81"/>
        <v>-</v>
      </c>
      <c r="G111" s="588">
        <f t="shared" si="81"/>
        <v>0</v>
      </c>
      <c r="H111" s="588">
        <f t="shared" si="81"/>
        <v>0.02</v>
      </c>
      <c r="Z111" s="367"/>
      <c r="AU111" s="11"/>
    </row>
    <row r="112" spans="1:47" hidden="1" x14ac:dyDescent="0.25">
      <c r="A112" s="399"/>
      <c r="B112" s="400">
        <v>3</v>
      </c>
      <c r="C112" s="402">
        <f>A29</f>
        <v>19.8</v>
      </c>
      <c r="D112" s="588">
        <f t="shared" ref="D112:H112" si="82">B29</f>
        <v>-0.16</v>
      </c>
      <c r="E112" s="588">
        <f t="shared" si="82"/>
        <v>-0.03</v>
      </c>
      <c r="F112" s="588" t="str">
        <f t="shared" si="82"/>
        <v>-</v>
      </c>
      <c r="G112" s="588">
        <f t="shared" si="82"/>
        <v>6.5000000000000002E-2</v>
      </c>
      <c r="H112" s="588">
        <f t="shared" si="82"/>
        <v>0.23142599999999999</v>
      </c>
      <c r="Z112" s="368"/>
      <c r="AU112" s="11"/>
    </row>
    <row r="113" spans="1:47" hidden="1" x14ac:dyDescent="0.25">
      <c r="A113" s="399"/>
      <c r="B113" s="400">
        <v>4</v>
      </c>
      <c r="C113" s="402">
        <f>A39</f>
        <v>100</v>
      </c>
      <c r="D113" s="588">
        <f t="shared" ref="D113:H113" si="83">B39</f>
        <v>0.5</v>
      </c>
      <c r="E113" s="588" t="str">
        <f t="shared" si="83"/>
        <v>-</v>
      </c>
      <c r="F113" s="588" t="str">
        <f t="shared" si="83"/>
        <v>-</v>
      </c>
      <c r="G113" s="588">
        <f t="shared" si="83"/>
        <v>0</v>
      </c>
      <c r="H113" s="588">
        <f t="shared" si="83"/>
        <v>1.7000000000000001E-2</v>
      </c>
      <c r="Z113" s="368"/>
      <c r="AU113" s="11"/>
    </row>
    <row r="114" spans="1:47" hidden="1" x14ac:dyDescent="0.25">
      <c r="A114" s="399"/>
      <c r="B114" s="400">
        <v>5</v>
      </c>
      <c r="C114" s="401">
        <f>H9</f>
        <v>50.06</v>
      </c>
      <c r="D114" s="589">
        <f t="shared" ref="D114:H114" si="84">I9</f>
        <v>-0.28000000000000003</v>
      </c>
      <c r="E114" s="589" t="str">
        <f t="shared" si="84"/>
        <v>-</v>
      </c>
      <c r="F114" s="589" t="str">
        <f t="shared" si="84"/>
        <v>-</v>
      </c>
      <c r="G114" s="589">
        <f t="shared" si="84"/>
        <v>0</v>
      </c>
      <c r="H114" s="589">
        <f t="shared" si="84"/>
        <v>0.37545000000000001</v>
      </c>
      <c r="Z114" s="368"/>
      <c r="AU114" s="11"/>
    </row>
    <row r="115" spans="1:47" hidden="1" x14ac:dyDescent="0.25">
      <c r="A115" s="399"/>
      <c r="B115" s="400">
        <v>6</v>
      </c>
      <c r="C115" s="401">
        <f>H19</f>
        <v>50.7</v>
      </c>
      <c r="D115" s="589">
        <f t="shared" ref="D115:H115" si="85">I19</f>
        <v>0.06</v>
      </c>
      <c r="E115" s="589" t="str">
        <f t="shared" si="85"/>
        <v>-</v>
      </c>
      <c r="F115" s="589" t="str">
        <f t="shared" si="85"/>
        <v>-</v>
      </c>
      <c r="G115" s="589">
        <f t="shared" si="85"/>
        <v>0</v>
      </c>
      <c r="H115" s="589">
        <f t="shared" si="85"/>
        <v>0.38024999999999998</v>
      </c>
      <c r="Z115" s="368"/>
      <c r="AU115" s="11"/>
    </row>
    <row r="116" spans="1:47" hidden="1" x14ac:dyDescent="0.25">
      <c r="A116" s="399"/>
      <c r="B116" s="400">
        <v>7</v>
      </c>
      <c r="C116" s="401">
        <f>H29</f>
        <v>19.760000000000002</v>
      </c>
      <c r="D116" s="589">
        <f t="shared" ref="D116:H116" si="86">I29</f>
        <v>-0.06</v>
      </c>
      <c r="E116" s="589" t="str">
        <f t="shared" si="86"/>
        <v>-</v>
      </c>
      <c r="F116" s="589" t="str">
        <f t="shared" si="86"/>
        <v>-</v>
      </c>
      <c r="G116" s="589">
        <f t="shared" si="86"/>
        <v>0</v>
      </c>
      <c r="H116" s="589">
        <f t="shared" si="86"/>
        <v>0.1482</v>
      </c>
      <c r="Z116" s="368"/>
      <c r="AU116" s="11"/>
    </row>
    <row r="117" spans="1:47" hidden="1" x14ac:dyDescent="0.25">
      <c r="A117" s="399"/>
      <c r="B117" s="400">
        <v>8</v>
      </c>
      <c r="C117" s="401">
        <f>H39</f>
        <v>19.760000000000002</v>
      </c>
      <c r="D117" s="589">
        <f t="shared" ref="D117:H117" si="87">I39</f>
        <v>-0.14000000000000001</v>
      </c>
      <c r="E117" s="589" t="str">
        <f t="shared" si="87"/>
        <v>-</v>
      </c>
      <c r="F117" s="589" t="str">
        <f t="shared" si="87"/>
        <v>-</v>
      </c>
      <c r="G117" s="589">
        <f t="shared" si="87"/>
        <v>0</v>
      </c>
      <c r="H117" s="589">
        <f t="shared" si="87"/>
        <v>0.1482</v>
      </c>
      <c r="Z117" s="369"/>
      <c r="AU117" s="11"/>
    </row>
    <row r="118" spans="1:47" hidden="1" x14ac:dyDescent="0.25">
      <c r="A118" s="399"/>
      <c r="B118" s="400">
        <v>9</v>
      </c>
      <c r="C118" s="401">
        <f>O9</f>
        <v>19.93</v>
      </c>
      <c r="D118" s="589">
        <f t="shared" ref="D118:H118" si="88">P9</f>
        <v>0.02</v>
      </c>
      <c r="E118" s="589" t="str">
        <f t="shared" si="88"/>
        <v>-</v>
      </c>
      <c r="F118" s="589" t="str">
        <f t="shared" si="88"/>
        <v>-</v>
      </c>
      <c r="G118" s="589">
        <f t="shared" si="88"/>
        <v>0</v>
      </c>
      <c r="H118" s="589">
        <f t="shared" si="88"/>
        <v>0.23341500000000001</v>
      </c>
      <c r="Z118" s="369"/>
      <c r="AU118" s="11"/>
    </row>
    <row r="119" spans="1:47" hidden="1" x14ac:dyDescent="0.25">
      <c r="A119" s="399"/>
      <c r="B119" s="400">
        <v>10</v>
      </c>
      <c r="C119" s="401">
        <f>O19</f>
        <v>9.9999999999999995E-7</v>
      </c>
      <c r="D119" s="589" t="str">
        <f t="shared" ref="D119:H119" si="89">P19</f>
        <v>-</v>
      </c>
      <c r="E119" s="589" t="str">
        <f t="shared" si="89"/>
        <v>-</v>
      </c>
      <c r="F119" s="589" t="str">
        <f t="shared" si="89"/>
        <v>-</v>
      </c>
      <c r="G119" s="589">
        <f t="shared" si="89"/>
        <v>0</v>
      </c>
      <c r="H119" s="589">
        <f t="shared" si="89"/>
        <v>9.9999999999999995E-7</v>
      </c>
      <c r="Z119" s="369"/>
      <c r="AU119" s="11"/>
    </row>
    <row r="120" spans="1:47" hidden="1" x14ac:dyDescent="0.25">
      <c r="A120" s="399"/>
      <c r="B120" s="400">
        <v>11</v>
      </c>
      <c r="C120" s="401">
        <f>O29</f>
        <v>9.9999999999999995E-7</v>
      </c>
      <c r="D120" s="589" t="str">
        <f t="shared" ref="D120:H120" si="90">P29</f>
        <v>-</v>
      </c>
      <c r="E120" s="589" t="str">
        <f t="shared" si="90"/>
        <v>-</v>
      </c>
      <c r="F120" s="589" t="str">
        <f t="shared" si="90"/>
        <v>-</v>
      </c>
      <c r="G120" s="589">
        <f t="shared" si="90"/>
        <v>0</v>
      </c>
      <c r="H120" s="589">
        <f t="shared" si="90"/>
        <v>9.9999999999999995E-7</v>
      </c>
      <c r="Z120" s="369"/>
      <c r="AU120" s="11"/>
    </row>
    <row r="121" spans="1:47" hidden="1" x14ac:dyDescent="0.25">
      <c r="A121" s="399"/>
      <c r="B121" s="400">
        <v>12</v>
      </c>
      <c r="C121" s="402">
        <f>O39</f>
        <v>9.9999999999999995E-7</v>
      </c>
      <c r="D121" s="588" t="str">
        <f t="shared" ref="D121:H121" si="91">P39</f>
        <v>-</v>
      </c>
      <c r="E121" s="588" t="str">
        <f t="shared" si="91"/>
        <v>-</v>
      </c>
      <c r="F121" s="588" t="str">
        <f t="shared" si="91"/>
        <v>-</v>
      </c>
      <c r="G121" s="588">
        <f t="shared" si="91"/>
        <v>0</v>
      </c>
      <c r="H121" s="588">
        <f t="shared" si="91"/>
        <v>9.9999999999999995E-7</v>
      </c>
      <c r="Z121" s="369"/>
      <c r="AU121" s="11"/>
    </row>
    <row r="122" spans="1:47" hidden="1" x14ac:dyDescent="0.25">
      <c r="A122" s="399"/>
      <c r="B122" s="400">
        <v>13</v>
      </c>
      <c r="C122" s="402">
        <f>V9</f>
        <v>9.9999999999999995E-7</v>
      </c>
      <c r="D122" s="588" t="str">
        <f t="shared" ref="D122:H122" si="92">W9</f>
        <v>-</v>
      </c>
      <c r="E122" s="588" t="str">
        <f t="shared" si="92"/>
        <v>-</v>
      </c>
      <c r="F122" s="588" t="str">
        <f t="shared" si="92"/>
        <v>-</v>
      </c>
      <c r="G122" s="588">
        <f t="shared" si="92"/>
        <v>0</v>
      </c>
      <c r="H122" s="588">
        <f t="shared" si="92"/>
        <v>9.9999999999999995E-7</v>
      </c>
      <c r="Z122" s="369"/>
      <c r="AU122" s="11"/>
    </row>
    <row r="123" spans="1:47" hidden="1" x14ac:dyDescent="0.25">
      <c r="A123" s="399"/>
      <c r="B123" s="400">
        <v>14</v>
      </c>
      <c r="C123" s="402">
        <f>V19</f>
        <v>9.9999999999999995E-7</v>
      </c>
      <c r="D123" s="588" t="str">
        <f t="shared" ref="D123:H123" si="93">W19</f>
        <v>-</v>
      </c>
      <c r="E123" s="588" t="str">
        <f t="shared" si="93"/>
        <v>-</v>
      </c>
      <c r="F123" s="588" t="str">
        <f t="shared" si="93"/>
        <v>-</v>
      </c>
      <c r="G123" s="588">
        <f t="shared" si="93"/>
        <v>0</v>
      </c>
      <c r="H123" s="588">
        <f t="shared" si="93"/>
        <v>9.9999999999999995E-7</v>
      </c>
      <c r="Z123" s="367"/>
      <c r="AU123" s="11"/>
    </row>
    <row r="124" spans="1:47" hidden="1" x14ac:dyDescent="0.25">
      <c r="A124" s="399"/>
      <c r="B124" s="400">
        <v>15</v>
      </c>
      <c r="C124" s="402">
        <f>V29</f>
        <v>9.9999999999999995E-7</v>
      </c>
      <c r="D124" s="588" t="str">
        <f t="shared" ref="D124:H124" si="94">W29</f>
        <v>-</v>
      </c>
      <c r="E124" s="588" t="str">
        <f t="shared" si="94"/>
        <v>-</v>
      </c>
      <c r="F124" s="588" t="str">
        <f t="shared" si="94"/>
        <v>-</v>
      </c>
      <c r="G124" s="588">
        <f t="shared" si="94"/>
        <v>0</v>
      </c>
      <c r="H124" s="588">
        <f t="shared" si="94"/>
        <v>9.9999999999999995E-7</v>
      </c>
      <c r="Z124" s="368"/>
      <c r="AU124" s="11"/>
    </row>
    <row r="125" spans="1:47" hidden="1" x14ac:dyDescent="0.25">
      <c r="A125" s="399"/>
      <c r="B125" s="400">
        <v>16</v>
      </c>
      <c r="C125" s="402">
        <f>V39</f>
        <v>9.9999999999999995E-7</v>
      </c>
      <c r="D125" s="588" t="str">
        <f t="shared" ref="D125:H125" si="95">W39</f>
        <v>-</v>
      </c>
      <c r="E125" s="588" t="str">
        <f t="shared" si="95"/>
        <v>-</v>
      </c>
      <c r="F125" s="588" t="str">
        <f t="shared" si="95"/>
        <v>-</v>
      </c>
      <c r="G125" s="588">
        <f t="shared" si="95"/>
        <v>0</v>
      </c>
      <c r="H125" s="588">
        <f t="shared" si="95"/>
        <v>9.9999999999999995E-7</v>
      </c>
      <c r="Z125" s="368"/>
      <c r="AU125" s="11"/>
    </row>
    <row r="126" spans="1:47" hidden="1" x14ac:dyDescent="0.25">
      <c r="A126" s="399">
        <v>6</v>
      </c>
      <c r="B126" s="400">
        <v>1</v>
      </c>
      <c r="C126" s="401">
        <f>A10</f>
        <v>103.4</v>
      </c>
      <c r="D126" s="589">
        <f t="shared" ref="D126:H126" si="96">B10</f>
        <v>1.3</v>
      </c>
      <c r="E126" s="589">
        <f t="shared" si="96"/>
        <v>0.42</v>
      </c>
      <c r="F126" s="589" t="str">
        <f t="shared" si="96"/>
        <v>-</v>
      </c>
      <c r="G126" s="589">
        <f t="shared" si="96"/>
        <v>0.44000000000000006</v>
      </c>
      <c r="H126" s="589">
        <f t="shared" si="96"/>
        <v>1.9E-2</v>
      </c>
      <c r="Z126" s="368"/>
      <c r="AU126" s="11"/>
    </row>
    <row r="127" spans="1:47" hidden="1" x14ac:dyDescent="0.25">
      <c r="A127" s="399"/>
      <c r="B127" s="400">
        <v>2</v>
      </c>
      <c r="C127" s="401">
        <f>A20</f>
        <v>49.82</v>
      </c>
      <c r="D127" s="589">
        <f t="shared" ref="D127:H127" si="97">B20</f>
        <v>0.72</v>
      </c>
      <c r="E127" s="589" t="str">
        <f t="shared" si="97"/>
        <v>-</v>
      </c>
      <c r="F127" s="589" t="str">
        <f t="shared" si="97"/>
        <v>-</v>
      </c>
      <c r="G127" s="589">
        <f t="shared" si="97"/>
        <v>0</v>
      </c>
      <c r="H127" s="589">
        <f t="shared" si="97"/>
        <v>0.02</v>
      </c>
      <c r="Z127" s="368"/>
      <c r="AU127" s="11"/>
    </row>
    <row r="128" spans="1:47" hidden="1" x14ac:dyDescent="0.25">
      <c r="A128" s="399"/>
      <c r="B128" s="400">
        <v>3</v>
      </c>
      <c r="C128" s="401">
        <f>A30</f>
        <v>86.66</v>
      </c>
      <c r="D128" s="589">
        <f t="shared" ref="D128:H128" si="98">B30</f>
        <v>-0.39</v>
      </c>
      <c r="E128" s="589">
        <f t="shared" si="98"/>
        <v>-0.38</v>
      </c>
      <c r="F128" s="589" t="str">
        <f t="shared" si="98"/>
        <v>-</v>
      </c>
      <c r="G128" s="589">
        <f t="shared" si="98"/>
        <v>5.0000000000000044E-3</v>
      </c>
      <c r="H128" s="589">
        <f t="shared" si="98"/>
        <v>6.5861600000000006E-2</v>
      </c>
      <c r="Z128" s="368"/>
      <c r="AU128" s="11"/>
    </row>
    <row r="129" spans="1:47" hidden="1" x14ac:dyDescent="0.25">
      <c r="A129" s="399"/>
      <c r="B129" s="400">
        <v>4</v>
      </c>
      <c r="C129" s="401">
        <f>A40</f>
        <v>150.59</v>
      </c>
      <c r="D129" s="589">
        <f t="shared" ref="D129:H129" si="99">B40</f>
        <v>0.49</v>
      </c>
      <c r="E129" s="589" t="str">
        <f t="shared" si="99"/>
        <v>-</v>
      </c>
      <c r="F129" s="589" t="str">
        <f t="shared" si="99"/>
        <v>-</v>
      </c>
      <c r="G129" s="589">
        <f t="shared" si="99"/>
        <v>0</v>
      </c>
      <c r="H129" s="589">
        <f t="shared" si="99"/>
        <v>1.7000000000000001E-2</v>
      </c>
      <c r="J129" s="11"/>
      <c r="K129" s="11"/>
      <c r="L129" s="11"/>
      <c r="M129" s="11"/>
      <c r="N129" s="11"/>
      <c r="O129" s="11"/>
      <c r="P129" s="11"/>
      <c r="Q129" s="11"/>
      <c r="Z129" s="369"/>
      <c r="AU129" s="11"/>
    </row>
    <row r="130" spans="1:47" hidden="1" x14ac:dyDescent="0.25">
      <c r="A130" s="399"/>
      <c r="B130" s="400">
        <v>5</v>
      </c>
      <c r="C130" s="401">
        <f>H10</f>
        <v>80.13</v>
      </c>
      <c r="D130" s="589">
        <f t="shared" ref="D130:H130" si="100">I10</f>
        <v>0.39</v>
      </c>
      <c r="E130" s="589" t="str">
        <f t="shared" si="100"/>
        <v>-</v>
      </c>
      <c r="F130" s="589" t="str">
        <f t="shared" si="100"/>
        <v>-</v>
      </c>
      <c r="G130" s="589">
        <f t="shared" si="100"/>
        <v>0</v>
      </c>
      <c r="H130" s="589">
        <f t="shared" si="100"/>
        <v>0.60097500000000004</v>
      </c>
      <c r="J130" s="11"/>
      <c r="K130" s="11"/>
      <c r="L130" s="11"/>
      <c r="M130" s="11"/>
      <c r="N130" s="11"/>
      <c r="O130" s="11"/>
      <c r="P130" s="11"/>
      <c r="Q130" s="11"/>
      <c r="Z130" s="369"/>
      <c r="AU130" s="11"/>
    </row>
    <row r="131" spans="1:47" hidden="1" x14ac:dyDescent="0.25">
      <c r="A131" s="399"/>
      <c r="B131" s="400">
        <v>6</v>
      </c>
      <c r="C131" s="401">
        <f>H20</f>
        <v>77.42</v>
      </c>
      <c r="D131" s="589">
        <f t="shared" ref="D131:H131" si="101">I20</f>
        <v>0.23</v>
      </c>
      <c r="E131" s="589" t="str">
        <f t="shared" si="101"/>
        <v>-</v>
      </c>
      <c r="F131" s="589" t="str">
        <f t="shared" si="101"/>
        <v>-</v>
      </c>
      <c r="G131" s="589">
        <f t="shared" si="101"/>
        <v>0</v>
      </c>
      <c r="H131" s="589">
        <f t="shared" si="101"/>
        <v>0.58065</v>
      </c>
      <c r="J131" s="11"/>
      <c r="K131" s="11"/>
      <c r="L131" s="11"/>
      <c r="M131" s="11"/>
      <c r="N131" s="11"/>
      <c r="O131" s="11"/>
      <c r="P131" s="11"/>
      <c r="Q131" s="11"/>
      <c r="Z131" s="369"/>
      <c r="AC131" s="11"/>
      <c r="AD131" s="11"/>
      <c r="AE131" s="11"/>
    </row>
    <row r="132" spans="1:47" hidden="1" x14ac:dyDescent="0.25">
      <c r="A132" s="399"/>
      <c r="B132" s="400">
        <v>7</v>
      </c>
      <c r="C132" s="401">
        <f>H30</f>
        <v>90.96</v>
      </c>
      <c r="D132" s="589">
        <f t="shared" ref="D132:H132" si="102">I30</f>
        <v>-0.2</v>
      </c>
      <c r="E132" s="589" t="str">
        <f t="shared" si="102"/>
        <v>-</v>
      </c>
      <c r="F132" s="589" t="str">
        <f t="shared" si="102"/>
        <v>-</v>
      </c>
      <c r="G132" s="589">
        <f t="shared" si="102"/>
        <v>0</v>
      </c>
      <c r="H132" s="589">
        <f t="shared" si="102"/>
        <v>0.6825</v>
      </c>
      <c r="J132" s="11"/>
      <c r="K132" s="11"/>
      <c r="L132" s="11"/>
      <c r="M132" s="11"/>
      <c r="N132" s="11"/>
      <c r="O132" s="11"/>
      <c r="P132" s="11"/>
      <c r="Q132" s="11"/>
      <c r="Z132" s="369"/>
      <c r="AC132" s="11"/>
      <c r="AD132" s="11"/>
      <c r="AE132" s="11"/>
    </row>
    <row r="133" spans="1:47" hidden="1" x14ac:dyDescent="0.25">
      <c r="A133" s="399"/>
      <c r="B133" s="400">
        <v>8</v>
      </c>
      <c r="C133" s="402">
        <f>H40</f>
        <v>90.96</v>
      </c>
      <c r="D133" s="588">
        <f t="shared" ref="D133:H133" si="103">I40</f>
        <v>-0.21</v>
      </c>
      <c r="E133" s="588" t="str">
        <f t="shared" si="103"/>
        <v>-</v>
      </c>
      <c r="F133" s="588" t="str">
        <f t="shared" si="103"/>
        <v>-</v>
      </c>
      <c r="G133" s="588">
        <f t="shared" si="103"/>
        <v>0</v>
      </c>
      <c r="H133" s="588">
        <f t="shared" si="103"/>
        <v>0.68220000000000003</v>
      </c>
      <c r="J133" s="11"/>
      <c r="K133" s="11"/>
      <c r="L133" s="11"/>
      <c r="M133" s="11"/>
      <c r="N133" s="11"/>
      <c r="O133" s="11"/>
      <c r="P133" s="11"/>
      <c r="Q133" s="11"/>
      <c r="Z133" s="369"/>
      <c r="AC133" s="2"/>
      <c r="AD133" s="2"/>
      <c r="AE133" s="2"/>
    </row>
    <row r="134" spans="1:47" hidden="1" x14ac:dyDescent="0.25">
      <c r="A134" s="399"/>
      <c r="B134" s="400">
        <v>9</v>
      </c>
      <c r="C134" s="402">
        <f>O10</f>
        <v>90.96</v>
      </c>
      <c r="D134" s="588">
        <f t="shared" ref="D134:H134" si="104">P10</f>
        <v>0.09</v>
      </c>
      <c r="E134" s="588" t="str">
        <f t="shared" si="104"/>
        <v>-</v>
      </c>
      <c r="F134" s="588" t="str">
        <f t="shared" si="104"/>
        <v>-</v>
      </c>
      <c r="G134" s="588">
        <f t="shared" si="104"/>
        <v>0</v>
      </c>
      <c r="H134" s="588">
        <f t="shared" si="104"/>
        <v>1.065285</v>
      </c>
      <c r="J134" s="11"/>
      <c r="K134" s="11"/>
      <c r="L134" s="11"/>
      <c r="M134" s="11"/>
      <c r="N134" s="11"/>
      <c r="O134" s="11"/>
      <c r="P134" s="11"/>
      <c r="Q134" s="11"/>
      <c r="Z134" s="369"/>
      <c r="AC134" s="2"/>
      <c r="AD134" s="2"/>
      <c r="AE134" s="2"/>
    </row>
    <row r="135" spans="1:47" hidden="1" x14ac:dyDescent="0.25">
      <c r="A135" s="399"/>
      <c r="B135" s="400">
        <v>10</v>
      </c>
      <c r="C135" s="402">
        <f>O20</f>
        <v>10</v>
      </c>
      <c r="D135" s="588" t="str">
        <f t="shared" ref="D135:H135" si="105">P20</f>
        <v>-</v>
      </c>
      <c r="E135" s="588" t="str">
        <f t="shared" si="105"/>
        <v>-</v>
      </c>
      <c r="F135" s="588" t="str">
        <f t="shared" si="105"/>
        <v>-</v>
      </c>
      <c r="G135" s="588">
        <f t="shared" si="105"/>
        <v>0</v>
      </c>
      <c r="H135" s="588">
        <f t="shared" si="105"/>
        <v>9.9999999999999995E-7</v>
      </c>
      <c r="J135" s="11"/>
      <c r="K135" s="11"/>
      <c r="L135" s="11"/>
      <c r="M135" s="11"/>
      <c r="N135" s="11"/>
      <c r="O135" s="11"/>
      <c r="P135" s="11"/>
      <c r="Q135" s="11"/>
      <c r="Z135" s="369"/>
      <c r="AC135" s="2"/>
      <c r="AD135" s="2"/>
      <c r="AE135" s="2"/>
    </row>
    <row r="136" spans="1:47" hidden="1" x14ac:dyDescent="0.25">
      <c r="A136" s="399"/>
      <c r="B136" s="400">
        <v>11</v>
      </c>
      <c r="C136" s="402">
        <f>O30</f>
        <v>10</v>
      </c>
      <c r="D136" s="588" t="str">
        <f t="shared" ref="D136:H136" si="106">P30</f>
        <v>-</v>
      </c>
      <c r="E136" s="588" t="str">
        <f t="shared" si="106"/>
        <v>-</v>
      </c>
      <c r="F136" s="588" t="str">
        <f t="shared" si="106"/>
        <v>-</v>
      </c>
      <c r="G136" s="588">
        <f t="shared" si="106"/>
        <v>0</v>
      </c>
      <c r="H136" s="588">
        <f t="shared" si="106"/>
        <v>9.9999999999999995E-7</v>
      </c>
      <c r="J136" s="11"/>
      <c r="K136" s="11"/>
      <c r="L136" s="11"/>
      <c r="M136" s="11"/>
      <c r="N136" s="11"/>
      <c r="O136" s="11"/>
      <c r="P136" s="11"/>
      <c r="Q136" s="11"/>
      <c r="Z136" s="369"/>
      <c r="AC136" s="2"/>
      <c r="AD136" s="2"/>
      <c r="AE136" s="2"/>
    </row>
    <row r="137" spans="1:47" hidden="1" x14ac:dyDescent="0.25">
      <c r="A137" s="399"/>
      <c r="B137" s="400">
        <v>12</v>
      </c>
      <c r="C137" s="402">
        <f>O40</f>
        <v>10</v>
      </c>
      <c r="D137" s="588" t="str">
        <f t="shared" ref="D137:H137" si="107">P40</f>
        <v>-</v>
      </c>
      <c r="E137" s="588" t="str">
        <f t="shared" si="107"/>
        <v>-</v>
      </c>
      <c r="F137" s="588" t="str">
        <f t="shared" si="107"/>
        <v>-</v>
      </c>
      <c r="G137" s="588">
        <f t="shared" si="107"/>
        <v>0</v>
      </c>
      <c r="H137" s="588">
        <f t="shared" si="107"/>
        <v>9.9999999999999995E-7</v>
      </c>
      <c r="J137" s="11"/>
      <c r="K137" s="11"/>
      <c r="L137" s="11"/>
      <c r="M137" s="11"/>
      <c r="N137" s="11"/>
      <c r="O137" s="11"/>
      <c r="P137" s="11"/>
      <c r="Q137" s="11"/>
      <c r="Z137" s="369"/>
      <c r="AC137" s="2"/>
      <c r="AD137" s="2"/>
      <c r="AE137" s="2"/>
    </row>
    <row r="138" spans="1:47" hidden="1" x14ac:dyDescent="0.25">
      <c r="A138" s="399"/>
      <c r="B138" s="400">
        <v>13</v>
      </c>
      <c r="C138" s="402">
        <f>V10</f>
        <v>10</v>
      </c>
      <c r="D138" s="588" t="str">
        <f t="shared" ref="D138:H138" si="108">W10</f>
        <v>-</v>
      </c>
      <c r="E138" s="588" t="str">
        <f t="shared" si="108"/>
        <v>-</v>
      </c>
      <c r="F138" s="588" t="str">
        <f t="shared" si="108"/>
        <v>-</v>
      </c>
      <c r="G138" s="588">
        <f t="shared" si="108"/>
        <v>0</v>
      </c>
      <c r="H138" s="588">
        <f t="shared" si="108"/>
        <v>9.9999999999999995E-7</v>
      </c>
      <c r="J138" s="11"/>
      <c r="K138" s="11"/>
      <c r="L138" s="11"/>
      <c r="M138" s="11"/>
      <c r="N138" s="11"/>
      <c r="O138" s="11"/>
      <c r="P138" s="11"/>
      <c r="Q138" s="11"/>
      <c r="Z138" s="369"/>
      <c r="AC138" s="1"/>
      <c r="AD138" s="1"/>
      <c r="AE138" s="1"/>
    </row>
    <row r="139" spans="1:47" hidden="1" x14ac:dyDescent="0.25">
      <c r="A139" s="399"/>
      <c r="B139" s="400">
        <v>14</v>
      </c>
      <c r="C139" s="402">
        <f>V20</f>
        <v>10</v>
      </c>
      <c r="D139" s="588" t="str">
        <f t="shared" ref="D139:H139" si="109">W20</f>
        <v>-</v>
      </c>
      <c r="E139" s="588" t="str">
        <f t="shared" si="109"/>
        <v>-</v>
      </c>
      <c r="F139" s="588" t="str">
        <f t="shared" si="109"/>
        <v>-</v>
      </c>
      <c r="G139" s="588">
        <f t="shared" si="109"/>
        <v>0</v>
      </c>
      <c r="H139" s="588">
        <f t="shared" si="109"/>
        <v>9.9999999999999995E-7</v>
      </c>
      <c r="J139" s="11"/>
      <c r="K139" s="11"/>
      <c r="L139" s="11"/>
      <c r="M139" s="11"/>
      <c r="N139" s="11"/>
      <c r="O139" s="11"/>
      <c r="P139" s="11"/>
      <c r="Q139" s="11"/>
      <c r="Z139" s="367"/>
      <c r="AC139" s="1"/>
      <c r="AD139" s="1"/>
      <c r="AE139" s="1"/>
    </row>
    <row r="140" spans="1:47" hidden="1" x14ac:dyDescent="0.25">
      <c r="A140" s="399"/>
      <c r="B140" s="400">
        <v>15</v>
      </c>
      <c r="C140" s="402">
        <f>V30</f>
        <v>10</v>
      </c>
      <c r="D140" s="588" t="str">
        <f t="shared" ref="D140:H140" si="110">W30</f>
        <v>-</v>
      </c>
      <c r="E140" s="588" t="str">
        <f t="shared" si="110"/>
        <v>-</v>
      </c>
      <c r="F140" s="588" t="str">
        <f t="shared" si="110"/>
        <v>-</v>
      </c>
      <c r="G140" s="588">
        <f t="shared" si="110"/>
        <v>0</v>
      </c>
      <c r="H140" s="588">
        <f t="shared" si="110"/>
        <v>9.9999999999999995E-7</v>
      </c>
      <c r="J140" s="11"/>
      <c r="K140" s="11"/>
      <c r="L140" s="11"/>
      <c r="M140" s="11"/>
      <c r="N140" s="11"/>
      <c r="O140" s="11"/>
      <c r="P140" s="11"/>
      <c r="Q140" s="11"/>
      <c r="Z140" s="368"/>
      <c r="AC140" s="1"/>
      <c r="AD140" s="1"/>
      <c r="AE140" s="1"/>
    </row>
    <row r="141" spans="1:47" hidden="1" x14ac:dyDescent="0.25">
      <c r="A141" s="399"/>
      <c r="B141" s="400">
        <v>16</v>
      </c>
      <c r="C141" s="402">
        <f>V40</f>
        <v>10</v>
      </c>
      <c r="D141" s="588" t="str">
        <f t="shared" ref="D141:H141" si="111">W40</f>
        <v>-</v>
      </c>
      <c r="E141" s="588" t="str">
        <f t="shared" si="111"/>
        <v>-</v>
      </c>
      <c r="F141" s="588" t="str">
        <f t="shared" si="111"/>
        <v>-</v>
      </c>
      <c r="G141" s="588">
        <f t="shared" si="111"/>
        <v>0</v>
      </c>
      <c r="H141" s="588">
        <f t="shared" si="111"/>
        <v>9.9999999999999995E-7</v>
      </c>
      <c r="J141" s="11"/>
      <c r="K141" s="11"/>
      <c r="L141" s="11"/>
      <c r="M141" s="11"/>
      <c r="N141" s="11"/>
      <c r="O141" s="11"/>
      <c r="P141" s="11"/>
      <c r="Q141" s="11"/>
      <c r="Z141" s="368"/>
      <c r="AC141" s="1"/>
      <c r="AD141" s="1"/>
      <c r="AE141" s="1"/>
    </row>
    <row r="142" spans="1:47" x14ac:dyDescent="0.25"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Z142" s="368"/>
      <c r="AC142" s="1"/>
      <c r="AD142" s="1"/>
      <c r="AE142" s="1"/>
    </row>
    <row r="143" spans="1:47" ht="15.6" x14ac:dyDescent="0.25">
      <c r="H143" s="370"/>
      <c r="I143" s="370"/>
      <c r="J143" s="370"/>
      <c r="K143" s="370"/>
      <c r="L143" s="11"/>
      <c r="M143" s="370"/>
      <c r="N143" s="370"/>
      <c r="O143" s="370"/>
      <c r="P143" s="370"/>
      <c r="Q143" s="370"/>
      <c r="R143" s="372"/>
      <c r="AC143" s="1"/>
      <c r="AD143" s="1"/>
      <c r="AE143" s="1"/>
    </row>
    <row r="144" spans="1:47" ht="14.4" x14ac:dyDescent="0.25">
      <c r="A144" s="377" t="s">
        <v>901</v>
      </c>
      <c r="B144" s="358"/>
      <c r="C144" s="358"/>
      <c r="D144" s="7"/>
      <c r="E144" s="8"/>
      <c r="F144" s="7"/>
      <c r="G144" s="245"/>
      <c r="H144" s="244"/>
      <c r="I144" s="245"/>
      <c r="J144" s="244"/>
      <c r="K144" s="244"/>
      <c r="L144" s="11"/>
      <c r="M144" s="245"/>
      <c r="N144" s="244"/>
      <c r="O144" s="245"/>
      <c r="P144" s="244"/>
      <c r="Q144" s="244"/>
      <c r="R144" s="343"/>
      <c r="AC144" s="1"/>
      <c r="AD144" s="1"/>
      <c r="AE144" s="1"/>
    </row>
    <row r="145" spans="1:31" ht="13.8" x14ac:dyDescent="0.25">
      <c r="A145" s="378" t="s">
        <v>902</v>
      </c>
      <c r="B145" s="242" t="s">
        <v>32</v>
      </c>
      <c r="C145" s="242" t="s">
        <v>33</v>
      </c>
      <c r="D145" s="242" t="s">
        <v>34</v>
      </c>
      <c r="E145" s="242" t="s">
        <v>35</v>
      </c>
      <c r="F145" s="243" t="s">
        <v>36</v>
      </c>
      <c r="G145" s="244"/>
      <c r="H145" s="245"/>
      <c r="I145" s="375"/>
      <c r="J145" s="245"/>
      <c r="K145" s="245"/>
      <c r="L145" s="11"/>
      <c r="M145" s="244"/>
      <c r="N145" s="245"/>
      <c r="O145" s="375"/>
      <c r="P145" s="245"/>
      <c r="Q145" s="245"/>
      <c r="AC145" s="1"/>
      <c r="AD145" s="1"/>
      <c r="AE145" s="1"/>
    </row>
    <row r="146" spans="1:31" x14ac:dyDescent="0.25">
      <c r="A146" s="376">
        <f>ID!D27</f>
        <v>1</v>
      </c>
      <c r="B146" s="16">
        <f>ID!E27/1000</f>
        <v>1</v>
      </c>
      <c r="C146" s="16">
        <f>ID!F27/1000</f>
        <v>1</v>
      </c>
      <c r="D146" s="16">
        <f>ID!G27/1000</f>
        <v>1</v>
      </c>
      <c r="E146" s="16">
        <f>ID!H27/1000</f>
        <v>1</v>
      </c>
      <c r="F146" s="16">
        <f>ID!I27/1000</f>
        <v>1</v>
      </c>
      <c r="G146" s="245"/>
      <c r="H146" s="244"/>
      <c r="I146" s="245"/>
      <c r="J146" s="244"/>
      <c r="K146" s="244"/>
      <c r="L146" s="11"/>
      <c r="M146" s="245"/>
      <c r="N146" s="244"/>
      <c r="O146" s="245"/>
      <c r="P146" s="244"/>
      <c r="Q146" s="244"/>
      <c r="AC146" s="1"/>
      <c r="AD146" s="1"/>
      <c r="AE146" s="1"/>
    </row>
    <row r="147" spans="1:31" ht="15.6" x14ac:dyDescent="0.25">
      <c r="A147" s="376">
        <f>ID!D28</f>
        <v>2</v>
      </c>
      <c r="B147" s="16">
        <f>ID!E28/1000</f>
        <v>2</v>
      </c>
      <c r="C147" s="16">
        <f>ID!F28/1000</f>
        <v>2</v>
      </c>
      <c r="D147" s="16">
        <f>ID!G28/1000</f>
        <v>2</v>
      </c>
      <c r="E147" s="16">
        <f>ID!H28/1000</f>
        <v>2</v>
      </c>
      <c r="F147" s="16">
        <f>ID!I28/1000</f>
        <v>2</v>
      </c>
      <c r="G147" s="370"/>
      <c r="H147" s="370"/>
      <c r="I147" s="370"/>
      <c r="J147" s="370"/>
      <c r="K147" s="370"/>
      <c r="L147" s="11"/>
      <c r="M147" s="370"/>
      <c r="N147" s="370"/>
      <c r="O147" s="370"/>
      <c r="P147" s="370"/>
      <c r="Q147" s="370"/>
      <c r="R147" s="372"/>
      <c r="Z147" s="1"/>
      <c r="AC147" s="1"/>
      <c r="AD147" s="1"/>
      <c r="AE147" s="1"/>
    </row>
    <row r="148" spans="1:31" x14ac:dyDescent="0.25">
      <c r="A148" s="376">
        <f>ID!D29</f>
        <v>3</v>
      </c>
      <c r="B148" s="16">
        <f>ID!E29/1000</f>
        <v>3</v>
      </c>
      <c r="C148" s="16">
        <f>ID!F29/1000</f>
        <v>3</v>
      </c>
      <c r="D148" s="16">
        <f>ID!G29/1000</f>
        <v>3</v>
      </c>
      <c r="E148" s="16">
        <f>ID!H29/1000</f>
        <v>3</v>
      </c>
      <c r="F148" s="16">
        <f>ID!I29/1000</f>
        <v>3</v>
      </c>
      <c r="G148" s="245"/>
      <c r="H148" s="244"/>
      <c r="I148" s="245"/>
      <c r="J148" s="244"/>
      <c r="K148" s="244"/>
      <c r="L148" s="11"/>
      <c r="M148" s="245"/>
      <c r="N148" s="244"/>
      <c r="O148" s="245"/>
      <c r="P148" s="244"/>
      <c r="Q148" s="244"/>
      <c r="R148" s="343"/>
      <c r="Z148" s="1"/>
      <c r="AC148" s="1"/>
      <c r="AD148" s="1"/>
      <c r="AE148" s="1"/>
    </row>
    <row r="149" spans="1:31" x14ac:dyDescent="0.25">
      <c r="A149" s="376">
        <f>ID!D30</f>
        <v>4</v>
      </c>
      <c r="B149" s="16">
        <f>ID!E30/1000</f>
        <v>4</v>
      </c>
      <c r="C149" s="16">
        <f>ID!F30/1000</f>
        <v>4</v>
      </c>
      <c r="D149" s="16">
        <f>ID!G30/1000</f>
        <v>4</v>
      </c>
      <c r="E149" s="16">
        <f>ID!H30/1000</f>
        <v>4</v>
      </c>
      <c r="F149" s="16">
        <f>ID!I30/1000</f>
        <v>4</v>
      </c>
      <c r="G149" s="244"/>
      <c r="H149" s="245"/>
      <c r="I149" s="375"/>
      <c r="J149" s="245"/>
      <c r="K149" s="245"/>
      <c r="L149" s="11"/>
      <c r="M149" s="244"/>
      <c r="N149" s="245"/>
      <c r="O149" s="375"/>
      <c r="P149" s="245"/>
      <c r="Q149" s="245"/>
      <c r="Z149" s="1"/>
      <c r="AC149" s="1"/>
      <c r="AD149" s="1"/>
      <c r="AE149" s="1"/>
    </row>
    <row r="150" spans="1:31" x14ac:dyDescent="0.25">
      <c r="A150" s="376">
        <f>ID!D31</f>
        <v>5</v>
      </c>
      <c r="B150" s="16">
        <f>ID!E31/1000</f>
        <v>5</v>
      </c>
      <c r="C150" s="16">
        <f>ID!F31/1000</f>
        <v>5</v>
      </c>
      <c r="D150" s="16">
        <f>ID!G31/1000</f>
        <v>5</v>
      </c>
      <c r="E150" s="16">
        <f>ID!H31/1000</f>
        <v>5</v>
      </c>
      <c r="F150" s="16">
        <f>ID!I31/1000</f>
        <v>5</v>
      </c>
      <c r="G150" s="245"/>
      <c r="H150" s="244"/>
      <c r="I150" s="245"/>
      <c r="J150" s="244"/>
      <c r="K150" s="244"/>
      <c r="L150" s="11"/>
      <c r="M150" s="245"/>
      <c r="N150" s="244"/>
      <c r="O150" s="245"/>
      <c r="P150" s="244"/>
      <c r="Q150" s="244"/>
      <c r="Z150" s="1"/>
      <c r="AC150" s="1"/>
      <c r="AD150" s="1"/>
      <c r="AE150" s="1"/>
    </row>
    <row r="151" spans="1:31" ht="15.6" x14ac:dyDescent="0.25">
      <c r="A151" s="376">
        <f>ID!D32</f>
        <v>6</v>
      </c>
      <c r="B151" s="16">
        <f>ID!E32/1000</f>
        <v>6</v>
      </c>
      <c r="C151" s="16">
        <f>ID!F32/1000</f>
        <v>6</v>
      </c>
      <c r="D151" s="16">
        <f>ID!G32/1000</f>
        <v>6</v>
      </c>
      <c r="E151" s="16">
        <f>ID!H32/1000</f>
        <v>6</v>
      </c>
      <c r="F151" s="16">
        <f>ID!I32/1000</f>
        <v>6</v>
      </c>
      <c r="G151" s="370"/>
      <c r="H151" s="370"/>
      <c r="I151" s="370"/>
      <c r="J151" s="370"/>
      <c r="K151" s="370"/>
      <c r="L151" s="11"/>
      <c r="M151" s="370"/>
      <c r="N151" s="370"/>
      <c r="O151" s="370"/>
      <c r="P151" s="370"/>
      <c r="Q151" s="370"/>
      <c r="R151" s="372"/>
      <c r="Z151" s="1"/>
      <c r="AC151" s="1"/>
      <c r="AD151" s="1"/>
      <c r="AE151" s="1"/>
    </row>
    <row r="152" spans="1:31" x14ac:dyDescent="0.25">
      <c r="A152" s="376">
        <f>ID!D33</f>
        <v>7</v>
      </c>
      <c r="B152" s="16">
        <f>ID!E33/1000</f>
        <v>7</v>
      </c>
      <c r="C152" s="16">
        <f>ID!F33/1000</f>
        <v>7</v>
      </c>
      <c r="D152" s="16">
        <f>ID!G33/1000</f>
        <v>7</v>
      </c>
      <c r="E152" s="16">
        <f>ID!H33/1000</f>
        <v>7</v>
      </c>
      <c r="F152" s="16">
        <f>ID!I33/1000</f>
        <v>7</v>
      </c>
      <c r="G152" s="245"/>
      <c r="H152" s="244"/>
      <c r="I152" s="245"/>
      <c r="J152" s="244"/>
      <c r="K152" s="244"/>
      <c r="L152" s="11"/>
      <c r="M152" s="245"/>
      <c r="O152" s="245"/>
      <c r="P152" s="244"/>
      <c r="Q152" s="244"/>
      <c r="R152" s="343"/>
      <c r="Z152" s="1"/>
      <c r="AC152" s="1"/>
      <c r="AD152" s="1"/>
      <c r="AE152" s="1"/>
    </row>
    <row r="153" spans="1:31" x14ac:dyDescent="0.25">
      <c r="G153" s="244"/>
      <c r="H153" s="245"/>
      <c r="I153" s="375"/>
      <c r="J153" s="245"/>
      <c r="K153" s="245"/>
      <c r="L153" s="11"/>
      <c r="M153" s="244"/>
      <c r="O153" s="375"/>
      <c r="P153" s="245"/>
      <c r="Q153" s="245"/>
      <c r="Z153" s="1"/>
      <c r="AC153" s="1"/>
      <c r="AD153" s="1"/>
      <c r="AE153" s="1"/>
    </row>
    <row r="154" spans="1:31" ht="26.25" customHeight="1" x14ac:dyDescent="0.25">
      <c r="A154" s="365">
        <f>' DB Gas FLow Analyzer'!A236</f>
        <v>1</v>
      </c>
      <c r="B154" s="858" t="str">
        <f>' DB Gas FLow Analyzer'!A219</f>
        <v>Gas Flow Analyzer, Merek : Fluke, Model : VT305, SN : BF100519</v>
      </c>
      <c r="C154" s="858"/>
      <c r="D154" s="858"/>
      <c r="E154" s="858"/>
      <c r="F154" s="858"/>
      <c r="G154" s="245"/>
      <c r="H154" s="244"/>
      <c r="I154" s="833" t="s">
        <v>903</v>
      </c>
      <c r="J154" s="833"/>
      <c r="K154" s="833"/>
      <c r="L154" s="833"/>
      <c r="M154" s="590"/>
      <c r="O154" s="245"/>
      <c r="P154" s="244"/>
      <c r="Q154" s="244"/>
      <c r="Z154" s="1"/>
      <c r="AC154" s="1"/>
      <c r="AD154" s="1"/>
      <c r="AE154" s="1"/>
    </row>
    <row r="155" spans="1:31" ht="27.6" x14ac:dyDescent="0.25">
      <c r="A155" s="406" t="s">
        <v>887</v>
      </c>
      <c r="B155" s="841" t="s">
        <v>821</v>
      </c>
      <c r="C155" s="842"/>
      <c r="D155" s="843"/>
      <c r="E155" s="809" t="s">
        <v>822</v>
      </c>
      <c r="F155" s="811" t="s">
        <v>883</v>
      </c>
      <c r="H155" s="370"/>
      <c r="I155" s="571" t="s">
        <v>902</v>
      </c>
      <c r="J155" s="572" t="s">
        <v>904</v>
      </c>
      <c r="K155" s="572" t="s">
        <v>905</v>
      </c>
      <c r="L155" s="572" t="s">
        <v>883</v>
      </c>
      <c r="M155" s="604" t="s">
        <v>906</v>
      </c>
      <c r="O155" s="370"/>
      <c r="P155" s="370"/>
      <c r="Q155" s="370"/>
      <c r="R155" s="372"/>
      <c r="Z155" s="1"/>
      <c r="AC155" s="1"/>
      <c r="AD155" s="1"/>
      <c r="AE155" s="1"/>
    </row>
    <row r="156" spans="1:31" ht="14.4" x14ac:dyDescent="0.25">
      <c r="A156" s="380" t="s">
        <v>888</v>
      </c>
      <c r="B156" s="361">
        <f>VLOOKUP(B154,' DB Gas FLow Analyzer'!A220:M235,10,FALSE)</f>
        <v>2018</v>
      </c>
      <c r="C156" s="361">
        <f>VLOOKUP(B154,' DB Gas FLow Analyzer'!A220:M235,11,FALSE)</f>
        <v>2015</v>
      </c>
      <c r="D156" s="361" t="str">
        <f>VLOOKUP(B154,' DB Gas FLow Analyzer'!A220:M235,12,FALSE)</f>
        <v>-</v>
      </c>
      <c r="E156" s="810"/>
      <c r="F156" s="812"/>
      <c r="I156" s="405">
        <f>A166</f>
        <v>1</v>
      </c>
      <c r="J156" s="567">
        <f>FORECAST(B166,B157:B162,A157:A162)</f>
        <v>-0.16788831469054669</v>
      </c>
      <c r="K156" s="605">
        <f>FORECAST(C166,E157:E162,A157:A162)</f>
        <v>-4.5379017851063796E-2</v>
      </c>
      <c r="L156" s="606">
        <f>FORECAST(C166,F157:F162,A157:A162)</f>
        <v>1.9E-2</v>
      </c>
      <c r="M156" s="567">
        <f>1/3*L156</f>
        <v>6.3333333333333332E-3</v>
      </c>
      <c r="O156" s="245"/>
      <c r="P156" s="244"/>
      <c r="Q156" s="244"/>
      <c r="R156" s="343"/>
      <c r="Z156" s="1"/>
      <c r="AC156" s="1"/>
      <c r="AD156" s="1"/>
      <c r="AE156" s="1"/>
    </row>
    <row r="157" spans="1:31" x14ac:dyDescent="0.25">
      <c r="A157" s="405">
        <f>VLOOKUP(A154,B46:H61,2)</f>
        <v>9.9999999999999995E-7</v>
      </c>
      <c r="B157" s="567">
        <f>VLOOKUP($A$154,B46:H61,3,FALSE)</f>
        <v>9.9999999999999995E-7</v>
      </c>
      <c r="C157" s="567">
        <f>VLOOKUP($A$154,B46:H61,4,FALSE)</f>
        <v>9.9999999999999995E-7</v>
      </c>
      <c r="D157" s="567" t="str">
        <f>VLOOKUP($A$154,B46:H61,5,FALSE)</f>
        <v>-</v>
      </c>
      <c r="E157" s="567">
        <f>VLOOKUP($A$154,B46:H61,6,FALSE)</f>
        <v>9.9999999999999995E-7</v>
      </c>
      <c r="F157" s="567">
        <f>VLOOKUP($A$154,B46:H61,7,FALSE)</f>
        <v>1.9E-2</v>
      </c>
      <c r="I157" s="405">
        <f t="shared" ref="I157:I162" si="112">A167</f>
        <v>2</v>
      </c>
      <c r="J157" s="567">
        <f>FORECAST(B167,B157:B162,A157:A162)</f>
        <v>-0.15543646716338128</v>
      </c>
      <c r="K157" s="567">
        <f>FORECAST(C167,E157:E162,A157:A162)</f>
        <v>-4.1020619885693839E-2</v>
      </c>
      <c r="L157" s="606">
        <f>FORECAST(C167,F157:F162,A157:A162)</f>
        <v>1.9E-2</v>
      </c>
      <c r="M157" s="605">
        <f>1/3*L157</f>
        <v>6.3333333333333332E-3</v>
      </c>
      <c r="O157" s="375"/>
      <c r="P157" s="245"/>
      <c r="Q157" s="245"/>
      <c r="Z157" s="1"/>
      <c r="AC157" s="1"/>
      <c r="AD157" s="1"/>
      <c r="AE157" s="1"/>
    </row>
    <row r="158" spans="1:31" x14ac:dyDescent="0.25">
      <c r="A158" s="405">
        <f>VLOOKUP(A154,B62:H77,2,FALSE)</f>
        <v>10.02</v>
      </c>
      <c r="B158" s="567">
        <f>VLOOKUP($A$154,B62:H77,3,FALSE)</f>
        <v>0.02</v>
      </c>
      <c r="C158" s="567">
        <f>VLOOKUP($A$154,B62:H77,4,FALSE)</f>
        <v>9.9999999999999995E-7</v>
      </c>
      <c r="D158" s="567" t="str">
        <f>VLOOKUP($A$154,B62:H77,5,FALSE)</f>
        <v>-</v>
      </c>
      <c r="E158" s="567">
        <f>VLOOKUP($A$154,B62:H77,6,FALSE)</f>
        <v>9.9994999999999997E-3</v>
      </c>
      <c r="F158" s="567">
        <f>VLOOKUP($A$154,B62:H77,7,FALSE)</f>
        <v>1.9E-2</v>
      </c>
      <c r="I158" s="405">
        <f t="shared" si="112"/>
        <v>3</v>
      </c>
      <c r="J158" s="567">
        <f>FORECAST(B168,B157:B162,A157:A162)</f>
        <v>-0.14298461963621587</v>
      </c>
      <c r="K158" s="567">
        <f>FORECAST(C168,E157:E162,A157:A162)</f>
        <v>-3.6662221920323881E-2</v>
      </c>
      <c r="L158" s="606">
        <f>FORECAST(C168,F157:F162,A157:A162)</f>
        <v>1.9E-2</v>
      </c>
      <c r="M158" s="605">
        <f>1/3*L158</f>
        <v>6.3333333333333332E-3</v>
      </c>
      <c r="N158" s="244"/>
      <c r="O158" s="245"/>
      <c r="P158" s="244"/>
      <c r="Q158" s="244"/>
      <c r="Z158" s="1"/>
      <c r="AC158" s="1"/>
      <c r="AD158" s="1"/>
      <c r="AE158" s="1"/>
    </row>
    <row r="159" spans="1:31" ht="15.6" x14ac:dyDescent="0.25">
      <c r="A159" s="405">
        <f>VLOOKUP(A154,B78:H93,2)</f>
        <v>19.96</v>
      </c>
      <c r="B159" s="567">
        <f>VLOOKUP($A$154,B78:H93,3,FALSE)</f>
        <v>0.06</v>
      </c>
      <c r="C159" s="567">
        <f>VLOOKUP($A$154,B78:H93,4,FALSE)</f>
        <v>9.9999999999999995E-7</v>
      </c>
      <c r="D159" s="567" t="str">
        <f>VLOOKUP($A$154,B78:H93,5,FALSE)</f>
        <v>-</v>
      </c>
      <c r="E159" s="567">
        <f>VLOOKUP($A$154,B78:H93,6,FALSE)</f>
        <v>2.9999499999999998E-2</v>
      </c>
      <c r="F159" s="567">
        <f>VLOOKUP($A$154,B78:H93,7,FALSE)</f>
        <v>1.9E-2</v>
      </c>
      <c r="I159" s="405">
        <f t="shared" si="112"/>
        <v>4</v>
      </c>
      <c r="J159" s="567">
        <f>FORECAST(B169,B157:B162,A157:A162)</f>
        <v>-0.13053277210905045</v>
      </c>
      <c r="K159" s="567">
        <f>FORECAST(C169,E157:E162,A157:A162)</f>
        <v>-3.2303823954953931E-2</v>
      </c>
      <c r="L159" s="606">
        <f>FORECAST(C169,F157:F162,A157:A162)</f>
        <v>1.9E-2</v>
      </c>
      <c r="M159" s="605">
        <f>1/3*L159</f>
        <v>6.3333333333333332E-3</v>
      </c>
      <c r="N159" s="370"/>
      <c r="O159" s="370"/>
      <c r="P159" s="370"/>
      <c r="Q159" s="370"/>
      <c r="Z159" s="1"/>
      <c r="AC159" s="1"/>
      <c r="AD159" s="1"/>
      <c r="AE159" s="1"/>
    </row>
    <row r="160" spans="1:31" x14ac:dyDescent="0.25">
      <c r="A160" s="405">
        <f>VLOOKUP(A154,B94:H109,2)</f>
        <v>30.1</v>
      </c>
      <c r="B160" s="567">
        <f>VLOOKUP($A$154,B94:H109,3,FALSE)</f>
        <v>0.1</v>
      </c>
      <c r="C160" s="567">
        <f>VLOOKUP($A$154,B94:H109,4,FALSE)</f>
        <v>9.9999999999999995E-7</v>
      </c>
      <c r="D160" s="567" t="str">
        <f>VLOOKUP($A$154,B94:H109,5,FALSE)</f>
        <v>-</v>
      </c>
      <c r="E160" s="567">
        <f>VLOOKUP($A$154,B94:H109,6,FALSE)</f>
        <v>4.9999500000000002E-2</v>
      </c>
      <c r="F160" s="567">
        <f>VLOOKUP($A$154,B94:H109,7,FALSE)</f>
        <v>1.9E-2</v>
      </c>
      <c r="I160" s="405">
        <f t="shared" si="112"/>
        <v>5</v>
      </c>
      <c r="J160" s="567">
        <f>FORECAST(B170,B157:B162,A157:A162)</f>
        <v>-0.11808092458188504</v>
      </c>
      <c r="K160" s="567">
        <f>FORECAST(C170,E157:E162,A157:A162)</f>
        <v>-2.7945425989583973E-2</v>
      </c>
      <c r="L160" s="606">
        <f>FORECAST(C170,F157:F162,A157:A162)</f>
        <v>1.9E-2</v>
      </c>
      <c r="M160" s="605">
        <f t="shared" ref="M160:M162" si="113">1/3*L160</f>
        <v>6.3333333333333332E-3</v>
      </c>
      <c r="N160" s="244"/>
      <c r="O160" s="245"/>
      <c r="P160" s="244"/>
      <c r="Q160" s="244"/>
      <c r="Z160" s="1"/>
      <c r="AC160" s="1"/>
      <c r="AD160" s="1"/>
      <c r="AE160" s="1"/>
    </row>
    <row r="161" spans="1:31" x14ac:dyDescent="0.25">
      <c r="A161" s="405">
        <f>VLOOKUP(A154,B110:H125,2)</f>
        <v>51.11</v>
      </c>
      <c r="B161" s="567">
        <f>VLOOKUP($A$154,B110:H125,3,FALSE)</f>
        <v>0.11</v>
      </c>
      <c r="C161" s="567">
        <f>VLOOKUP($A$154,B110:H125,4,FALSE)</f>
        <v>0.31</v>
      </c>
      <c r="D161" s="567" t="str">
        <f>VLOOKUP($A$154,B110:H125,5,FALSE)</f>
        <v>-</v>
      </c>
      <c r="E161" s="567">
        <f>VLOOKUP($A$154,B110:H125,6,FALSE)</f>
        <v>0.1</v>
      </c>
      <c r="F161" s="567">
        <f>VLOOKUP($A$154,B110:H125,7,FALSE)</f>
        <v>1.9E-2</v>
      </c>
      <c r="I161" s="405">
        <f t="shared" si="112"/>
        <v>6</v>
      </c>
      <c r="J161" s="567">
        <f>FORECAST(B171,B157:B162,A157:A162)</f>
        <v>-0.10562907705471965</v>
      </c>
      <c r="K161" s="567">
        <f>FORECAST(C171,E157:E162,A157:A162)</f>
        <v>-2.3587028024214016E-2</v>
      </c>
      <c r="L161" s="606">
        <f>FORECAST(C171,F157:F162,A157:A162)</f>
        <v>1.9E-2</v>
      </c>
      <c r="M161" s="605">
        <f t="shared" si="113"/>
        <v>6.3333333333333332E-3</v>
      </c>
      <c r="N161" s="245"/>
      <c r="O161" s="375"/>
      <c r="P161" s="245"/>
      <c r="Q161" s="245"/>
      <c r="Z161" s="1"/>
      <c r="AC161" s="1"/>
      <c r="AD161" s="1"/>
      <c r="AE161" s="1"/>
    </row>
    <row r="162" spans="1:31" ht="15.6" x14ac:dyDescent="0.25">
      <c r="A162" s="405">
        <f>VLOOKUP(A154,B126:H141,2)</f>
        <v>103.4</v>
      </c>
      <c r="B162" s="567">
        <f>VLOOKUP($A$154,B126:H141,3,FALSE)</f>
        <v>1.3</v>
      </c>
      <c r="C162" s="567">
        <f>VLOOKUP($A$154,B126:H141,4,FALSE)</f>
        <v>0.42</v>
      </c>
      <c r="D162" s="567" t="str">
        <f>VLOOKUP($A$154,B126:H141,5,FALSE)</f>
        <v>-</v>
      </c>
      <c r="E162" s="567">
        <f>VLOOKUP($A$154,B126:H141,6,FALSE)</f>
        <v>0.44000000000000006</v>
      </c>
      <c r="F162" s="567">
        <f>VLOOKUP($A$154,B126:H141,7,FALSE)</f>
        <v>1.9E-2</v>
      </c>
      <c r="H162" s="244"/>
      <c r="I162" s="405">
        <f t="shared" si="112"/>
        <v>7</v>
      </c>
      <c r="J162" s="567">
        <f>FORECAST(B172,B157:B162,A157:A162)</f>
        <v>-9.3177229527554237E-2</v>
      </c>
      <c r="K162" s="567">
        <f>FORECAST(C172,E157:E162,A157:A162)</f>
        <v>-1.9228630058844062E-2</v>
      </c>
      <c r="L162" s="606">
        <f>FORECAST(C172,F157:F162,A157:A162)</f>
        <v>1.9E-2</v>
      </c>
      <c r="M162" s="605">
        <f t="shared" si="113"/>
        <v>6.3333333333333332E-3</v>
      </c>
      <c r="N162" s="244"/>
      <c r="O162" s="245"/>
      <c r="P162" s="244"/>
      <c r="Q162" s="244"/>
      <c r="R162" s="370"/>
      <c r="Z162" s="1"/>
      <c r="AC162" s="1"/>
      <c r="AD162" s="1"/>
      <c r="AE162" s="1"/>
    </row>
    <row r="163" spans="1:31" x14ac:dyDescent="0.25">
      <c r="A163" s="245"/>
      <c r="B163" s="244"/>
      <c r="C163" s="244"/>
      <c r="D163" s="245"/>
      <c r="E163" s="244"/>
      <c r="F163" s="11"/>
      <c r="G163" s="245"/>
      <c r="H163" s="244"/>
      <c r="I163" s="245"/>
      <c r="J163" s="244"/>
      <c r="K163" s="244"/>
      <c r="L163" s="11"/>
      <c r="M163" s="245"/>
      <c r="N163" s="244"/>
      <c r="O163" s="245"/>
      <c r="P163" s="244"/>
      <c r="Q163" s="244"/>
      <c r="Z163" s="1"/>
      <c r="AC163" s="1"/>
      <c r="AD163" s="1"/>
      <c r="AE163" s="1"/>
    </row>
    <row r="164" spans="1:31" ht="19.5" customHeight="1" x14ac:dyDescent="0.25">
      <c r="A164" s="830" t="s">
        <v>29</v>
      </c>
      <c r="B164" s="830" t="s">
        <v>849</v>
      </c>
      <c r="C164" s="830" t="s">
        <v>850</v>
      </c>
      <c r="D164" s="830" t="s">
        <v>851</v>
      </c>
      <c r="E164" s="830" t="s">
        <v>907</v>
      </c>
      <c r="F164" s="830" t="s">
        <v>908</v>
      </c>
      <c r="G164" s="844" t="s">
        <v>138</v>
      </c>
      <c r="H164" s="831" t="s">
        <v>140</v>
      </c>
      <c r="I164" s="831" t="s">
        <v>909</v>
      </c>
      <c r="J164" s="840" t="s">
        <v>910</v>
      </c>
      <c r="K164" s="830" t="s">
        <v>911</v>
      </c>
      <c r="L164" s="856" t="s">
        <v>912</v>
      </c>
      <c r="M164" s="857" t="s">
        <v>905</v>
      </c>
      <c r="Q164" s="373"/>
      <c r="R164" s="245"/>
      <c r="Z164" s="11"/>
    </row>
    <row r="165" spans="1:31" ht="21" customHeight="1" x14ac:dyDescent="0.25">
      <c r="A165" s="830"/>
      <c r="B165" s="830"/>
      <c r="C165" s="830"/>
      <c r="D165" s="830"/>
      <c r="E165" s="830"/>
      <c r="F165" s="830"/>
      <c r="G165" s="844"/>
      <c r="H165" s="831"/>
      <c r="I165" s="831"/>
      <c r="J165" s="840"/>
      <c r="K165" s="830"/>
      <c r="L165" s="856"/>
      <c r="M165" s="857"/>
      <c r="Q165" s="373"/>
      <c r="Z165" s="11"/>
    </row>
    <row r="166" spans="1:31" x14ac:dyDescent="0.25">
      <c r="A166" s="570">
        <f t="shared" ref="A166:A172" si="114">A146</f>
        <v>1</v>
      </c>
      <c r="B166" s="568">
        <f t="shared" ref="B166:B172" si="115">AVERAGE(B146:F146)</f>
        <v>1</v>
      </c>
      <c r="C166" s="568">
        <f>B166+J156</f>
        <v>0.83211168530945334</v>
      </c>
      <c r="D166" s="568">
        <f t="shared" ref="D166:D169" si="116">STDEV(B146:F146)</f>
        <v>0</v>
      </c>
      <c r="E166" s="568">
        <f>A166-C166</f>
        <v>0.16788831469054666</v>
      </c>
      <c r="F166" s="568">
        <f>(E166/A166)*100</f>
        <v>16.788831469054667</v>
      </c>
      <c r="G166" s="569">
        <f>(C166-A166)</f>
        <v>-0.16788831469054666</v>
      </c>
      <c r="H166" s="569">
        <f>ABS(G166/A166)*100</f>
        <v>16.788831469054667</v>
      </c>
      <c r="I166" s="569">
        <f>UB!J16</f>
        <v>58.023539575713947</v>
      </c>
      <c r="J166" s="569">
        <f>H166+I166</f>
        <v>74.812371044768611</v>
      </c>
      <c r="K166" s="569">
        <f>L156</f>
        <v>1.9E-2</v>
      </c>
      <c r="L166" s="569">
        <f>0.5*ID!E8</f>
        <v>0.5</v>
      </c>
      <c r="M166" s="569">
        <f>IF(K156&gt;0.000001,K156,IF(K156&lt;=0.000001,M156))</f>
        <v>6.3333333333333332E-3</v>
      </c>
      <c r="Q166" s="374"/>
      <c r="Z166" s="11"/>
    </row>
    <row r="167" spans="1:31" x14ac:dyDescent="0.25">
      <c r="A167" s="570">
        <f t="shared" si="114"/>
        <v>2</v>
      </c>
      <c r="B167" s="568">
        <f t="shared" si="115"/>
        <v>2</v>
      </c>
      <c r="C167" s="568">
        <f>B167+J157</f>
        <v>1.8445635328366188</v>
      </c>
      <c r="D167" s="568">
        <f t="shared" si="116"/>
        <v>0</v>
      </c>
      <c r="E167" s="568">
        <f t="shared" ref="E167:E172" si="117">A167-C167</f>
        <v>0.15543646716338122</v>
      </c>
      <c r="F167" s="568">
        <f t="shared" ref="F167:F172" si="118">(E167/A167)*100</f>
        <v>7.771823358169061</v>
      </c>
      <c r="G167" s="569">
        <f t="shared" ref="G167:G172" si="119">(C167-A167)</f>
        <v>-0.15543646716338122</v>
      </c>
      <c r="H167" s="569">
        <f>ABS(G167/A167)*100</f>
        <v>7.771823358169061</v>
      </c>
      <c r="I167" s="569">
        <f>UB!J29</f>
        <v>29.011769787856974</v>
      </c>
      <c r="J167" s="569">
        <f>H167+I167</f>
        <v>36.783593146026035</v>
      </c>
      <c r="K167" s="569">
        <f>L157</f>
        <v>1.9E-2</v>
      </c>
      <c r="L167" s="569">
        <f>0.5*ID!E8</f>
        <v>0.5</v>
      </c>
      <c r="M167" s="569">
        <f>IF(K157&gt;0.000001,K157,IF(K157&lt;=0.000001,M157))</f>
        <v>6.3333333333333332E-3</v>
      </c>
      <c r="Q167" s="374"/>
      <c r="W167" s="186"/>
      <c r="X167" s="186"/>
      <c r="Y167" s="187"/>
      <c r="Z167" s="11"/>
    </row>
    <row r="168" spans="1:31" x14ac:dyDescent="0.25">
      <c r="A168" s="570">
        <f t="shared" si="114"/>
        <v>3</v>
      </c>
      <c r="B168" s="568">
        <f t="shared" si="115"/>
        <v>3</v>
      </c>
      <c r="C168" s="568">
        <f>B168+J158</f>
        <v>2.8570153803637841</v>
      </c>
      <c r="D168" s="568">
        <f t="shared" si="116"/>
        <v>0</v>
      </c>
      <c r="E168" s="568">
        <f t="shared" si="117"/>
        <v>0.14298461963621589</v>
      </c>
      <c r="F168" s="568">
        <f t="shared" si="118"/>
        <v>4.7661539878738637</v>
      </c>
      <c r="G168" s="569">
        <f t="shared" si="119"/>
        <v>-0.14298461963621589</v>
      </c>
      <c r="H168" s="569">
        <f>ABS(G168/A168)*100</f>
        <v>4.7661539878738637</v>
      </c>
      <c r="I168" s="569">
        <f>UB!J42</f>
        <v>19.341179858571316</v>
      </c>
      <c r="J168" s="569">
        <f t="shared" ref="J168:J171" si="120">H168+I168</f>
        <v>24.107333846445179</v>
      </c>
      <c r="K168" s="569">
        <f>L158</f>
        <v>1.9E-2</v>
      </c>
      <c r="L168" s="569">
        <f>0.5*ID!E8</f>
        <v>0.5</v>
      </c>
      <c r="M168" s="569">
        <f>IF(K158&gt;0.000001,K158,IF(K158&lt;=0.000001,M158))</f>
        <v>6.3333333333333332E-3</v>
      </c>
      <c r="Q168" s="374"/>
      <c r="W168" s="11"/>
      <c r="X168" s="11"/>
      <c r="Y168" s="11"/>
      <c r="Z168" s="11"/>
    </row>
    <row r="169" spans="1:31" x14ac:dyDescent="0.25">
      <c r="A169" s="570">
        <f t="shared" si="114"/>
        <v>4</v>
      </c>
      <c r="B169" s="568">
        <f t="shared" si="115"/>
        <v>4</v>
      </c>
      <c r="C169" s="568">
        <f t="shared" ref="C169:C171" si="121">B169+J159</f>
        <v>3.8694672278909494</v>
      </c>
      <c r="D169" s="568">
        <f t="shared" si="116"/>
        <v>0</v>
      </c>
      <c r="E169" s="568">
        <f t="shared" si="117"/>
        <v>0.13053277210905057</v>
      </c>
      <c r="F169" s="568">
        <f t="shared" si="118"/>
        <v>3.2633193027262641</v>
      </c>
      <c r="G169" s="569">
        <f t="shared" si="119"/>
        <v>-0.13053277210905057</v>
      </c>
      <c r="H169" s="569">
        <f>ABS(G169/A169)*100</f>
        <v>3.2633193027262641</v>
      </c>
      <c r="I169" s="569">
        <f>UB!J55</f>
        <v>14.505884893928487</v>
      </c>
      <c r="J169" s="569">
        <f t="shared" si="120"/>
        <v>17.769204196654751</v>
      </c>
      <c r="K169" s="569">
        <f t="shared" ref="K169:K171" si="122">L159</f>
        <v>1.9E-2</v>
      </c>
      <c r="L169" s="569">
        <f>0.5*ID!E8</f>
        <v>0.5</v>
      </c>
      <c r="M169" s="569">
        <f>IF(K159&gt;0.000001,K159,IF(K159&lt;=0.000001,M159))</f>
        <v>6.3333333333333332E-3</v>
      </c>
      <c r="Q169" s="374"/>
    </row>
    <row r="170" spans="1:31" x14ac:dyDescent="0.25">
      <c r="A170" s="570">
        <f t="shared" si="114"/>
        <v>5</v>
      </c>
      <c r="B170" s="568">
        <f t="shared" si="115"/>
        <v>5</v>
      </c>
      <c r="C170" s="568">
        <f t="shared" si="121"/>
        <v>4.8819190754181152</v>
      </c>
      <c r="D170" s="568">
        <f>STDEV(B150:F150)</f>
        <v>0</v>
      </c>
      <c r="E170" s="568">
        <f t="shared" si="117"/>
        <v>0.11808092458188479</v>
      </c>
      <c r="F170" s="568">
        <f t="shared" si="118"/>
        <v>2.3616184916376959</v>
      </c>
      <c r="G170" s="569">
        <f t="shared" si="119"/>
        <v>-0.11808092458188479</v>
      </c>
      <c r="H170" s="569">
        <f t="shared" ref="H170:H172" si="123">ABS(G170/A170)*100</f>
        <v>2.3616184916376959</v>
      </c>
      <c r="I170" s="569">
        <f>UB!J68</f>
        <v>11.604707915142789</v>
      </c>
      <c r="J170" s="569">
        <f t="shared" si="120"/>
        <v>13.966326406780485</v>
      </c>
      <c r="K170" s="569">
        <f t="shared" si="122"/>
        <v>1.9E-2</v>
      </c>
      <c r="L170" s="569">
        <f>0.5*ID!E8</f>
        <v>0.5</v>
      </c>
      <c r="M170" s="569">
        <f t="shared" ref="M170:M172" si="124">IF(K160&gt;0.000001,K160,IF(K160&lt;=0.000001,M160))</f>
        <v>6.3333333333333332E-3</v>
      </c>
      <c r="Q170" s="374"/>
    </row>
    <row r="171" spans="1:31" x14ac:dyDescent="0.25">
      <c r="A171" s="570">
        <f t="shared" si="114"/>
        <v>6</v>
      </c>
      <c r="B171" s="568">
        <f t="shared" si="115"/>
        <v>6</v>
      </c>
      <c r="C171" s="568">
        <f t="shared" si="121"/>
        <v>5.8943709229452805</v>
      </c>
      <c r="D171" s="568">
        <f>STDEV(B151:F151)</f>
        <v>0</v>
      </c>
      <c r="E171" s="568">
        <f t="shared" si="117"/>
        <v>0.10562907705471947</v>
      </c>
      <c r="F171" s="568">
        <f t="shared" si="118"/>
        <v>1.7604846175786577</v>
      </c>
      <c r="G171" s="569">
        <f t="shared" si="119"/>
        <v>-0.10562907705471947</v>
      </c>
      <c r="H171" s="569">
        <f t="shared" si="123"/>
        <v>1.7604846175786577</v>
      </c>
      <c r="I171" s="569">
        <f>UB!J81</f>
        <v>9.6705899292856579</v>
      </c>
      <c r="J171" s="569">
        <f t="shared" si="120"/>
        <v>11.431074546864316</v>
      </c>
      <c r="K171" s="569">
        <f t="shared" si="122"/>
        <v>1.9E-2</v>
      </c>
      <c r="L171" s="569">
        <f>0.5*ID!E8</f>
        <v>0.5</v>
      </c>
      <c r="M171" s="569">
        <f t="shared" si="124"/>
        <v>6.3333333333333332E-3</v>
      </c>
      <c r="Q171" s="374"/>
    </row>
    <row r="172" spans="1:31" x14ac:dyDescent="0.25">
      <c r="A172" s="570">
        <f t="shared" si="114"/>
        <v>7</v>
      </c>
      <c r="B172" s="568">
        <f t="shared" si="115"/>
        <v>7</v>
      </c>
      <c r="C172" s="568">
        <f>B172+J162</f>
        <v>6.9068227704724459</v>
      </c>
      <c r="D172" s="568">
        <f>STDEV(B152:F152)</f>
        <v>0</v>
      </c>
      <c r="E172" s="568">
        <f t="shared" si="117"/>
        <v>9.317722952755414E-2</v>
      </c>
      <c r="F172" s="568">
        <f t="shared" si="118"/>
        <v>1.3311032789650592</v>
      </c>
      <c r="G172" s="569">
        <f t="shared" si="119"/>
        <v>-9.317722952755414E-2</v>
      </c>
      <c r="H172" s="569">
        <f t="shared" si="123"/>
        <v>1.3311032789650592</v>
      </c>
      <c r="I172" s="569">
        <f>UB!J94</f>
        <v>8.2890770822448481</v>
      </c>
      <c r="J172" s="569">
        <f>H172+I172</f>
        <v>9.6201803612099077</v>
      </c>
      <c r="K172" s="569">
        <f>L162</f>
        <v>1.9E-2</v>
      </c>
      <c r="L172" s="569">
        <f>0.5*ID!E8</f>
        <v>0.5</v>
      </c>
      <c r="M172" s="569">
        <f t="shared" si="124"/>
        <v>6.3333333333333332E-3</v>
      </c>
      <c r="Q172" s="374"/>
    </row>
    <row r="174" spans="1:31" x14ac:dyDescent="0.25">
      <c r="O174" s="855"/>
      <c r="P174" s="855"/>
      <c r="Q174" s="188"/>
      <c r="R174" s="188"/>
      <c r="S174" s="189"/>
      <c r="T174" s="14"/>
      <c r="U174" s="11"/>
      <c r="AE174" s="4"/>
    </row>
    <row r="175" spans="1:31" x14ac:dyDescent="0.25">
      <c r="A175" s="573" t="s">
        <v>913</v>
      </c>
      <c r="O175" s="845"/>
      <c r="P175" s="845"/>
      <c r="Q175" s="10"/>
      <c r="R175" s="10"/>
      <c r="S175" s="15"/>
      <c r="T175" s="14"/>
      <c r="U175" s="11"/>
      <c r="V175" s="190"/>
      <c r="W175" s="191"/>
      <c r="X175" s="191"/>
      <c r="Y175" s="191"/>
      <c r="Z175" s="4"/>
      <c r="AE175" s="6"/>
    </row>
    <row r="176" spans="1:31" ht="14.4" x14ac:dyDescent="0.3">
      <c r="A176" s="573" t="s">
        <v>914</v>
      </c>
      <c r="O176" s="845"/>
      <c r="P176" s="845"/>
      <c r="Q176" s="10"/>
      <c r="R176" s="10"/>
      <c r="S176" s="15"/>
      <c r="T176" s="14"/>
      <c r="U176" s="11"/>
      <c r="V176" s="12"/>
      <c r="W176" s="5"/>
      <c r="X176" s="5"/>
      <c r="Y176" s="5"/>
      <c r="Z176" s="6"/>
      <c r="AA176" s="12"/>
      <c r="AB176" s="7"/>
      <c r="AC176" s="7"/>
      <c r="AD176" s="7"/>
      <c r="AE176" s="8"/>
    </row>
    <row r="177" spans="1:7" x14ac:dyDescent="0.25">
      <c r="A177" s="573" t="s">
        <v>915</v>
      </c>
    </row>
    <row r="178" spans="1:7" x14ac:dyDescent="0.25">
      <c r="A178" s="573" t="s">
        <v>152</v>
      </c>
      <c r="F178" s="417"/>
      <c r="G178" s="417"/>
    </row>
    <row r="179" spans="1:7" x14ac:dyDescent="0.25">
      <c r="A179" s="573" t="s">
        <v>916</v>
      </c>
    </row>
    <row r="180" spans="1:7" x14ac:dyDescent="0.25">
      <c r="A180" s="573" t="s">
        <v>917</v>
      </c>
    </row>
    <row r="181" spans="1:7" x14ac:dyDescent="0.25">
      <c r="A181" s="573" t="s">
        <v>918</v>
      </c>
    </row>
    <row r="182" spans="1:7" x14ac:dyDescent="0.25">
      <c r="A182" s="573" t="s">
        <v>919</v>
      </c>
    </row>
    <row r="183" spans="1:7" x14ac:dyDescent="0.25">
      <c r="A183" s="573" t="s">
        <v>920</v>
      </c>
    </row>
    <row r="184" spans="1:7" x14ac:dyDescent="0.25">
      <c r="A184" s="573" t="s">
        <v>921</v>
      </c>
    </row>
    <row r="185" spans="1:7" x14ac:dyDescent="0.25">
      <c r="A185" s="573" t="s">
        <v>922</v>
      </c>
    </row>
    <row r="186" spans="1:7" x14ac:dyDescent="0.25">
      <c r="A186" s="573" t="s">
        <v>923</v>
      </c>
    </row>
    <row r="187" spans="1:7" x14ac:dyDescent="0.25">
      <c r="A187" s="573" t="s">
        <v>924</v>
      </c>
    </row>
    <row r="188" spans="1:7" x14ac:dyDescent="0.25">
      <c r="A188" s="573" t="s">
        <v>97</v>
      </c>
    </row>
    <row r="189" spans="1:7" x14ac:dyDescent="0.25">
      <c r="A189" s="573" t="s">
        <v>925</v>
      </c>
    </row>
    <row r="190" spans="1:7" x14ac:dyDescent="0.25">
      <c r="A190" s="573" t="s">
        <v>926</v>
      </c>
    </row>
    <row r="191" spans="1:7" x14ac:dyDescent="0.25">
      <c r="A191" s="573" t="s">
        <v>927</v>
      </c>
    </row>
    <row r="192" spans="1:7" x14ac:dyDescent="0.25">
      <c r="A192" s="573" t="s">
        <v>928</v>
      </c>
    </row>
    <row r="193" spans="1:9" x14ac:dyDescent="0.25">
      <c r="A193" s="573" t="s">
        <v>929</v>
      </c>
    </row>
    <row r="194" spans="1:9" x14ac:dyDescent="0.25">
      <c r="A194" s="573" t="s">
        <v>930</v>
      </c>
    </row>
    <row r="195" spans="1:9" x14ac:dyDescent="0.25">
      <c r="A195" s="573" t="s">
        <v>931</v>
      </c>
    </row>
    <row r="196" spans="1:9" x14ac:dyDescent="0.25">
      <c r="A196" s="573" t="s">
        <v>932</v>
      </c>
    </row>
    <row r="197" spans="1:9" x14ac:dyDescent="0.25">
      <c r="A197" s="573" t="s">
        <v>933</v>
      </c>
    </row>
    <row r="198" spans="1:9" x14ac:dyDescent="0.25">
      <c r="A198" s="573" t="s">
        <v>934</v>
      </c>
    </row>
    <row r="199" spans="1:9" x14ac:dyDescent="0.25">
      <c r="A199" s="573" t="s">
        <v>935</v>
      </c>
    </row>
    <row r="200" spans="1:9" ht="14.4" x14ac:dyDescent="0.3">
      <c r="A200" s="420"/>
    </row>
    <row r="201" spans="1:9" ht="15" thickBot="1" x14ac:dyDescent="0.35">
      <c r="A201" s="420"/>
    </row>
    <row r="202" spans="1:9" x14ac:dyDescent="0.25">
      <c r="A202" s="421"/>
      <c r="B202" s="17"/>
      <c r="C202" s="17"/>
      <c r="D202" s="17"/>
      <c r="E202" s="17"/>
      <c r="F202" s="17"/>
      <c r="G202" s="17"/>
      <c r="H202" s="17"/>
      <c r="I202" s="20"/>
    </row>
    <row r="203" spans="1:9" x14ac:dyDescent="0.25">
      <c r="A203" s="18" t="s">
        <v>89</v>
      </c>
      <c r="I203" s="19"/>
    </row>
    <row r="204" spans="1:9" x14ac:dyDescent="0.25">
      <c r="A204" s="18" t="s">
        <v>936</v>
      </c>
      <c r="I204" s="19"/>
    </row>
    <row r="205" spans="1:9" x14ac:dyDescent="0.25">
      <c r="A205" s="18"/>
      <c r="I205" s="19"/>
    </row>
    <row r="206" spans="1:9" x14ac:dyDescent="0.25">
      <c r="A206" s="18" t="s">
        <v>81</v>
      </c>
      <c r="I206" s="19"/>
    </row>
    <row r="207" spans="1:9" x14ac:dyDescent="0.25">
      <c r="A207" s="18"/>
      <c r="I207" s="19"/>
    </row>
    <row r="208" spans="1:9" x14ac:dyDescent="0.25">
      <c r="A208" s="18"/>
      <c r="I208" s="19"/>
    </row>
    <row r="209" spans="1:26" x14ac:dyDescent="0.25">
      <c r="A209" s="18"/>
      <c r="I209" s="19"/>
    </row>
    <row r="210" spans="1:26" ht="13.8" x14ac:dyDescent="0.25">
      <c r="A210" s="422" t="s">
        <v>92</v>
      </c>
      <c r="I210" s="19"/>
    </row>
    <row r="211" spans="1:26" ht="13.8" x14ac:dyDescent="0.25">
      <c r="A211" s="422" t="s">
        <v>92</v>
      </c>
      <c r="I211" s="19"/>
    </row>
    <row r="212" spans="1:26" ht="13.8" x14ac:dyDescent="0.25">
      <c r="A212" s="422"/>
      <c r="I212" s="19"/>
    </row>
    <row r="213" spans="1:26" x14ac:dyDescent="0.25">
      <c r="A213" s="21" t="s">
        <v>937</v>
      </c>
      <c r="I213" s="19"/>
    </row>
    <row r="214" spans="1:26" ht="15.6" x14ac:dyDescent="0.3">
      <c r="A214" s="21" t="s">
        <v>93</v>
      </c>
      <c r="I214" s="19"/>
      <c r="U214" s="174"/>
    </row>
    <row r="215" spans="1:26" ht="15.6" x14ac:dyDescent="0.3">
      <c r="A215" s="21" t="s">
        <v>938</v>
      </c>
      <c r="I215" s="19"/>
      <c r="U215" s="174"/>
    </row>
    <row r="216" spans="1:26" ht="15.6" x14ac:dyDescent="0.3">
      <c r="A216" s="21"/>
      <c r="I216" s="19"/>
      <c r="U216" s="174"/>
    </row>
    <row r="217" spans="1:26" ht="16.2" thickBot="1" x14ac:dyDescent="0.35">
      <c r="A217" s="423" t="s">
        <v>939</v>
      </c>
      <c r="B217" s="328"/>
      <c r="C217" s="328"/>
      <c r="D217" s="328"/>
      <c r="E217" s="328"/>
      <c r="F217" s="328"/>
      <c r="G217" s="328"/>
      <c r="H217" s="328"/>
      <c r="I217" s="424"/>
      <c r="U217" s="174"/>
    </row>
    <row r="218" spans="1:26" ht="13.8" thickBot="1" x14ac:dyDescent="0.3">
      <c r="A218" s="18"/>
    </row>
    <row r="219" spans="1:26" ht="13.8" x14ac:dyDescent="0.25">
      <c r="A219" s="823" t="str">
        <f>ID!B41</f>
        <v>Gas Flow Analyzer, Merek : Fluke, Model : VT305, SN : BF100519</v>
      </c>
      <c r="B219" s="824"/>
      <c r="C219" s="824"/>
      <c r="D219" s="824"/>
      <c r="E219" s="824"/>
      <c r="F219" s="824"/>
      <c r="G219" s="824"/>
      <c r="H219" s="824"/>
      <c r="I219" s="824"/>
      <c r="J219" s="825"/>
      <c r="K219" s="825"/>
      <c r="L219" s="825"/>
      <c r="M219" s="826"/>
      <c r="O219" s="827">
        <f>' DB Gas FLow Analyzer'!A236</f>
        <v>1</v>
      </c>
      <c r="P219" s="828"/>
      <c r="Q219" s="828"/>
      <c r="R219" s="828"/>
      <c r="S219" s="828"/>
      <c r="T219" s="828"/>
      <c r="U219" s="828"/>
      <c r="V219" s="828"/>
      <c r="W219" s="828"/>
      <c r="X219" s="828"/>
      <c r="Y219" s="828"/>
      <c r="Z219" s="829"/>
    </row>
    <row r="220" spans="1:26" ht="13.8" x14ac:dyDescent="0.3">
      <c r="A220" s="413" t="s">
        <v>95</v>
      </c>
      <c r="B220" s="411"/>
      <c r="C220" s="411"/>
      <c r="D220" s="411"/>
      <c r="E220" s="411"/>
      <c r="F220" s="411"/>
      <c r="G220" s="411"/>
      <c r="H220" s="411"/>
      <c r="I220" s="412"/>
      <c r="J220" s="408">
        <f>' DB Gas FLow Analyzer'!B4</f>
        <v>2018</v>
      </c>
      <c r="K220" s="408">
        <f>' DB Gas FLow Analyzer'!C4</f>
        <v>2015</v>
      </c>
      <c r="L220" s="408" t="str">
        <f>' DB Gas FLow Analyzer'!D4</f>
        <v>-</v>
      </c>
      <c r="M220" s="409">
        <v>1</v>
      </c>
      <c r="O220" s="24">
        <v>1</v>
      </c>
      <c r="P220" s="26" t="s">
        <v>940</v>
      </c>
      <c r="Q220" s="27"/>
      <c r="R220" s="27"/>
      <c r="S220" s="27"/>
      <c r="T220" s="27"/>
      <c r="U220" s="27"/>
      <c r="V220" s="27"/>
      <c r="W220" s="27"/>
      <c r="X220" s="27"/>
      <c r="Y220" s="27"/>
      <c r="Z220" s="28"/>
    </row>
    <row r="221" spans="1:26" ht="13.8" x14ac:dyDescent="0.3">
      <c r="A221" s="413" t="s">
        <v>941</v>
      </c>
      <c r="B221" s="411"/>
      <c r="C221" s="411"/>
      <c r="D221" s="411"/>
      <c r="E221" s="411"/>
      <c r="F221" s="411"/>
      <c r="G221" s="411"/>
      <c r="H221" s="411"/>
      <c r="I221" s="412"/>
      <c r="J221" s="408">
        <f>' DB Gas FLow Analyzer'!B14</f>
        <v>2017</v>
      </c>
      <c r="K221" s="408" t="str">
        <f>' DB Gas FLow Analyzer'!C14</f>
        <v>-</v>
      </c>
      <c r="L221" s="408" t="str">
        <f>' DB Gas FLow Analyzer'!D14</f>
        <v>-</v>
      </c>
      <c r="M221" s="409">
        <v>2</v>
      </c>
      <c r="O221" s="25">
        <v>2</v>
      </c>
      <c r="P221" s="26" t="s">
        <v>940</v>
      </c>
      <c r="Q221" s="27"/>
      <c r="R221" s="27"/>
      <c r="S221" s="27"/>
      <c r="T221" s="27"/>
      <c r="U221" s="27"/>
      <c r="V221" s="27"/>
      <c r="W221" s="27"/>
      <c r="X221" s="27"/>
      <c r="Y221" s="27"/>
      <c r="Z221" s="28"/>
    </row>
    <row r="222" spans="1:26" ht="13.8" x14ac:dyDescent="0.3">
      <c r="A222" s="413" t="s">
        <v>942</v>
      </c>
      <c r="B222" s="411"/>
      <c r="C222" s="411"/>
      <c r="D222" s="411"/>
      <c r="E222" s="411"/>
      <c r="F222" s="411"/>
      <c r="G222" s="411"/>
      <c r="H222" s="411"/>
      <c r="I222" s="412"/>
      <c r="J222" s="408">
        <f>' DB Gas FLow Analyzer'!B24</f>
        <v>2020</v>
      </c>
      <c r="K222" s="408">
        <f>' DB Gas FLow Analyzer'!C24</f>
        <v>2017</v>
      </c>
      <c r="L222" s="408" t="str">
        <f>' DB Gas FLow Analyzer'!D24</f>
        <v>-</v>
      </c>
      <c r="M222" s="409">
        <v>3</v>
      </c>
      <c r="O222" s="25">
        <v>3</v>
      </c>
      <c r="P222" s="26" t="s">
        <v>943</v>
      </c>
      <c r="Q222" s="27"/>
      <c r="R222" s="27"/>
      <c r="S222" s="27"/>
      <c r="T222" s="27"/>
      <c r="U222" s="27"/>
      <c r="V222" s="27"/>
      <c r="W222" s="27"/>
      <c r="X222" s="27"/>
      <c r="Y222" s="27"/>
      <c r="Z222" s="28"/>
    </row>
    <row r="223" spans="1:26" ht="13.8" x14ac:dyDescent="0.3">
      <c r="A223" s="414" t="s">
        <v>944</v>
      </c>
      <c r="B223" s="415"/>
      <c r="C223" s="415"/>
      <c r="D223" s="415"/>
      <c r="E223" s="415"/>
      <c r="F223" s="415"/>
      <c r="G223" s="415"/>
      <c r="H223" s="415"/>
      <c r="I223" s="416"/>
      <c r="J223" s="408">
        <f>' DB Gas FLow Analyzer'!B34</f>
        <v>2018</v>
      </c>
      <c r="K223" s="408" t="str">
        <f>' DB Gas FLow Analyzer'!C34</f>
        <v>-</v>
      </c>
      <c r="L223" s="408" t="str">
        <f>' DB Gas FLow Analyzer'!D34</f>
        <v>-</v>
      </c>
      <c r="M223" s="409">
        <v>4</v>
      </c>
      <c r="O223" s="25">
        <v>4</v>
      </c>
      <c r="P223" s="26" t="s">
        <v>940</v>
      </c>
      <c r="Q223" s="27"/>
      <c r="R223" s="27"/>
      <c r="S223" s="27"/>
      <c r="T223" s="27"/>
      <c r="U223" s="27"/>
      <c r="V223" s="27"/>
      <c r="W223" s="27"/>
      <c r="X223" s="27"/>
      <c r="Y223" s="27"/>
      <c r="Z223" s="28"/>
    </row>
    <row r="224" spans="1:26" ht="13.8" x14ac:dyDescent="0.3">
      <c r="A224" s="414" t="s">
        <v>945</v>
      </c>
      <c r="B224" s="415"/>
      <c r="C224" s="415"/>
      <c r="D224" s="415"/>
      <c r="E224" s="415"/>
      <c r="F224" s="415"/>
      <c r="G224" s="415"/>
      <c r="H224" s="415"/>
      <c r="I224" s="416"/>
      <c r="J224" s="408">
        <f>' DB Gas FLow Analyzer'!I4</f>
        <v>2019</v>
      </c>
      <c r="K224" s="408" t="str">
        <f>' DB Gas FLow Analyzer'!J4</f>
        <v>-</v>
      </c>
      <c r="L224" s="408" t="str">
        <f>' DB Gas FLow Analyzer'!K4</f>
        <v>-</v>
      </c>
      <c r="M224" s="409">
        <v>5</v>
      </c>
      <c r="O224" s="25">
        <v>5</v>
      </c>
      <c r="P224" s="26" t="s">
        <v>946</v>
      </c>
      <c r="Q224" s="27"/>
      <c r="R224" s="27"/>
      <c r="S224" s="27"/>
      <c r="T224" s="27"/>
      <c r="U224" s="27"/>
      <c r="V224" s="27"/>
      <c r="W224" s="27"/>
      <c r="X224" s="27"/>
      <c r="Y224" s="27"/>
      <c r="Z224" s="28"/>
    </row>
    <row r="225" spans="1:26" ht="13.8" x14ac:dyDescent="0.3">
      <c r="A225" s="414" t="s">
        <v>947</v>
      </c>
      <c r="B225" s="415"/>
      <c r="C225" s="415"/>
      <c r="D225" s="415"/>
      <c r="E225" s="415"/>
      <c r="F225" s="415"/>
      <c r="G225" s="415"/>
      <c r="H225" s="415"/>
      <c r="I225" s="416"/>
      <c r="J225" s="408">
        <f>' DB Gas FLow Analyzer'!I14</f>
        <v>2019</v>
      </c>
      <c r="K225" s="408" t="str">
        <f>' DB Gas FLow Analyzer'!J14</f>
        <v>-</v>
      </c>
      <c r="L225" s="408" t="str">
        <f>' DB Gas FLow Analyzer'!K14</f>
        <v>-</v>
      </c>
      <c r="M225" s="410">
        <v>6</v>
      </c>
      <c r="O225" s="407">
        <v>6</v>
      </c>
      <c r="P225" s="26" t="s">
        <v>946</v>
      </c>
      <c r="Q225" s="27"/>
      <c r="R225" s="206"/>
      <c r="S225" s="206"/>
      <c r="T225" s="206"/>
      <c r="U225" s="206"/>
      <c r="V225" s="206"/>
      <c r="W225" s="206"/>
      <c r="X225" s="27"/>
      <c r="Y225" s="27"/>
      <c r="Z225" s="28"/>
    </row>
    <row r="226" spans="1:26" ht="13.8" x14ac:dyDescent="0.3">
      <c r="A226" s="414" t="s">
        <v>948</v>
      </c>
      <c r="B226" s="415"/>
      <c r="C226" s="415"/>
      <c r="D226" s="415"/>
      <c r="E226" s="415"/>
      <c r="F226" s="415"/>
      <c r="G226" s="415"/>
      <c r="H226" s="415"/>
      <c r="I226" s="416"/>
      <c r="J226" s="408">
        <f>' DB Gas FLow Analyzer'!I24</f>
        <v>2019</v>
      </c>
      <c r="K226" s="408" t="str">
        <f>' DB Gas FLow Analyzer'!J24</f>
        <v>-</v>
      </c>
      <c r="L226" s="408" t="str">
        <f>' DB Gas FLow Analyzer'!K24</f>
        <v>-</v>
      </c>
      <c r="M226" s="409">
        <v>7</v>
      </c>
      <c r="O226" s="25">
        <v>7</v>
      </c>
      <c r="P226" s="26" t="s">
        <v>943</v>
      </c>
      <c r="Q226" s="27"/>
      <c r="R226" s="27"/>
      <c r="S226" s="27"/>
      <c r="T226" s="27"/>
      <c r="U226" s="27"/>
      <c r="V226" s="27"/>
      <c r="W226" s="27"/>
      <c r="X226" s="27"/>
      <c r="Y226" s="27"/>
      <c r="Z226" s="28"/>
    </row>
    <row r="227" spans="1:26" ht="13.8" x14ac:dyDescent="0.3">
      <c r="A227" s="414" t="s">
        <v>949</v>
      </c>
      <c r="B227" s="415"/>
      <c r="C227" s="415"/>
      <c r="D227" s="415"/>
      <c r="E227" s="415"/>
      <c r="F227" s="415"/>
      <c r="G227" s="415"/>
      <c r="H227" s="415"/>
      <c r="I227" s="416"/>
      <c r="J227" s="408">
        <f>' DB Gas FLow Analyzer'!I34</f>
        <v>2019</v>
      </c>
      <c r="K227" s="408" t="str">
        <f>' DB Gas FLow Analyzer'!J34</f>
        <v>-</v>
      </c>
      <c r="L227" s="408" t="str">
        <f>' DB Gas FLow Analyzer'!K34</f>
        <v>-</v>
      </c>
      <c r="M227" s="410">
        <v>8</v>
      </c>
      <c r="O227" s="407">
        <v>8</v>
      </c>
      <c r="P227" s="26" t="s">
        <v>943</v>
      </c>
      <c r="Q227" s="27"/>
      <c r="R227" s="206"/>
      <c r="S227" s="206"/>
      <c r="T227" s="206"/>
      <c r="U227" s="206"/>
      <c r="V227" s="206"/>
      <c r="W227" s="206"/>
      <c r="X227" s="206"/>
      <c r="Y227" s="206"/>
      <c r="Z227" s="207"/>
    </row>
    <row r="228" spans="1:26" ht="13.8" x14ac:dyDescent="0.3">
      <c r="A228" s="414" t="s">
        <v>950</v>
      </c>
      <c r="B228" s="415"/>
      <c r="C228" s="415"/>
      <c r="D228" s="415"/>
      <c r="E228" s="415"/>
      <c r="F228" s="415"/>
      <c r="G228" s="415"/>
      <c r="H228" s="415"/>
      <c r="I228" s="416"/>
      <c r="J228" s="408">
        <f>' DB Gas FLow Analyzer'!P4</f>
        <v>2020</v>
      </c>
      <c r="K228" s="408" t="str">
        <f>' DB Gas FLow Analyzer'!Q4</f>
        <v>-</v>
      </c>
      <c r="L228" s="408" t="str">
        <f>' DB Gas FLow Analyzer'!R4</f>
        <v>-</v>
      </c>
      <c r="M228" s="409">
        <v>9</v>
      </c>
      <c r="O228" s="25">
        <v>9</v>
      </c>
      <c r="P228" s="26" t="s">
        <v>943</v>
      </c>
      <c r="Q228" s="27"/>
      <c r="R228" s="206"/>
      <c r="S228" s="206"/>
      <c r="T228" s="206"/>
      <c r="U228" s="206"/>
      <c r="V228" s="206"/>
      <c r="W228" s="206"/>
      <c r="X228" s="206"/>
      <c r="Y228" s="206"/>
      <c r="Z228" s="207"/>
    </row>
    <row r="229" spans="1:26" ht="13.8" x14ac:dyDescent="0.3">
      <c r="A229" s="414" t="s">
        <v>951</v>
      </c>
      <c r="B229" s="415"/>
      <c r="C229" s="415"/>
      <c r="D229" s="415"/>
      <c r="E229" s="415"/>
      <c r="F229" s="415"/>
      <c r="G229" s="415"/>
      <c r="H229" s="415"/>
      <c r="I229" s="416"/>
      <c r="J229" s="408" t="str">
        <f>' DB Gas FLow Analyzer'!P14</f>
        <v>-</v>
      </c>
      <c r="K229" s="408" t="str">
        <f>' DB Gas FLow Analyzer'!Q14</f>
        <v>-</v>
      </c>
      <c r="L229" s="408" t="str">
        <f>' DB Gas FLow Analyzer'!R14</f>
        <v>-</v>
      </c>
      <c r="M229" s="410">
        <v>10</v>
      </c>
      <c r="O229" s="407">
        <v>10</v>
      </c>
      <c r="P229" s="26" t="s">
        <v>946</v>
      </c>
      <c r="Q229" s="27"/>
      <c r="R229" s="206"/>
      <c r="S229" s="206"/>
      <c r="T229" s="206"/>
      <c r="U229" s="206"/>
      <c r="V229" s="206"/>
      <c r="W229" s="206"/>
      <c r="X229" s="206"/>
      <c r="Y229" s="206"/>
      <c r="Z229" s="207"/>
    </row>
    <row r="230" spans="1:26" ht="13.8" x14ac:dyDescent="0.3">
      <c r="A230" s="414" t="s">
        <v>952</v>
      </c>
      <c r="B230" s="415"/>
      <c r="C230" s="415"/>
      <c r="D230" s="415"/>
      <c r="E230" s="415"/>
      <c r="F230" s="415"/>
      <c r="G230" s="415"/>
      <c r="H230" s="415"/>
      <c r="I230" s="416"/>
      <c r="J230" s="408" t="str">
        <f>' DB Gas FLow Analyzer'!P24</f>
        <v>-</v>
      </c>
      <c r="K230" s="408" t="str">
        <f>' DB Gas FLow Analyzer'!Q24</f>
        <v>-</v>
      </c>
      <c r="L230" s="408" t="str">
        <f>' DB Gas FLow Analyzer'!R24</f>
        <v>-</v>
      </c>
      <c r="M230" s="409">
        <v>11</v>
      </c>
      <c r="O230" s="25">
        <v>11</v>
      </c>
      <c r="P230" s="26" t="s">
        <v>946</v>
      </c>
      <c r="Q230" s="27"/>
      <c r="R230" s="206"/>
      <c r="S230" s="206"/>
      <c r="T230" s="206"/>
      <c r="U230" s="206"/>
      <c r="V230" s="206"/>
      <c r="W230" s="206"/>
      <c r="X230" s="206"/>
      <c r="Y230" s="206"/>
      <c r="Z230" s="207"/>
    </row>
    <row r="231" spans="1:26" ht="13.8" x14ac:dyDescent="0.3">
      <c r="A231" s="414" t="s">
        <v>953</v>
      </c>
      <c r="B231" s="415"/>
      <c r="C231" s="415"/>
      <c r="D231" s="415"/>
      <c r="E231" s="415"/>
      <c r="F231" s="415"/>
      <c r="G231" s="415"/>
      <c r="H231" s="415"/>
      <c r="I231" s="416"/>
      <c r="J231" s="408" t="str">
        <f>' DB Gas FLow Analyzer'!P34</f>
        <v>-</v>
      </c>
      <c r="K231" s="408" t="str">
        <f>' DB Gas FLow Analyzer'!Q34</f>
        <v>-</v>
      </c>
      <c r="L231" s="408" t="str">
        <f>' DB Gas FLow Analyzer'!R34</f>
        <v>-</v>
      </c>
      <c r="M231" s="409">
        <v>12</v>
      </c>
      <c r="O231" s="25">
        <v>12</v>
      </c>
      <c r="P231" s="26"/>
      <c r="Q231" s="27"/>
      <c r="R231" s="206"/>
      <c r="S231" s="206"/>
      <c r="T231" s="206"/>
      <c r="U231" s="206"/>
      <c r="V231" s="206"/>
      <c r="W231" s="206"/>
      <c r="X231" s="206"/>
      <c r="Y231" s="206"/>
      <c r="Z231" s="207"/>
    </row>
    <row r="232" spans="1:26" ht="13.8" x14ac:dyDescent="0.3">
      <c r="A232" s="414" t="s">
        <v>953</v>
      </c>
      <c r="B232" s="415"/>
      <c r="C232" s="415"/>
      <c r="D232" s="415"/>
      <c r="E232" s="415"/>
      <c r="F232" s="415"/>
      <c r="G232" s="415"/>
      <c r="H232" s="415"/>
      <c r="I232" s="416"/>
      <c r="J232" s="408" t="str">
        <f>' DB Gas FLow Analyzer'!W4</f>
        <v>-</v>
      </c>
      <c r="K232" s="408" t="str">
        <f>' DB Gas FLow Analyzer'!X4</f>
        <v>-</v>
      </c>
      <c r="L232" s="408" t="str">
        <f>' DB Gas FLow Analyzer'!Y4</f>
        <v>-</v>
      </c>
      <c r="M232" s="409">
        <v>13</v>
      </c>
      <c r="O232" s="25">
        <v>13</v>
      </c>
      <c r="P232" s="26"/>
      <c r="Q232" s="27"/>
      <c r="R232" s="206"/>
      <c r="S232" s="206"/>
      <c r="T232" s="206"/>
      <c r="U232" s="206"/>
      <c r="V232" s="206"/>
      <c r="W232" s="206"/>
      <c r="X232" s="206"/>
      <c r="Y232" s="206"/>
      <c r="Z232" s="207"/>
    </row>
    <row r="233" spans="1:26" ht="13.8" x14ac:dyDescent="0.3">
      <c r="A233" s="414" t="s">
        <v>953</v>
      </c>
      <c r="B233" s="415"/>
      <c r="C233" s="415"/>
      <c r="D233" s="415"/>
      <c r="E233" s="415"/>
      <c r="F233" s="415"/>
      <c r="G233" s="415"/>
      <c r="H233" s="415"/>
      <c r="I233" s="416"/>
      <c r="J233" s="408" t="str">
        <f>' DB Gas FLow Analyzer'!W14</f>
        <v>-</v>
      </c>
      <c r="K233" s="408" t="str">
        <f>' DB Gas FLow Analyzer'!X14</f>
        <v>-</v>
      </c>
      <c r="L233" s="408" t="str">
        <f>' DB Gas FLow Analyzer'!Y14</f>
        <v>-</v>
      </c>
      <c r="M233" s="409">
        <v>14</v>
      </c>
      <c r="O233" s="25">
        <v>14</v>
      </c>
      <c r="P233" s="26"/>
      <c r="Q233" s="27"/>
      <c r="R233" s="206"/>
      <c r="S233" s="206"/>
      <c r="T233" s="206"/>
      <c r="U233" s="206"/>
      <c r="V233" s="206"/>
      <c r="W233" s="206"/>
      <c r="X233" s="206"/>
      <c r="Y233" s="206"/>
      <c r="Z233" s="207"/>
    </row>
    <row r="234" spans="1:26" ht="13.8" x14ac:dyDescent="0.3">
      <c r="A234" s="414" t="s">
        <v>953</v>
      </c>
      <c r="B234" s="415"/>
      <c r="C234" s="415"/>
      <c r="D234" s="415"/>
      <c r="E234" s="415"/>
      <c r="F234" s="415"/>
      <c r="G234" s="415"/>
      <c r="H234" s="415"/>
      <c r="I234" s="416"/>
      <c r="J234" s="408" t="str">
        <f>' DB Gas FLow Analyzer'!W24</f>
        <v>-</v>
      </c>
      <c r="K234" s="408" t="str">
        <f>' DB Gas FLow Analyzer'!X24</f>
        <v>-</v>
      </c>
      <c r="L234" s="408" t="str">
        <f>' DB Gas FLow Analyzer'!Y24</f>
        <v>-</v>
      </c>
      <c r="M234" s="409">
        <v>15</v>
      </c>
      <c r="O234" s="25">
        <v>15</v>
      </c>
      <c r="P234" s="26"/>
      <c r="Q234" s="27"/>
      <c r="R234" s="206"/>
      <c r="S234" s="206"/>
      <c r="T234" s="206"/>
      <c r="U234" s="206"/>
      <c r="V234" s="206"/>
      <c r="W234" s="206"/>
      <c r="X234" s="206"/>
      <c r="Y234" s="206"/>
      <c r="Z234" s="207"/>
    </row>
    <row r="235" spans="1:26" ht="13.8" x14ac:dyDescent="0.3">
      <c r="A235" s="414" t="s">
        <v>953</v>
      </c>
      <c r="B235" s="415"/>
      <c r="C235" s="415"/>
      <c r="D235" s="415"/>
      <c r="E235" s="415"/>
      <c r="F235" s="415"/>
      <c r="G235" s="415"/>
      <c r="H235" s="415"/>
      <c r="I235" s="416"/>
      <c r="J235" s="408" t="str">
        <f>' DB Gas FLow Analyzer'!W34</f>
        <v>-</v>
      </c>
      <c r="K235" s="408" t="str">
        <f>' DB Gas FLow Analyzer'!X34</f>
        <v>-</v>
      </c>
      <c r="L235" s="408" t="str">
        <f>' DB Gas FLow Analyzer'!Y34</f>
        <v>-</v>
      </c>
      <c r="M235" s="410">
        <v>16</v>
      </c>
      <c r="O235" s="407">
        <v>16</v>
      </c>
      <c r="P235" s="26"/>
      <c r="Q235" s="27"/>
      <c r="R235" s="206"/>
      <c r="S235" s="206"/>
      <c r="T235" s="206"/>
      <c r="U235" s="206"/>
      <c r="V235" s="206"/>
      <c r="W235" s="206"/>
      <c r="X235" s="206"/>
      <c r="Y235" s="206"/>
      <c r="Z235" s="207"/>
    </row>
    <row r="236" spans="1:26" ht="14.4" thickBot="1" x14ac:dyDescent="0.35">
      <c r="A236" s="819">
        <f>VLOOKUP(A219,A220:M235,13,(FALSE))</f>
        <v>1</v>
      </c>
      <c r="B236" s="820"/>
      <c r="C236" s="820"/>
      <c r="D236" s="820"/>
      <c r="E236" s="820"/>
      <c r="F236" s="820"/>
      <c r="G236" s="820"/>
      <c r="H236" s="820"/>
      <c r="I236" s="820"/>
      <c r="J236" s="821"/>
      <c r="K236" s="821"/>
      <c r="L236" s="821"/>
      <c r="M236" s="822"/>
      <c r="O236" s="426" t="str">
        <f>VLOOKUP(O219,O220:Z235,2,FALSE)</f>
        <v>Hasil kalibrasi flow tertelusur ke Satuan Internasional ( SI ) melalui PT. CALTEK PTE LTD</v>
      </c>
      <c r="P236" s="427"/>
      <c r="Q236" s="427"/>
      <c r="R236" s="427"/>
      <c r="S236" s="427"/>
      <c r="T236" s="427"/>
      <c r="U236" s="427"/>
      <c r="V236" s="427"/>
      <c r="W236" s="427"/>
      <c r="X236" s="427"/>
      <c r="Y236" s="427"/>
      <c r="Z236" s="428"/>
    </row>
    <row r="237" spans="1:26" ht="14.4" thickBot="1" x14ac:dyDescent="0.35">
      <c r="A237" s="417"/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8" x14ac:dyDescent="0.3">
      <c r="A238" s="381">
        <f>IF(PENYELIA!K50&gt;=70,1,IF(PENYELIA!K50&lt;70,2))</f>
        <v>1</v>
      </c>
      <c r="B238" s="418"/>
      <c r="C238" s="418"/>
      <c r="D238" s="418"/>
      <c r="E238" s="418"/>
      <c r="F238" s="419"/>
      <c r="G238" s="417"/>
      <c r="H238" s="417"/>
      <c r="I238" s="417"/>
      <c r="J238" s="417"/>
      <c r="K238" s="417"/>
      <c r="L238" s="417"/>
      <c r="M238" s="417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8" x14ac:dyDescent="0.3">
      <c r="A239" s="18"/>
      <c r="F239" s="19"/>
      <c r="K239" s="417"/>
      <c r="L239" s="417"/>
      <c r="M239" s="417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8" x14ac:dyDescent="0.3">
      <c r="A240" s="834">
        <f>A238</f>
        <v>1</v>
      </c>
      <c r="B240" s="835"/>
      <c r="C240" s="835"/>
      <c r="D240" s="835"/>
      <c r="E240" s="835"/>
      <c r="F240" s="836"/>
      <c r="G240" s="22"/>
      <c r="H240" s="22"/>
      <c r="I240" s="22"/>
      <c r="J240" s="22"/>
      <c r="K240" s="417"/>
      <c r="L240" s="417"/>
      <c r="M240" s="417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8" x14ac:dyDescent="0.3">
      <c r="A241" s="25">
        <v>1</v>
      </c>
      <c r="B241" s="26" t="s">
        <v>954</v>
      </c>
      <c r="C241" s="27"/>
      <c r="D241" s="247"/>
      <c r="E241" s="248"/>
      <c r="F241" s="249">
        <v>1</v>
      </c>
      <c r="G241" s="22"/>
      <c r="H241" s="22"/>
      <c r="I241" s="22"/>
      <c r="J241" s="22"/>
      <c r="K241" s="417"/>
      <c r="L241" s="417"/>
      <c r="M241" s="417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8" x14ac:dyDescent="0.3">
      <c r="A242" s="25">
        <v>2</v>
      </c>
      <c r="B242" s="26" t="s">
        <v>955</v>
      </c>
      <c r="C242" s="27"/>
      <c r="D242" s="247"/>
      <c r="E242" s="248"/>
      <c r="F242" s="249">
        <v>2</v>
      </c>
      <c r="G242" s="22"/>
      <c r="H242" s="22"/>
      <c r="I242" s="22"/>
      <c r="J242" s="22"/>
      <c r="K242" s="417"/>
      <c r="L242" s="417"/>
      <c r="M242" s="417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4" thickBot="1" x14ac:dyDescent="0.35">
      <c r="A243" s="837" t="str">
        <f>VLOOKUP(A240,A241:F242,2,FALSE)</f>
        <v>Nomor Sertifikat : 24 /</v>
      </c>
      <c r="B243" s="838"/>
      <c r="C243" s="838"/>
      <c r="D243" s="838"/>
      <c r="E243" s="838"/>
      <c r="F243" s="839"/>
      <c r="G243" s="246"/>
      <c r="H243" s="246"/>
      <c r="I243" s="246"/>
      <c r="J243" s="246"/>
      <c r="K243" s="417"/>
      <c r="L243" s="417"/>
      <c r="M243" s="417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4" thickBot="1" x14ac:dyDescent="0.35">
      <c r="A244" s="837">
        <f>VLOOKUP(A240,A241:F242,6,FALSE)</f>
        <v>1</v>
      </c>
      <c r="B244" s="838"/>
      <c r="C244" s="838"/>
      <c r="D244" s="838"/>
      <c r="E244" s="838"/>
      <c r="F244" s="839"/>
      <c r="G244" s="246"/>
      <c r="H244" s="246"/>
      <c r="I244" s="246"/>
      <c r="J244" s="246"/>
      <c r="K244" s="417"/>
      <c r="L244" s="417"/>
      <c r="M244" s="417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4" thickBot="1" x14ac:dyDescent="0.35">
      <c r="A245" s="22"/>
      <c r="B245" s="23"/>
      <c r="C245" s="23"/>
      <c r="D245" s="23"/>
      <c r="E245" s="22"/>
      <c r="F245" s="22"/>
      <c r="G245" s="22"/>
      <c r="H245" s="22"/>
      <c r="I245" s="22"/>
      <c r="J245" s="22"/>
      <c r="K245" s="417"/>
      <c r="L245" s="417"/>
      <c r="M245" s="417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4" thickBot="1" x14ac:dyDescent="0.35">
      <c r="A246" s="849">
        <f>A244</f>
        <v>1</v>
      </c>
      <c r="B246" s="850"/>
      <c r="C246" s="850"/>
      <c r="D246" s="850"/>
      <c r="E246" s="850"/>
      <c r="F246" s="850"/>
      <c r="G246" s="850"/>
      <c r="H246" s="850"/>
      <c r="I246" s="850"/>
      <c r="J246" s="850"/>
      <c r="K246" s="850"/>
      <c r="L246" s="850"/>
      <c r="M246" s="850"/>
      <c r="N246" s="850"/>
      <c r="O246" s="850"/>
      <c r="P246" s="850"/>
      <c r="Q246" s="850"/>
      <c r="R246" s="851"/>
      <c r="S246" s="22"/>
      <c r="T246" s="22"/>
      <c r="U246" s="22"/>
      <c r="V246" s="22"/>
      <c r="W246" s="22"/>
      <c r="X246" s="22"/>
      <c r="Y246" s="22"/>
      <c r="Z246" s="22"/>
    </row>
    <row r="247" spans="1:26" ht="13.8" x14ac:dyDescent="0.3">
      <c r="A247" s="24">
        <v>1</v>
      </c>
      <c r="B247" s="580" t="s">
        <v>956</v>
      </c>
      <c r="C247" s="580"/>
      <c r="D247" s="579"/>
      <c r="E247" s="581"/>
      <c r="F247" s="581"/>
      <c r="G247" s="581"/>
      <c r="H247" s="581"/>
      <c r="I247" s="581"/>
      <c r="J247" s="581"/>
      <c r="K247" s="582"/>
      <c r="L247" s="582"/>
      <c r="M247" s="582"/>
      <c r="N247" s="583"/>
      <c r="O247" s="581"/>
      <c r="P247" s="581"/>
      <c r="Q247" s="581"/>
      <c r="R247" s="584"/>
      <c r="S247" s="22"/>
      <c r="T247" s="22"/>
      <c r="U247" s="22"/>
      <c r="V247" s="22"/>
      <c r="W247" s="22"/>
      <c r="X247" s="22"/>
      <c r="Y247" s="22"/>
      <c r="Z247" s="22"/>
    </row>
    <row r="248" spans="1:26" ht="13.8" x14ac:dyDescent="0.3">
      <c r="A248" s="25">
        <v>2</v>
      </c>
      <c r="B248" s="575" t="s">
        <v>957</v>
      </c>
      <c r="C248" s="575"/>
      <c r="D248" s="574"/>
      <c r="E248" s="576"/>
      <c r="F248" s="576"/>
      <c r="G248" s="576"/>
      <c r="H248" s="576"/>
      <c r="I248" s="576"/>
      <c r="J248" s="576"/>
      <c r="K248" s="577"/>
      <c r="L248" s="577"/>
      <c r="M248" s="577"/>
      <c r="N248" s="578"/>
      <c r="O248" s="576"/>
      <c r="P248" s="576"/>
      <c r="Q248" s="26"/>
      <c r="R248" s="28"/>
      <c r="S248" s="22"/>
      <c r="T248" s="22"/>
      <c r="U248" s="22"/>
      <c r="V248" s="22"/>
      <c r="W248" s="22"/>
      <c r="X248" s="22"/>
      <c r="Y248" s="22"/>
      <c r="Z248" s="22"/>
    </row>
    <row r="249" spans="1:26" ht="14.4" thickBot="1" x14ac:dyDescent="0.35">
      <c r="A249" s="585" t="str">
        <f>VLOOKUP(A246,A247:H248,2,FALSE)</f>
        <v>Alat yang dikalibrasi dalam batas toleransi dan dinyatakan LAIK PAKAI, dimana hasil atau skor akhir sama dengan atau melampaui 70% berdasarkan Keputusan Direktur Jenderal Pelayanan Kesehatan No : HK.02.02/V/0412/2020.</v>
      </c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7"/>
      <c r="S249" s="22"/>
      <c r="T249" s="22"/>
      <c r="U249" s="22"/>
      <c r="V249" s="22"/>
      <c r="W249" s="22"/>
      <c r="X249" s="22"/>
      <c r="Y249" s="22"/>
      <c r="Z249" s="22"/>
    </row>
    <row r="251" spans="1:26" ht="13.8" x14ac:dyDescent="0.3">
      <c r="K251" s="22"/>
      <c r="L251" s="22"/>
      <c r="M251" s="22"/>
    </row>
    <row r="252" spans="1:26" ht="13.8" x14ac:dyDescent="0.3">
      <c r="K252" s="22"/>
      <c r="L252" s="22"/>
    </row>
    <row r="253" spans="1:26" ht="13.8" x14ac:dyDescent="0.3">
      <c r="K253" s="22"/>
      <c r="L253" s="22"/>
    </row>
    <row r="254" spans="1:26" ht="13.8" x14ac:dyDescent="0.3">
      <c r="K254" s="246"/>
      <c r="L254" s="246"/>
      <c r="M254" s="22"/>
    </row>
    <row r="255" spans="1:26" ht="13.8" x14ac:dyDescent="0.3">
      <c r="K255" s="246"/>
      <c r="L255" s="246"/>
      <c r="M255" s="22"/>
    </row>
    <row r="256" spans="1:26" ht="13.8" x14ac:dyDescent="0.3">
      <c r="K256" s="22"/>
      <c r="L256" s="22"/>
      <c r="M256" s="22"/>
    </row>
    <row r="257" spans="11:18" ht="13.8" x14ac:dyDescent="0.3">
      <c r="K257" s="371"/>
      <c r="L257" s="22"/>
      <c r="M257" s="22"/>
      <c r="R257" s="29"/>
    </row>
    <row r="258" spans="11:18" ht="13.8" x14ac:dyDescent="0.3">
      <c r="K258" s="22"/>
      <c r="L258" s="22"/>
      <c r="M258" s="22"/>
      <c r="R258" s="29"/>
    </row>
    <row r="259" spans="11:18" ht="13.8" x14ac:dyDescent="0.3">
      <c r="K259" s="22"/>
      <c r="L259" s="22"/>
      <c r="M259" s="22"/>
    </row>
    <row r="260" spans="11:18" ht="13.8" x14ac:dyDescent="0.3">
      <c r="K260" s="246"/>
      <c r="L260" s="22"/>
      <c r="M260" s="22"/>
    </row>
  </sheetData>
  <mergeCells count="99">
    <mergeCell ref="A246:R246"/>
    <mergeCell ref="D43:F44"/>
    <mergeCell ref="H43:H45"/>
    <mergeCell ref="F32:F34"/>
    <mergeCell ref="E32:E34"/>
    <mergeCell ref="A32:D32"/>
    <mergeCell ref="B33:D33"/>
    <mergeCell ref="G43:G45"/>
    <mergeCell ref="C43:C44"/>
    <mergeCell ref="A43:A45"/>
    <mergeCell ref="A244:F244"/>
    <mergeCell ref="O174:P174"/>
    <mergeCell ref="O175:P175"/>
    <mergeCell ref="L164:L165"/>
    <mergeCell ref="M164:M165"/>
    <mergeCell ref="B154:F154"/>
    <mergeCell ref="A1:T1"/>
    <mergeCell ref="A2:D2"/>
    <mergeCell ref="B3:D3"/>
    <mergeCell ref="A12:D12"/>
    <mergeCell ref="B13:D13"/>
    <mergeCell ref="F2:F4"/>
    <mergeCell ref="H2:K2"/>
    <mergeCell ref="M2:M4"/>
    <mergeCell ref="I3:K3"/>
    <mergeCell ref="H12:K12"/>
    <mergeCell ref="M12:M14"/>
    <mergeCell ref="E2:E4"/>
    <mergeCell ref="I13:K13"/>
    <mergeCell ref="F12:F14"/>
    <mergeCell ref="E12:E14"/>
    <mergeCell ref="L2:L4"/>
    <mergeCell ref="S32:S34"/>
    <mergeCell ref="T32:T34"/>
    <mergeCell ref="P33:R33"/>
    <mergeCell ref="A240:F240"/>
    <mergeCell ref="A243:F243"/>
    <mergeCell ref="J164:J165"/>
    <mergeCell ref="I164:I165"/>
    <mergeCell ref="K164:K165"/>
    <mergeCell ref="B155:D155"/>
    <mergeCell ref="E164:E165"/>
    <mergeCell ref="F164:F165"/>
    <mergeCell ref="G164:G165"/>
    <mergeCell ref="L32:L34"/>
    <mergeCell ref="M32:M34"/>
    <mergeCell ref="O32:R32"/>
    <mergeCell ref="O176:P176"/>
    <mergeCell ref="B43:B45"/>
    <mergeCell ref="I33:K33"/>
    <mergeCell ref="E22:E24"/>
    <mergeCell ref="A22:D22"/>
    <mergeCell ref="I154:L154"/>
    <mergeCell ref="B23:D23"/>
    <mergeCell ref="AA2:AA4"/>
    <mergeCell ref="W3:Y3"/>
    <mergeCell ref="AA12:AA14"/>
    <mergeCell ref="V2:Y2"/>
    <mergeCell ref="Z2:Z4"/>
    <mergeCell ref="P3:R3"/>
    <mergeCell ref="T2:T4"/>
    <mergeCell ref="O12:R12"/>
    <mergeCell ref="P13:R13"/>
    <mergeCell ref="S12:S14"/>
    <mergeCell ref="T12:T14"/>
    <mergeCell ref="S2:S4"/>
    <mergeCell ref="O2:R2"/>
    <mergeCell ref="L12:L14"/>
    <mergeCell ref="S22:S24"/>
    <mergeCell ref="T22:T24"/>
    <mergeCell ref="A236:M236"/>
    <mergeCell ref="A219:M219"/>
    <mergeCell ref="O219:Z219"/>
    <mergeCell ref="V12:Y12"/>
    <mergeCell ref="Z12:Z14"/>
    <mergeCell ref="W13:Y13"/>
    <mergeCell ref="V32:Y32"/>
    <mergeCell ref="Z32:Z34"/>
    <mergeCell ref="A164:A165"/>
    <mergeCell ref="B164:B165"/>
    <mergeCell ref="H164:H165"/>
    <mergeCell ref="C164:C165"/>
    <mergeCell ref="D164:D165"/>
    <mergeCell ref="AA32:AA34"/>
    <mergeCell ref="W33:Y33"/>
    <mergeCell ref="V22:Y22"/>
    <mergeCell ref="E155:E156"/>
    <mergeCell ref="F155:F156"/>
    <mergeCell ref="AA22:AA24"/>
    <mergeCell ref="W23:Y23"/>
    <mergeCell ref="Z22:Z24"/>
    <mergeCell ref="P23:R23"/>
    <mergeCell ref="O22:R22"/>
    <mergeCell ref="H22:K22"/>
    <mergeCell ref="M22:M24"/>
    <mergeCell ref="I23:K23"/>
    <mergeCell ref="L22:L24"/>
    <mergeCell ref="F22:F24"/>
    <mergeCell ref="H32:K32"/>
  </mergeCells>
  <phoneticPr fontId="45" type="noConversion"/>
  <printOptions horizontalCentered="1"/>
  <pageMargins left="0.25" right="0.25" top="0.25" bottom="0.25" header="0.3" footer="0.3"/>
  <pageSetup paperSize="9" scale="4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view="pageBreakPreview" zoomScaleNormal="100" zoomScaleSheetLayoutView="100" workbookViewId="0">
      <selection activeCell="C7" sqref="C7"/>
    </sheetView>
  </sheetViews>
  <sheetFormatPr defaultRowHeight="13.2" x14ac:dyDescent="0.25"/>
  <cols>
    <col min="1" max="1" width="13" customWidth="1"/>
    <col min="2" max="2" width="12" customWidth="1"/>
    <col min="3" max="3" width="14.6640625" customWidth="1"/>
    <col min="5" max="5" width="13.109375" customWidth="1"/>
  </cols>
  <sheetData>
    <row r="1" spans="1:5" ht="15.6" x14ac:dyDescent="0.25">
      <c r="A1" s="253" t="s">
        <v>28</v>
      </c>
      <c r="B1" s="254" t="s">
        <v>958</v>
      </c>
      <c r="C1" s="859" t="s">
        <v>141</v>
      </c>
      <c r="D1" s="859"/>
      <c r="E1" s="253" t="s">
        <v>959</v>
      </c>
    </row>
    <row r="2" spans="1:5" ht="15.6" x14ac:dyDescent="0.25">
      <c r="A2" s="255">
        <v>1</v>
      </c>
      <c r="B2" s="256">
        <f>SUM(PENYELIA!N25:N31)/90*100</f>
        <v>85.713333333333324</v>
      </c>
      <c r="C2" s="265">
        <f>B2/100*90</f>
        <v>77.141999999999982</v>
      </c>
      <c r="D2" s="257"/>
      <c r="E2" s="258" t="str">
        <f>IF(C2&gt;=63,"PASS",IF(C2&lt;63,"FAIL"))</f>
        <v>PASS</v>
      </c>
    </row>
    <row r="3" spans="1:5" ht="13.8" thickBot="1" x14ac:dyDescent="0.3"/>
    <row r="4" spans="1:5" ht="13.8" x14ac:dyDescent="0.25">
      <c r="A4" s="860" t="s">
        <v>960</v>
      </c>
      <c r="B4" s="861"/>
      <c r="C4" s="862"/>
    </row>
    <row r="5" spans="1:5" ht="15.6" x14ac:dyDescent="0.25">
      <c r="A5" s="863" t="s">
        <v>961</v>
      </c>
      <c r="B5" s="864"/>
      <c r="C5" s="259" t="s">
        <v>57</v>
      </c>
    </row>
    <row r="6" spans="1:5" ht="16.2" thickBot="1" x14ac:dyDescent="0.3">
      <c r="A6" s="260">
        <f>C2</f>
        <v>77.141999999999982</v>
      </c>
      <c r="B6" s="261"/>
      <c r="C6" s="262" t="str">
        <f>IF(A6&gt;63,"PASS",IF(A6&lt;63,"FAIL"))</f>
        <v>PASS</v>
      </c>
    </row>
  </sheetData>
  <sheetProtection algorithmName="SHA-512" hashValue="hdlbnnU2S2XpYbAgniXiOAjrFeG5VS+5Xz/vZpGLzugVQtrLLdvMs7m7HBy9+8fHWfCjNMFdruYXWNTpLn3vaw==" saltValue="19zu2kITqqqDmCg5U9vBrw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"/>
  <sheetViews>
    <sheetView workbookViewId="0">
      <selection activeCell="C17" sqref="C17"/>
    </sheetView>
  </sheetViews>
  <sheetFormatPr defaultRowHeight="13.2" x14ac:dyDescent="0.25"/>
  <cols>
    <col min="2" max="2" width="33.5546875" customWidth="1"/>
    <col min="3" max="3" width="45.44140625" customWidth="1"/>
    <col min="4" max="4" width="62.109375" customWidth="1"/>
  </cols>
  <sheetData>
    <row r="2" spans="1:4" x14ac:dyDescent="0.25">
      <c r="A2" s="637" t="s">
        <v>61</v>
      </c>
      <c r="B2" s="637" t="s">
        <v>62</v>
      </c>
      <c r="C2" s="637" t="s">
        <v>63</v>
      </c>
      <c r="D2" s="637"/>
    </row>
    <row r="3" spans="1:4" x14ac:dyDescent="0.25">
      <c r="A3" s="637"/>
      <c r="B3" s="637"/>
      <c r="C3" s="355" t="s">
        <v>14</v>
      </c>
      <c r="D3" s="338" t="s">
        <v>15</v>
      </c>
    </row>
    <row r="4" spans="1:4" x14ac:dyDescent="0.25">
      <c r="A4" s="338">
        <v>1</v>
      </c>
      <c r="B4" s="339">
        <v>44223</v>
      </c>
      <c r="C4" s="356" t="s">
        <v>64</v>
      </c>
      <c r="D4" s="357" t="s">
        <v>65</v>
      </c>
    </row>
    <row r="5" spans="1:4" ht="13.8" x14ac:dyDescent="0.25">
      <c r="A5" s="338">
        <v>2</v>
      </c>
      <c r="B5" s="340">
        <v>44224</v>
      </c>
      <c r="C5" s="342" t="s">
        <v>66</v>
      </c>
      <c r="D5" s="341" t="s">
        <v>67</v>
      </c>
    </row>
    <row r="6" spans="1:4" ht="13.8" x14ac:dyDescent="0.25">
      <c r="A6" s="338"/>
      <c r="B6" s="340"/>
      <c r="C6" s="338" t="s">
        <v>68</v>
      </c>
      <c r="D6" s="341" t="s">
        <v>69</v>
      </c>
    </row>
    <row r="7" spans="1:4" x14ac:dyDescent="0.25">
      <c r="A7" s="338">
        <v>3</v>
      </c>
      <c r="B7" s="340" t="s">
        <v>70</v>
      </c>
      <c r="C7" s="359" t="s">
        <v>71</v>
      </c>
      <c r="D7" s="338" t="s">
        <v>72</v>
      </c>
    </row>
    <row r="8" spans="1:4" x14ac:dyDescent="0.25">
      <c r="A8" s="338">
        <v>4</v>
      </c>
      <c r="B8" s="339" t="s">
        <v>73</v>
      </c>
      <c r="C8" s="510" t="s">
        <v>74</v>
      </c>
      <c r="D8" s="510" t="s">
        <v>75</v>
      </c>
    </row>
    <row r="9" spans="1:4" x14ac:dyDescent="0.25">
      <c r="A9" s="338">
        <v>5</v>
      </c>
      <c r="B9" s="339" t="s">
        <v>76</v>
      </c>
      <c r="C9" s="510" t="s">
        <v>77</v>
      </c>
      <c r="D9" s="510" t="s">
        <v>75</v>
      </c>
    </row>
    <row r="10" spans="1:4" x14ac:dyDescent="0.25">
      <c r="A10" s="338"/>
      <c r="B10" s="340"/>
      <c r="C10" s="338"/>
      <c r="D10" s="338"/>
    </row>
    <row r="11" spans="1:4" x14ac:dyDescent="0.25">
      <c r="A11" s="338"/>
      <c r="B11" s="340"/>
      <c r="C11" s="338"/>
      <c r="D11" s="338"/>
    </row>
    <row r="12" spans="1:4" x14ac:dyDescent="0.25">
      <c r="A12" s="338"/>
      <c r="B12" s="340"/>
      <c r="C12" s="338"/>
      <c r="D12" s="338"/>
    </row>
    <row r="13" spans="1:4" x14ac:dyDescent="0.25">
      <c r="A13" s="338"/>
      <c r="B13" s="340"/>
      <c r="C13" s="338"/>
      <c r="D13" s="338"/>
    </row>
    <row r="14" spans="1:4" x14ac:dyDescent="0.25">
      <c r="A14" s="338"/>
      <c r="B14" s="340"/>
      <c r="C14" s="338"/>
      <c r="D14" s="338"/>
    </row>
    <row r="15" spans="1:4" x14ac:dyDescent="0.25">
      <c r="A15" s="338"/>
      <c r="B15" s="340"/>
      <c r="C15" s="338"/>
      <c r="D15" s="338"/>
    </row>
    <row r="16" spans="1:4" x14ac:dyDescent="0.25">
      <c r="A16" s="338"/>
      <c r="B16" s="340"/>
      <c r="C16" s="338"/>
      <c r="D16" s="338"/>
    </row>
    <row r="17" spans="1:4" x14ac:dyDescent="0.25">
      <c r="A17" s="338"/>
      <c r="B17" s="340"/>
      <c r="C17" s="338"/>
      <c r="D17" s="338"/>
    </row>
    <row r="18" spans="1:4" x14ac:dyDescent="0.25">
      <c r="A18" s="338"/>
      <c r="B18" s="340"/>
      <c r="C18" s="338"/>
      <c r="D18" s="338"/>
    </row>
    <row r="19" spans="1:4" x14ac:dyDescent="0.25">
      <c r="A19" s="338"/>
      <c r="B19" s="340"/>
      <c r="C19" s="338"/>
      <c r="D19" s="338"/>
    </row>
    <row r="20" spans="1:4" x14ac:dyDescent="0.25">
      <c r="A20" s="338"/>
      <c r="B20" s="340"/>
      <c r="C20" s="338"/>
      <c r="D20" s="338"/>
    </row>
    <row r="21" spans="1:4" x14ac:dyDescent="0.25">
      <c r="A21" s="338"/>
      <c r="B21" s="340"/>
      <c r="C21" s="338"/>
      <c r="D21" s="338"/>
    </row>
    <row r="22" spans="1:4" x14ac:dyDescent="0.25">
      <c r="A22" s="338"/>
      <c r="B22" s="340"/>
      <c r="C22" s="338"/>
      <c r="D22" s="338"/>
    </row>
    <row r="23" spans="1:4" x14ac:dyDescent="0.25">
      <c r="A23" s="338"/>
      <c r="B23" s="340"/>
      <c r="C23" s="338"/>
      <c r="D23" s="338"/>
    </row>
    <row r="24" spans="1:4" x14ac:dyDescent="0.25">
      <c r="A24" s="338"/>
      <c r="B24" s="340"/>
      <c r="C24" s="338"/>
      <c r="D24" s="338"/>
    </row>
    <row r="25" spans="1:4" x14ac:dyDescent="0.25">
      <c r="A25" s="338"/>
      <c r="B25" s="340"/>
      <c r="C25" s="338"/>
      <c r="D25" s="338"/>
    </row>
    <row r="26" spans="1:4" x14ac:dyDescent="0.25">
      <c r="A26" s="338"/>
      <c r="B26" s="340"/>
      <c r="C26" s="338"/>
      <c r="D26" s="338"/>
    </row>
    <row r="27" spans="1:4" x14ac:dyDescent="0.25">
      <c r="A27" s="338"/>
      <c r="B27" s="340"/>
      <c r="C27" s="338"/>
      <c r="D27" s="338"/>
    </row>
    <row r="28" spans="1:4" x14ac:dyDescent="0.25">
      <c r="A28" s="338"/>
      <c r="B28" s="340"/>
      <c r="C28" s="338"/>
      <c r="D28" s="338"/>
    </row>
    <row r="29" spans="1:4" x14ac:dyDescent="0.25">
      <c r="A29" s="338"/>
      <c r="B29" s="340"/>
      <c r="C29" s="338"/>
      <c r="D29" s="338"/>
    </row>
    <row r="30" spans="1:4" x14ac:dyDescent="0.25">
      <c r="A30" s="338"/>
      <c r="B30" s="340"/>
      <c r="C30" s="338"/>
      <c r="D30" s="338"/>
    </row>
    <row r="31" spans="1:4" x14ac:dyDescent="0.25">
      <c r="A31" s="338"/>
      <c r="B31" s="340"/>
      <c r="C31" s="338"/>
      <c r="D31" s="338"/>
    </row>
    <row r="100" spans="1:1" x14ac:dyDescent="0.25">
      <c r="A100" s="360" t="s">
        <v>78</v>
      </c>
    </row>
  </sheetData>
  <sheetProtection algorithmName="SHA-512" hashValue="Mfvouq1KLLf3/5VbjyINFc1DrS/0mJ+CBqkCpNW7s4hGfvhdyudOQTJrSYQBFcK3PrPTuvDQsFdDo4G1BmNi8Q==" saltValue="Wt6F8MeouYzhJUpe0JakcQ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10"/>
  <sheetViews>
    <sheetView showGridLines="0" view="pageBreakPreview" zoomScaleNormal="90" zoomScaleSheetLayoutView="100" workbookViewId="0">
      <selection sqref="A1:K2"/>
    </sheetView>
  </sheetViews>
  <sheetFormatPr defaultRowHeight="13.2" x14ac:dyDescent="0.25"/>
  <cols>
    <col min="1" max="1" width="17.88671875" style="110" customWidth="1"/>
    <col min="2" max="2" width="7.5546875" style="110" customWidth="1"/>
    <col min="3" max="3" width="10.5546875" style="110" customWidth="1"/>
    <col min="4" max="4" width="10.33203125" style="110" customWidth="1"/>
    <col min="5" max="5" width="9.88671875" style="110" customWidth="1"/>
    <col min="6" max="6" width="9.6640625" style="110" customWidth="1"/>
    <col min="7" max="7" width="7.44140625" style="110" customWidth="1"/>
    <col min="8" max="8" width="7.5546875" style="110" customWidth="1"/>
    <col min="9" max="10" width="9.109375" style="110" customWidth="1"/>
    <col min="11" max="11" width="10" style="110" customWidth="1"/>
    <col min="12" max="12" width="7.88671875" style="110" customWidth="1"/>
    <col min="13" max="13" width="7.33203125" style="110" customWidth="1"/>
    <col min="14" max="14" width="8.6640625" style="110" customWidth="1"/>
    <col min="15" max="15" width="9.109375" style="110" customWidth="1"/>
    <col min="16" max="254" width="9.109375" style="110"/>
    <col min="255" max="255" width="13.44140625" style="110" customWidth="1"/>
    <col min="256" max="256" width="9.109375" style="110"/>
    <col min="257" max="257" width="17" style="110" customWidth="1"/>
    <col min="258" max="258" width="7.5546875" style="110" customWidth="1"/>
    <col min="259" max="259" width="9.109375" style="110"/>
    <col min="260" max="260" width="9.109375" style="110" customWidth="1"/>
    <col min="261" max="261" width="9.109375" style="110"/>
    <col min="262" max="262" width="8.6640625" style="110" customWidth="1"/>
    <col min="263" max="263" width="7.44140625" style="110" customWidth="1"/>
    <col min="264" max="264" width="7.5546875" style="110" customWidth="1"/>
    <col min="265" max="265" width="9.109375" style="110" customWidth="1"/>
    <col min="266" max="266" width="9.109375" style="110"/>
    <col min="267" max="267" width="10" style="110" customWidth="1"/>
    <col min="268" max="268" width="7.88671875" style="110" customWidth="1"/>
    <col min="269" max="269" width="6.109375" style="110" customWidth="1"/>
    <col min="270" max="270" width="8.6640625" style="110" customWidth="1"/>
    <col min="271" max="510" width="9.109375" style="110"/>
    <col min="511" max="511" width="13.44140625" style="110" customWidth="1"/>
    <col min="512" max="512" width="9.109375" style="110"/>
    <col min="513" max="513" width="17" style="110" customWidth="1"/>
    <col min="514" max="514" width="7.5546875" style="110" customWidth="1"/>
    <col min="515" max="515" width="9.109375" style="110"/>
    <col min="516" max="516" width="9.109375" style="110" customWidth="1"/>
    <col min="517" max="517" width="9.109375" style="110"/>
    <col min="518" max="518" width="8.6640625" style="110" customWidth="1"/>
    <col min="519" max="519" width="7.44140625" style="110" customWidth="1"/>
    <col min="520" max="520" width="7.5546875" style="110" customWidth="1"/>
    <col min="521" max="521" width="9.109375" style="110" customWidth="1"/>
    <col min="522" max="522" width="9.109375" style="110"/>
    <col min="523" max="523" width="10" style="110" customWidth="1"/>
    <col min="524" max="524" width="7.88671875" style="110" customWidth="1"/>
    <col min="525" max="525" width="6.109375" style="110" customWidth="1"/>
    <col min="526" max="526" width="8.6640625" style="110" customWidth="1"/>
    <col min="527" max="766" width="9.109375" style="110"/>
    <col min="767" max="767" width="13.44140625" style="110" customWidth="1"/>
    <col min="768" max="768" width="9.109375" style="110"/>
    <col min="769" max="769" width="17" style="110" customWidth="1"/>
    <col min="770" max="770" width="7.5546875" style="110" customWidth="1"/>
    <col min="771" max="771" width="9.109375" style="110"/>
    <col min="772" max="772" width="9.109375" style="110" customWidth="1"/>
    <col min="773" max="773" width="9.109375" style="110"/>
    <col min="774" max="774" width="8.6640625" style="110" customWidth="1"/>
    <col min="775" max="775" width="7.44140625" style="110" customWidth="1"/>
    <col min="776" max="776" width="7.5546875" style="110" customWidth="1"/>
    <col min="777" max="777" width="9.109375" style="110" customWidth="1"/>
    <col min="778" max="778" width="9.109375" style="110"/>
    <col min="779" max="779" width="10" style="110" customWidth="1"/>
    <col min="780" max="780" width="7.88671875" style="110" customWidth="1"/>
    <col min="781" max="781" width="6.109375" style="110" customWidth="1"/>
    <col min="782" max="782" width="8.6640625" style="110" customWidth="1"/>
    <col min="783" max="1022" width="9.109375" style="110"/>
    <col min="1023" max="1023" width="13.44140625" style="110" customWidth="1"/>
    <col min="1024" max="1024" width="9.109375" style="110"/>
    <col min="1025" max="1025" width="17" style="110" customWidth="1"/>
    <col min="1026" max="1026" width="7.5546875" style="110" customWidth="1"/>
    <col min="1027" max="1027" width="9.109375" style="110"/>
    <col min="1028" max="1028" width="9.109375" style="110" customWidth="1"/>
    <col min="1029" max="1029" width="9.109375" style="110"/>
    <col min="1030" max="1030" width="8.6640625" style="110" customWidth="1"/>
    <col min="1031" max="1031" width="7.44140625" style="110" customWidth="1"/>
    <col min="1032" max="1032" width="7.5546875" style="110" customWidth="1"/>
    <col min="1033" max="1033" width="9.109375" style="110" customWidth="1"/>
    <col min="1034" max="1034" width="9.109375" style="110"/>
    <col min="1035" max="1035" width="10" style="110" customWidth="1"/>
    <col min="1036" max="1036" width="7.88671875" style="110" customWidth="1"/>
    <col min="1037" max="1037" width="6.109375" style="110" customWidth="1"/>
    <col min="1038" max="1038" width="8.6640625" style="110" customWidth="1"/>
    <col min="1039" max="1278" width="9.109375" style="110"/>
    <col min="1279" max="1279" width="13.44140625" style="110" customWidth="1"/>
    <col min="1280" max="1280" width="9.109375" style="110"/>
    <col min="1281" max="1281" width="17" style="110" customWidth="1"/>
    <col min="1282" max="1282" width="7.5546875" style="110" customWidth="1"/>
    <col min="1283" max="1283" width="9.109375" style="110"/>
    <col min="1284" max="1284" width="9.109375" style="110" customWidth="1"/>
    <col min="1285" max="1285" width="9.109375" style="110"/>
    <col min="1286" max="1286" width="8.6640625" style="110" customWidth="1"/>
    <col min="1287" max="1287" width="7.44140625" style="110" customWidth="1"/>
    <col min="1288" max="1288" width="7.5546875" style="110" customWidth="1"/>
    <col min="1289" max="1289" width="9.109375" style="110" customWidth="1"/>
    <col min="1290" max="1290" width="9.109375" style="110"/>
    <col min="1291" max="1291" width="10" style="110" customWidth="1"/>
    <col min="1292" max="1292" width="7.88671875" style="110" customWidth="1"/>
    <col min="1293" max="1293" width="6.109375" style="110" customWidth="1"/>
    <col min="1294" max="1294" width="8.6640625" style="110" customWidth="1"/>
    <col min="1295" max="1534" width="9.109375" style="110"/>
    <col min="1535" max="1535" width="13.44140625" style="110" customWidth="1"/>
    <col min="1536" max="1536" width="9.109375" style="110"/>
    <col min="1537" max="1537" width="17" style="110" customWidth="1"/>
    <col min="1538" max="1538" width="7.5546875" style="110" customWidth="1"/>
    <col min="1539" max="1539" width="9.109375" style="110"/>
    <col min="1540" max="1540" width="9.109375" style="110" customWidth="1"/>
    <col min="1541" max="1541" width="9.109375" style="110"/>
    <col min="1542" max="1542" width="8.6640625" style="110" customWidth="1"/>
    <col min="1543" max="1543" width="7.44140625" style="110" customWidth="1"/>
    <col min="1544" max="1544" width="7.5546875" style="110" customWidth="1"/>
    <col min="1545" max="1545" width="9.109375" style="110" customWidth="1"/>
    <col min="1546" max="1546" width="9.109375" style="110"/>
    <col min="1547" max="1547" width="10" style="110" customWidth="1"/>
    <col min="1548" max="1548" width="7.88671875" style="110" customWidth="1"/>
    <col min="1549" max="1549" width="6.109375" style="110" customWidth="1"/>
    <col min="1550" max="1550" width="8.6640625" style="110" customWidth="1"/>
    <col min="1551" max="1790" width="9.109375" style="110"/>
    <col min="1791" max="1791" width="13.44140625" style="110" customWidth="1"/>
    <col min="1792" max="1792" width="9.109375" style="110"/>
    <col min="1793" max="1793" width="17" style="110" customWidth="1"/>
    <col min="1794" max="1794" width="7.5546875" style="110" customWidth="1"/>
    <col min="1795" max="1795" width="9.109375" style="110"/>
    <col min="1796" max="1796" width="9.109375" style="110" customWidth="1"/>
    <col min="1797" max="1797" width="9.109375" style="110"/>
    <col min="1798" max="1798" width="8.6640625" style="110" customWidth="1"/>
    <col min="1799" max="1799" width="7.44140625" style="110" customWidth="1"/>
    <col min="1800" max="1800" width="7.5546875" style="110" customWidth="1"/>
    <col min="1801" max="1801" width="9.109375" style="110" customWidth="1"/>
    <col min="1802" max="1802" width="9.109375" style="110"/>
    <col min="1803" max="1803" width="10" style="110" customWidth="1"/>
    <col min="1804" max="1804" width="7.88671875" style="110" customWidth="1"/>
    <col min="1805" max="1805" width="6.109375" style="110" customWidth="1"/>
    <col min="1806" max="1806" width="8.6640625" style="110" customWidth="1"/>
    <col min="1807" max="2046" width="9.109375" style="110"/>
    <col min="2047" max="2047" width="13.44140625" style="110" customWidth="1"/>
    <col min="2048" max="2048" width="9.109375" style="110"/>
    <col min="2049" max="2049" width="17" style="110" customWidth="1"/>
    <col min="2050" max="2050" width="7.5546875" style="110" customWidth="1"/>
    <col min="2051" max="2051" width="9.109375" style="110"/>
    <col min="2052" max="2052" width="9.109375" style="110" customWidth="1"/>
    <col min="2053" max="2053" width="9.109375" style="110"/>
    <col min="2054" max="2054" width="8.6640625" style="110" customWidth="1"/>
    <col min="2055" max="2055" width="7.44140625" style="110" customWidth="1"/>
    <col min="2056" max="2056" width="7.5546875" style="110" customWidth="1"/>
    <col min="2057" max="2057" width="9.109375" style="110" customWidth="1"/>
    <col min="2058" max="2058" width="9.109375" style="110"/>
    <col min="2059" max="2059" width="10" style="110" customWidth="1"/>
    <col min="2060" max="2060" width="7.88671875" style="110" customWidth="1"/>
    <col min="2061" max="2061" width="6.109375" style="110" customWidth="1"/>
    <col min="2062" max="2062" width="8.6640625" style="110" customWidth="1"/>
    <col min="2063" max="2302" width="9.109375" style="110"/>
    <col min="2303" max="2303" width="13.44140625" style="110" customWidth="1"/>
    <col min="2304" max="2304" width="9.109375" style="110"/>
    <col min="2305" max="2305" width="17" style="110" customWidth="1"/>
    <col min="2306" max="2306" width="7.5546875" style="110" customWidth="1"/>
    <col min="2307" max="2307" width="9.109375" style="110"/>
    <col min="2308" max="2308" width="9.109375" style="110" customWidth="1"/>
    <col min="2309" max="2309" width="9.109375" style="110"/>
    <col min="2310" max="2310" width="8.6640625" style="110" customWidth="1"/>
    <col min="2311" max="2311" width="7.44140625" style="110" customWidth="1"/>
    <col min="2312" max="2312" width="7.5546875" style="110" customWidth="1"/>
    <col min="2313" max="2313" width="9.109375" style="110" customWidth="1"/>
    <col min="2314" max="2314" width="9.109375" style="110"/>
    <col min="2315" max="2315" width="10" style="110" customWidth="1"/>
    <col min="2316" max="2316" width="7.88671875" style="110" customWidth="1"/>
    <col min="2317" max="2317" width="6.109375" style="110" customWidth="1"/>
    <col min="2318" max="2318" width="8.6640625" style="110" customWidth="1"/>
    <col min="2319" max="2558" width="9.109375" style="110"/>
    <col min="2559" max="2559" width="13.44140625" style="110" customWidth="1"/>
    <col min="2560" max="2560" width="9.109375" style="110"/>
    <col min="2561" max="2561" width="17" style="110" customWidth="1"/>
    <col min="2562" max="2562" width="7.5546875" style="110" customWidth="1"/>
    <col min="2563" max="2563" width="9.109375" style="110"/>
    <col min="2564" max="2564" width="9.109375" style="110" customWidth="1"/>
    <col min="2565" max="2565" width="9.109375" style="110"/>
    <col min="2566" max="2566" width="8.6640625" style="110" customWidth="1"/>
    <col min="2567" max="2567" width="7.44140625" style="110" customWidth="1"/>
    <col min="2568" max="2568" width="7.5546875" style="110" customWidth="1"/>
    <col min="2569" max="2569" width="9.109375" style="110" customWidth="1"/>
    <col min="2570" max="2570" width="9.109375" style="110"/>
    <col min="2571" max="2571" width="10" style="110" customWidth="1"/>
    <col min="2572" max="2572" width="7.88671875" style="110" customWidth="1"/>
    <col min="2573" max="2573" width="6.109375" style="110" customWidth="1"/>
    <col min="2574" max="2574" width="8.6640625" style="110" customWidth="1"/>
    <col min="2575" max="2814" width="9.109375" style="110"/>
    <col min="2815" max="2815" width="13.44140625" style="110" customWidth="1"/>
    <col min="2816" max="2816" width="9.109375" style="110"/>
    <col min="2817" max="2817" width="17" style="110" customWidth="1"/>
    <col min="2818" max="2818" width="7.5546875" style="110" customWidth="1"/>
    <col min="2819" max="2819" width="9.109375" style="110"/>
    <col min="2820" max="2820" width="9.109375" style="110" customWidth="1"/>
    <col min="2821" max="2821" width="9.109375" style="110"/>
    <col min="2822" max="2822" width="8.6640625" style="110" customWidth="1"/>
    <col min="2823" max="2823" width="7.44140625" style="110" customWidth="1"/>
    <col min="2824" max="2824" width="7.5546875" style="110" customWidth="1"/>
    <col min="2825" max="2825" width="9.109375" style="110" customWidth="1"/>
    <col min="2826" max="2826" width="9.109375" style="110"/>
    <col min="2827" max="2827" width="10" style="110" customWidth="1"/>
    <col min="2828" max="2828" width="7.88671875" style="110" customWidth="1"/>
    <col min="2829" max="2829" width="6.109375" style="110" customWidth="1"/>
    <col min="2830" max="2830" width="8.6640625" style="110" customWidth="1"/>
    <col min="2831" max="3070" width="9.109375" style="110"/>
    <col min="3071" max="3071" width="13.44140625" style="110" customWidth="1"/>
    <col min="3072" max="3072" width="9.109375" style="110"/>
    <col min="3073" max="3073" width="17" style="110" customWidth="1"/>
    <col min="3074" max="3074" width="7.5546875" style="110" customWidth="1"/>
    <col min="3075" max="3075" width="9.109375" style="110"/>
    <col min="3076" max="3076" width="9.109375" style="110" customWidth="1"/>
    <col min="3077" max="3077" width="9.109375" style="110"/>
    <col min="3078" max="3078" width="8.6640625" style="110" customWidth="1"/>
    <col min="3079" max="3079" width="7.44140625" style="110" customWidth="1"/>
    <col min="3080" max="3080" width="7.5546875" style="110" customWidth="1"/>
    <col min="3081" max="3081" width="9.109375" style="110" customWidth="1"/>
    <col min="3082" max="3082" width="9.109375" style="110"/>
    <col min="3083" max="3083" width="10" style="110" customWidth="1"/>
    <col min="3084" max="3084" width="7.88671875" style="110" customWidth="1"/>
    <col min="3085" max="3085" width="6.109375" style="110" customWidth="1"/>
    <col min="3086" max="3086" width="8.6640625" style="110" customWidth="1"/>
    <col min="3087" max="3326" width="9.109375" style="110"/>
    <col min="3327" max="3327" width="13.44140625" style="110" customWidth="1"/>
    <col min="3328" max="3328" width="9.109375" style="110"/>
    <col min="3329" max="3329" width="17" style="110" customWidth="1"/>
    <col min="3330" max="3330" width="7.5546875" style="110" customWidth="1"/>
    <col min="3331" max="3331" width="9.109375" style="110"/>
    <col min="3332" max="3332" width="9.109375" style="110" customWidth="1"/>
    <col min="3333" max="3333" width="9.109375" style="110"/>
    <col min="3334" max="3334" width="8.6640625" style="110" customWidth="1"/>
    <col min="3335" max="3335" width="7.44140625" style="110" customWidth="1"/>
    <col min="3336" max="3336" width="7.5546875" style="110" customWidth="1"/>
    <col min="3337" max="3337" width="9.109375" style="110" customWidth="1"/>
    <col min="3338" max="3338" width="9.109375" style="110"/>
    <col min="3339" max="3339" width="10" style="110" customWidth="1"/>
    <col min="3340" max="3340" width="7.88671875" style="110" customWidth="1"/>
    <col min="3341" max="3341" width="6.109375" style="110" customWidth="1"/>
    <col min="3342" max="3342" width="8.6640625" style="110" customWidth="1"/>
    <col min="3343" max="3582" width="9.109375" style="110"/>
    <col min="3583" max="3583" width="13.44140625" style="110" customWidth="1"/>
    <col min="3584" max="3584" width="9.109375" style="110"/>
    <col min="3585" max="3585" width="17" style="110" customWidth="1"/>
    <col min="3586" max="3586" width="7.5546875" style="110" customWidth="1"/>
    <col min="3587" max="3587" width="9.109375" style="110"/>
    <col min="3588" max="3588" width="9.109375" style="110" customWidth="1"/>
    <col min="3589" max="3589" width="9.109375" style="110"/>
    <col min="3590" max="3590" width="8.6640625" style="110" customWidth="1"/>
    <col min="3591" max="3591" width="7.44140625" style="110" customWidth="1"/>
    <col min="3592" max="3592" width="7.5546875" style="110" customWidth="1"/>
    <col min="3593" max="3593" width="9.109375" style="110" customWidth="1"/>
    <col min="3594" max="3594" width="9.109375" style="110"/>
    <col min="3595" max="3595" width="10" style="110" customWidth="1"/>
    <col min="3596" max="3596" width="7.88671875" style="110" customWidth="1"/>
    <col min="3597" max="3597" width="6.109375" style="110" customWidth="1"/>
    <col min="3598" max="3598" width="8.6640625" style="110" customWidth="1"/>
    <col min="3599" max="3838" width="9.109375" style="110"/>
    <col min="3839" max="3839" width="13.44140625" style="110" customWidth="1"/>
    <col min="3840" max="3840" width="9.109375" style="110"/>
    <col min="3841" max="3841" width="17" style="110" customWidth="1"/>
    <col min="3842" max="3842" width="7.5546875" style="110" customWidth="1"/>
    <col min="3843" max="3843" width="9.109375" style="110"/>
    <col min="3844" max="3844" width="9.109375" style="110" customWidth="1"/>
    <col min="3845" max="3845" width="9.109375" style="110"/>
    <col min="3846" max="3846" width="8.6640625" style="110" customWidth="1"/>
    <col min="3847" max="3847" width="7.44140625" style="110" customWidth="1"/>
    <col min="3848" max="3848" width="7.5546875" style="110" customWidth="1"/>
    <col min="3849" max="3849" width="9.109375" style="110" customWidth="1"/>
    <col min="3850" max="3850" width="9.109375" style="110"/>
    <col min="3851" max="3851" width="10" style="110" customWidth="1"/>
    <col min="3852" max="3852" width="7.88671875" style="110" customWidth="1"/>
    <col min="3853" max="3853" width="6.109375" style="110" customWidth="1"/>
    <col min="3854" max="3854" width="8.6640625" style="110" customWidth="1"/>
    <col min="3855" max="4094" width="9.109375" style="110"/>
    <col min="4095" max="4095" width="13.44140625" style="110" customWidth="1"/>
    <col min="4096" max="4096" width="9.109375" style="110"/>
    <col min="4097" max="4097" width="17" style="110" customWidth="1"/>
    <col min="4098" max="4098" width="7.5546875" style="110" customWidth="1"/>
    <col min="4099" max="4099" width="9.109375" style="110"/>
    <col min="4100" max="4100" width="9.109375" style="110" customWidth="1"/>
    <col min="4101" max="4101" width="9.109375" style="110"/>
    <col min="4102" max="4102" width="8.6640625" style="110" customWidth="1"/>
    <col min="4103" max="4103" width="7.44140625" style="110" customWidth="1"/>
    <col min="4104" max="4104" width="7.5546875" style="110" customWidth="1"/>
    <col min="4105" max="4105" width="9.109375" style="110" customWidth="1"/>
    <col min="4106" max="4106" width="9.109375" style="110"/>
    <col min="4107" max="4107" width="10" style="110" customWidth="1"/>
    <col min="4108" max="4108" width="7.88671875" style="110" customWidth="1"/>
    <col min="4109" max="4109" width="6.109375" style="110" customWidth="1"/>
    <col min="4110" max="4110" width="8.6640625" style="110" customWidth="1"/>
    <col min="4111" max="4350" width="9.109375" style="110"/>
    <col min="4351" max="4351" width="13.44140625" style="110" customWidth="1"/>
    <col min="4352" max="4352" width="9.109375" style="110"/>
    <col min="4353" max="4353" width="17" style="110" customWidth="1"/>
    <col min="4354" max="4354" width="7.5546875" style="110" customWidth="1"/>
    <col min="4355" max="4355" width="9.109375" style="110"/>
    <col min="4356" max="4356" width="9.109375" style="110" customWidth="1"/>
    <col min="4357" max="4357" width="9.109375" style="110"/>
    <col min="4358" max="4358" width="8.6640625" style="110" customWidth="1"/>
    <col min="4359" max="4359" width="7.44140625" style="110" customWidth="1"/>
    <col min="4360" max="4360" width="7.5546875" style="110" customWidth="1"/>
    <col min="4361" max="4361" width="9.109375" style="110" customWidth="1"/>
    <col min="4362" max="4362" width="9.109375" style="110"/>
    <col min="4363" max="4363" width="10" style="110" customWidth="1"/>
    <col min="4364" max="4364" width="7.88671875" style="110" customWidth="1"/>
    <col min="4365" max="4365" width="6.109375" style="110" customWidth="1"/>
    <col min="4366" max="4366" width="8.6640625" style="110" customWidth="1"/>
    <col min="4367" max="4606" width="9.109375" style="110"/>
    <col min="4607" max="4607" width="13.44140625" style="110" customWidth="1"/>
    <col min="4608" max="4608" width="9.109375" style="110"/>
    <col min="4609" max="4609" width="17" style="110" customWidth="1"/>
    <col min="4610" max="4610" width="7.5546875" style="110" customWidth="1"/>
    <col min="4611" max="4611" width="9.109375" style="110"/>
    <col min="4612" max="4612" width="9.109375" style="110" customWidth="1"/>
    <col min="4613" max="4613" width="9.109375" style="110"/>
    <col min="4614" max="4614" width="8.6640625" style="110" customWidth="1"/>
    <col min="4615" max="4615" width="7.44140625" style="110" customWidth="1"/>
    <col min="4616" max="4616" width="7.5546875" style="110" customWidth="1"/>
    <col min="4617" max="4617" width="9.109375" style="110" customWidth="1"/>
    <col min="4618" max="4618" width="9.109375" style="110"/>
    <col min="4619" max="4619" width="10" style="110" customWidth="1"/>
    <col min="4620" max="4620" width="7.88671875" style="110" customWidth="1"/>
    <col min="4621" max="4621" width="6.109375" style="110" customWidth="1"/>
    <col min="4622" max="4622" width="8.6640625" style="110" customWidth="1"/>
    <col min="4623" max="4862" width="9.109375" style="110"/>
    <col min="4863" max="4863" width="13.44140625" style="110" customWidth="1"/>
    <col min="4864" max="4864" width="9.109375" style="110"/>
    <col min="4865" max="4865" width="17" style="110" customWidth="1"/>
    <col min="4866" max="4866" width="7.5546875" style="110" customWidth="1"/>
    <col min="4867" max="4867" width="9.109375" style="110"/>
    <col min="4868" max="4868" width="9.109375" style="110" customWidth="1"/>
    <col min="4869" max="4869" width="9.109375" style="110"/>
    <col min="4870" max="4870" width="8.6640625" style="110" customWidth="1"/>
    <col min="4871" max="4871" width="7.44140625" style="110" customWidth="1"/>
    <col min="4872" max="4872" width="7.5546875" style="110" customWidth="1"/>
    <col min="4873" max="4873" width="9.109375" style="110" customWidth="1"/>
    <col min="4874" max="4874" width="9.109375" style="110"/>
    <col min="4875" max="4875" width="10" style="110" customWidth="1"/>
    <col min="4876" max="4876" width="7.88671875" style="110" customWidth="1"/>
    <col min="4877" max="4877" width="6.109375" style="110" customWidth="1"/>
    <col min="4878" max="4878" width="8.6640625" style="110" customWidth="1"/>
    <col min="4879" max="5118" width="9.109375" style="110"/>
    <col min="5119" max="5119" width="13.44140625" style="110" customWidth="1"/>
    <col min="5120" max="5120" width="9.109375" style="110"/>
    <col min="5121" max="5121" width="17" style="110" customWidth="1"/>
    <col min="5122" max="5122" width="7.5546875" style="110" customWidth="1"/>
    <col min="5123" max="5123" width="9.109375" style="110"/>
    <col min="5124" max="5124" width="9.109375" style="110" customWidth="1"/>
    <col min="5125" max="5125" width="9.109375" style="110"/>
    <col min="5126" max="5126" width="8.6640625" style="110" customWidth="1"/>
    <col min="5127" max="5127" width="7.44140625" style="110" customWidth="1"/>
    <col min="5128" max="5128" width="7.5546875" style="110" customWidth="1"/>
    <col min="5129" max="5129" width="9.109375" style="110" customWidth="1"/>
    <col min="5130" max="5130" width="9.109375" style="110"/>
    <col min="5131" max="5131" width="10" style="110" customWidth="1"/>
    <col min="5132" max="5132" width="7.88671875" style="110" customWidth="1"/>
    <col min="5133" max="5133" width="6.109375" style="110" customWidth="1"/>
    <col min="5134" max="5134" width="8.6640625" style="110" customWidth="1"/>
    <col min="5135" max="5374" width="9.109375" style="110"/>
    <col min="5375" max="5375" width="13.44140625" style="110" customWidth="1"/>
    <col min="5376" max="5376" width="9.109375" style="110"/>
    <col min="5377" max="5377" width="17" style="110" customWidth="1"/>
    <col min="5378" max="5378" width="7.5546875" style="110" customWidth="1"/>
    <col min="5379" max="5379" width="9.109375" style="110"/>
    <col min="5380" max="5380" width="9.109375" style="110" customWidth="1"/>
    <col min="5381" max="5381" width="9.109375" style="110"/>
    <col min="5382" max="5382" width="8.6640625" style="110" customWidth="1"/>
    <col min="5383" max="5383" width="7.44140625" style="110" customWidth="1"/>
    <col min="5384" max="5384" width="7.5546875" style="110" customWidth="1"/>
    <col min="5385" max="5385" width="9.109375" style="110" customWidth="1"/>
    <col min="5386" max="5386" width="9.109375" style="110"/>
    <col min="5387" max="5387" width="10" style="110" customWidth="1"/>
    <col min="5388" max="5388" width="7.88671875" style="110" customWidth="1"/>
    <col min="5389" max="5389" width="6.109375" style="110" customWidth="1"/>
    <col min="5390" max="5390" width="8.6640625" style="110" customWidth="1"/>
    <col min="5391" max="5630" width="9.109375" style="110"/>
    <col min="5631" max="5631" width="13.44140625" style="110" customWidth="1"/>
    <col min="5632" max="5632" width="9.109375" style="110"/>
    <col min="5633" max="5633" width="17" style="110" customWidth="1"/>
    <col min="5634" max="5634" width="7.5546875" style="110" customWidth="1"/>
    <col min="5635" max="5635" width="9.109375" style="110"/>
    <col min="5636" max="5636" width="9.109375" style="110" customWidth="1"/>
    <col min="5637" max="5637" width="9.109375" style="110"/>
    <col min="5638" max="5638" width="8.6640625" style="110" customWidth="1"/>
    <col min="5639" max="5639" width="7.44140625" style="110" customWidth="1"/>
    <col min="5640" max="5640" width="7.5546875" style="110" customWidth="1"/>
    <col min="5641" max="5641" width="9.109375" style="110" customWidth="1"/>
    <col min="5642" max="5642" width="9.109375" style="110"/>
    <col min="5643" max="5643" width="10" style="110" customWidth="1"/>
    <col min="5644" max="5644" width="7.88671875" style="110" customWidth="1"/>
    <col min="5645" max="5645" width="6.109375" style="110" customWidth="1"/>
    <col min="5646" max="5646" width="8.6640625" style="110" customWidth="1"/>
    <col min="5647" max="5886" width="9.109375" style="110"/>
    <col min="5887" max="5887" width="13.44140625" style="110" customWidth="1"/>
    <col min="5888" max="5888" width="9.109375" style="110"/>
    <col min="5889" max="5889" width="17" style="110" customWidth="1"/>
    <col min="5890" max="5890" width="7.5546875" style="110" customWidth="1"/>
    <col min="5891" max="5891" width="9.109375" style="110"/>
    <col min="5892" max="5892" width="9.109375" style="110" customWidth="1"/>
    <col min="5893" max="5893" width="9.109375" style="110"/>
    <col min="5894" max="5894" width="8.6640625" style="110" customWidth="1"/>
    <col min="5895" max="5895" width="7.44140625" style="110" customWidth="1"/>
    <col min="5896" max="5896" width="7.5546875" style="110" customWidth="1"/>
    <col min="5897" max="5897" width="9.109375" style="110" customWidth="1"/>
    <col min="5898" max="5898" width="9.109375" style="110"/>
    <col min="5899" max="5899" width="10" style="110" customWidth="1"/>
    <col min="5900" max="5900" width="7.88671875" style="110" customWidth="1"/>
    <col min="5901" max="5901" width="6.109375" style="110" customWidth="1"/>
    <col min="5902" max="5902" width="8.6640625" style="110" customWidth="1"/>
    <col min="5903" max="6142" width="9.109375" style="110"/>
    <col min="6143" max="6143" width="13.44140625" style="110" customWidth="1"/>
    <col min="6144" max="6144" width="9.109375" style="110"/>
    <col min="6145" max="6145" width="17" style="110" customWidth="1"/>
    <col min="6146" max="6146" width="7.5546875" style="110" customWidth="1"/>
    <col min="6147" max="6147" width="9.109375" style="110"/>
    <col min="6148" max="6148" width="9.109375" style="110" customWidth="1"/>
    <col min="6149" max="6149" width="9.109375" style="110"/>
    <col min="6150" max="6150" width="8.6640625" style="110" customWidth="1"/>
    <col min="6151" max="6151" width="7.44140625" style="110" customWidth="1"/>
    <col min="6152" max="6152" width="7.5546875" style="110" customWidth="1"/>
    <col min="6153" max="6153" width="9.109375" style="110" customWidth="1"/>
    <col min="6154" max="6154" width="9.109375" style="110"/>
    <col min="6155" max="6155" width="10" style="110" customWidth="1"/>
    <col min="6156" max="6156" width="7.88671875" style="110" customWidth="1"/>
    <col min="6157" max="6157" width="6.109375" style="110" customWidth="1"/>
    <col min="6158" max="6158" width="8.6640625" style="110" customWidth="1"/>
    <col min="6159" max="6398" width="9.109375" style="110"/>
    <col min="6399" max="6399" width="13.44140625" style="110" customWidth="1"/>
    <col min="6400" max="6400" width="9.109375" style="110"/>
    <col min="6401" max="6401" width="17" style="110" customWidth="1"/>
    <col min="6402" max="6402" width="7.5546875" style="110" customWidth="1"/>
    <col min="6403" max="6403" width="9.109375" style="110"/>
    <col min="6404" max="6404" width="9.109375" style="110" customWidth="1"/>
    <col min="6405" max="6405" width="9.109375" style="110"/>
    <col min="6406" max="6406" width="8.6640625" style="110" customWidth="1"/>
    <col min="6407" max="6407" width="7.44140625" style="110" customWidth="1"/>
    <col min="6408" max="6408" width="7.5546875" style="110" customWidth="1"/>
    <col min="6409" max="6409" width="9.109375" style="110" customWidth="1"/>
    <col min="6410" max="6410" width="9.109375" style="110"/>
    <col min="6411" max="6411" width="10" style="110" customWidth="1"/>
    <col min="6412" max="6412" width="7.88671875" style="110" customWidth="1"/>
    <col min="6413" max="6413" width="6.109375" style="110" customWidth="1"/>
    <col min="6414" max="6414" width="8.6640625" style="110" customWidth="1"/>
    <col min="6415" max="6654" width="9.109375" style="110"/>
    <col min="6655" max="6655" width="13.44140625" style="110" customWidth="1"/>
    <col min="6656" max="6656" width="9.109375" style="110"/>
    <col min="6657" max="6657" width="17" style="110" customWidth="1"/>
    <col min="6658" max="6658" width="7.5546875" style="110" customWidth="1"/>
    <col min="6659" max="6659" width="9.109375" style="110"/>
    <col min="6660" max="6660" width="9.109375" style="110" customWidth="1"/>
    <col min="6661" max="6661" width="9.109375" style="110"/>
    <col min="6662" max="6662" width="8.6640625" style="110" customWidth="1"/>
    <col min="6663" max="6663" width="7.44140625" style="110" customWidth="1"/>
    <col min="6664" max="6664" width="7.5546875" style="110" customWidth="1"/>
    <col min="6665" max="6665" width="9.109375" style="110" customWidth="1"/>
    <col min="6666" max="6666" width="9.109375" style="110"/>
    <col min="6667" max="6667" width="10" style="110" customWidth="1"/>
    <col min="6668" max="6668" width="7.88671875" style="110" customWidth="1"/>
    <col min="6669" max="6669" width="6.109375" style="110" customWidth="1"/>
    <col min="6670" max="6670" width="8.6640625" style="110" customWidth="1"/>
    <col min="6671" max="6910" width="9.109375" style="110"/>
    <col min="6911" max="6911" width="13.44140625" style="110" customWidth="1"/>
    <col min="6912" max="6912" width="9.109375" style="110"/>
    <col min="6913" max="6913" width="17" style="110" customWidth="1"/>
    <col min="6914" max="6914" width="7.5546875" style="110" customWidth="1"/>
    <col min="6915" max="6915" width="9.109375" style="110"/>
    <col min="6916" max="6916" width="9.109375" style="110" customWidth="1"/>
    <col min="6917" max="6917" width="9.109375" style="110"/>
    <col min="6918" max="6918" width="8.6640625" style="110" customWidth="1"/>
    <col min="6919" max="6919" width="7.44140625" style="110" customWidth="1"/>
    <col min="6920" max="6920" width="7.5546875" style="110" customWidth="1"/>
    <col min="6921" max="6921" width="9.109375" style="110" customWidth="1"/>
    <col min="6922" max="6922" width="9.109375" style="110"/>
    <col min="6923" max="6923" width="10" style="110" customWidth="1"/>
    <col min="6924" max="6924" width="7.88671875" style="110" customWidth="1"/>
    <col min="6925" max="6925" width="6.109375" style="110" customWidth="1"/>
    <col min="6926" max="6926" width="8.6640625" style="110" customWidth="1"/>
    <col min="6927" max="7166" width="9.109375" style="110"/>
    <col min="7167" max="7167" width="13.44140625" style="110" customWidth="1"/>
    <col min="7168" max="7168" width="9.109375" style="110"/>
    <col min="7169" max="7169" width="17" style="110" customWidth="1"/>
    <col min="7170" max="7170" width="7.5546875" style="110" customWidth="1"/>
    <col min="7171" max="7171" width="9.109375" style="110"/>
    <col min="7172" max="7172" width="9.109375" style="110" customWidth="1"/>
    <col min="7173" max="7173" width="9.109375" style="110"/>
    <col min="7174" max="7174" width="8.6640625" style="110" customWidth="1"/>
    <col min="7175" max="7175" width="7.44140625" style="110" customWidth="1"/>
    <col min="7176" max="7176" width="7.5546875" style="110" customWidth="1"/>
    <col min="7177" max="7177" width="9.109375" style="110" customWidth="1"/>
    <col min="7178" max="7178" width="9.109375" style="110"/>
    <col min="7179" max="7179" width="10" style="110" customWidth="1"/>
    <col min="7180" max="7180" width="7.88671875" style="110" customWidth="1"/>
    <col min="7181" max="7181" width="6.109375" style="110" customWidth="1"/>
    <col min="7182" max="7182" width="8.6640625" style="110" customWidth="1"/>
    <col min="7183" max="7422" width="9.109375" style="110"/>
    <col min="7423" max="7423" width="13.44140625" style="110" customWidth="1"/>
    <col min="7424" max="7424" width="9.109375" style="110"/>
    <col min="7425" max="7425" width="17" style="110" customWidth="1"/>
    <col min="7426" max="7426" width="7.5546875" style="110" customWidth="1"/>
    <col min="7427" max="7427" width="9.109375" style="110"/>
    <col min="7428" max="7428" width="9.109375" style="110" customWidth="1"/>
    <col min="7429" max="7429" width="9.109375" style="110"/>
    <col min="7430" max="7430" width="8.6640625" style="110" customWidth="1"/>
    <col min="7431" max="7431" width="7.44140625" style="110" customWidth="1"/>
    <col min="7432" max="7432" width="7.5546875" style="110" customWidth="1"/>
    <col min="7433" max="7433" width="9.109375" style="110" customWidth="1"/>
    <col min="7434" max="7434" width="9.109375" style="110"/>
    <col min="7435" max="7435" width="10" style="110" customWidth="1"/>
    <col min="7436" max="7436" width="7.88671875" style="110" customWidth="1"/>
    <col min="7437" max="7437" width="6.109375" style="110" customWidth="1"/>
    <col min="7438" max="7438" width="8.6640625" style="110" customWidth="1"/>
    <col min="7439" max="7678" width="9.109375" style="110"/>
    <col min="7679" max="7679" width="13.44140625" style="110" customWidth="1"/>
    <col min="7680" max="7680" width="9.109375" style="110"/>
    <col min="7681" max="7681" width="17" style="110" customWidth="1"/>
    <col min="7682" max="7682" width="7.5546875" style="110" customWidth="1"/>
    <col min="7683" max="7683" width="9.109375" style="110"/>
    <col min="7684" max="7684" width="9.109375" style="110" customWidth="1"/>
    <col min="7685" max="7685" width="9.109375" style="110"/>
    <col min="7686" max="7686" width="8.6640625" style="110" customWidth="1"/>
    <col min="7687" max="7687" width="7.44140625" style="110" customWidth="1"/>
    <col min="7688" max="7688" width="7.5546875" style="110" customWidth="1"/>
    <col min="7689" max="7689" width="9.109375" style="110" customWidth="1"/>
    <col min="7690" max="7690" width="9.109375" style="110"/>
    <col min="7691" max="7691" width="10" style="110" customWidth="1"/>
    <col min="7692" max="7692" width="7.88671875" style="110" customWidth="1"/>
    <col min="7693" max="7693" width="6.109375" style="110" customWidth="1"/>
    <col min="7694" max="7694" width="8.6640625" style="110" customWidth="1"/>
    <col min="7695" max="7934" width="9.109375" style="110"/>
    <col min="7935" max="7935" width="13.44140625" style="110" customWidth="1"/>
    <col min="7936" max="7936" width="9.109375" style="110"/>
    <col min="7937" max="7937" width="17" style="110" customWidth="1"/>
    <col min="7938" max="7938" width="7.5546875" style="110" customWidth="1"/>
    <col min="7939" max="7939" width="9.109375" style="110"/>
    <col min="7940" max="7940" width="9.109375" style="110" customWidth="1"/>
    <col min="7941" max="7941" width="9.109375" style="110"/>
    <col min="7942" max="7942" width="8.6640625" style="110" customWidth="1"/>
    <col min="7943" max="7943" width="7.44140625" style="110" customWidth="1"/>
    <col min="7944" max="7944" width="7.5546875" style="110" customWidth="1"/>
    <col min="7945" max="7945" width="9.109375" style="110" customWidth="1"/>
    <col min="7946" max="7946" width="9.109375" style="110"/>
    <col min="7947" max="7947" width="10" style="110" customWidth="1"/>
    <col min="7948" max="7948" width="7.88671875" style="110" customWidth="1"/>
    <col min="7949" max="7949" width="6.109375" style="110" customWidth="1"/>
    <col min="7950" max="7950" width="8.6640625" style="110" customWidth="1"/>
    <col min="7951" max="8190" width="9.109375" style="110"/>
    <col min="8191" max="8191" width="13.44140625" style="110" customWidth="1"/>
    <col min="8192" max="8192" width="9.109375" style="110"/>
    <col min="8193" max="8193" width="17" style="110" customWidth="1"/>
    <col min="8194" max="8194" width="7.5546875" style="110" customWidth="1"/>
    <col min="8195" max="8195" width="9.109375" style="110"/>
    <col min="8196" max="8196" width="9.109375" style="110" customWidth="1"/>
    <col min="8197" max="8197" width="9.109375" style="110"/>
    <col min="8198" max="8198" width="8.6640625" style="110" customWidth="1"/>
    <col min="8199" max="8199" width="7.44140625" style="110" customWidth="1"/>
    <col min="8200" max="8200" width="7.5546875" style="110" customWidth="1"/>
    <col min="8201" max="8201" width="9.109375" style="110" customWidth="1"/>
    <col min="8202" max="8202" width="9.109375" style="110"/>
    <col min="8203" max="8203" width="10" style="110" customWidth="1"/>
    <col min="8204" max="8204" width="7.88671875" style="110" customWidth="1"/>
    <col min="8205" max="8205" width="6.109375" style="110" customWidth="1"/>
    <col min="8206" max="8206" width="8.6640625" style="110" customWidth="1"/>
    <col min="8207" max="8446" width="9.109375" style="110"/>
    <col min="8447" max="8447" width="13.44140625" style="110" customWidth="1"/>
    <col min="8448" max="8448" width="9.109375" style="110"/>
    <col min="8449" max="8449" width="17" style="110" customWidth="1"/>
    <col min="8450" max="8450" width="7.5546875" style="110" customWidth="1"/>
    <col min="8451" max="8451" width="9.109375" style="110"/>
    <col min="8452" max="8452" width="9.109375" style="110" customWidth="1"/>
    <col min="8453" max="8453" width="9.109375" style="110"/>
    <col min="8454" max="8454" width="8.6640625" style="110" customWidth="1"/>
    <col min="8455" max="8455" width="7.44140625" style="110" customWidth="1"/>
    <col min="8456" max="8456" width="7.5546875" style="110" customWidth="1"/>
    <col min="8457" max="8457" width="9.109375" style="110" customWidth="1"/>
    <col min="8458" max="8458" width="9.109375" style="110"/>
    <col min="8459" max="8459" width="10" style="110" customWidth="1"/>
    <col min="8460" max="8460" width="7.88671875" style="110" customWidth="1"/>
    <col min="8461" max="8461" width="6.109375" style="110" customWidth="1"/>
    <col min="8462" max="8462" width="8.6640625" style="110" customWidth="1"/>
    <col min="8463" max="8702" width="9.109375" style="110"/>
    <col min="8703" max="8703" width="13.44140625" style="110" customWidth="1"/>
    <col min="8704" max="8704" width="9.109375" style="110"/>
    <col min="8705" max="8705" width="17" style="110" customWidth="1"/>
    <col min="8706" max="8706" width="7.5546875" style="110" customWidth="1"/>
    <col min="8707" max="8707" width="9.109375" style="110"/>
    <col min="8708" max="8708" width="9.109375" style="110" customWidth="1"/>
    <col min="8709" max="8709" width="9.109375" style="110"/>
    <col min="8710" max="8710" width="8.6640625" style="110" customWidth="1"/>
    <col min="8711" max="8711" width="7.44140625" style="110" customWidth="1"/>
    <col min="8712" max="8712" width="7.5546875" style="110" customWidth="1"/>
    <col min="8713" max="8713" width="9.109375" style="110" customWidth="1"/>
    <col min="8714" max="8714" width="9.109375" style="110"/>
    <col min="8715" max="8715" width="10" style="110" customWidth="1"/>
    <col min="8716" max="8716" width="7.88671875" style="110" customWidth="1"/>
    <col min="8717" max="8717" width="6.109375" style="110" customWidth="1"/>
    <col min="8718" max="8718" width="8.6640625" style="110" customWidth="1"/>
    <col min="8719" max="8958" width="9.109375" style="110"/>
    <col min="8959" max="8959" width="13.44140625" style="110" customWidth="1"/>
    <col min="8960" max="8960" width="9.109375" style="110"/>
    <col min="8961" max="8961" width="17" style="110" customWidth="1"/>
    <col min="8962" max="8962" width="7.5546875" style="110" customWidth="1"/>
    <col min="8963" max="8963" width="9.109375" style="110"/>
    <col min="8964" max="8964" width="9.109375" style="110" customWidth="1"/>
    <col min="8965" max="8965" width="9.109375" style="110"/>
    <col min="8966" max="8966" width="8.6640625" style="110" customWidth="1"/>
    <col min="8967" max="8967" width="7.44140625" style="110" customWidth="1"/>
    <col min="8968" max="8968" width="7.5546875" style="110" customWidth="1"/>
    <col min="8969" max="8969" width="9.109375" style="110" customWidth="1"/>
    <col min="8970" max="8970" width="9.109375" style="110"/>
    <col min="8971" max="8971" width="10" style="110" customWidth="1"/>
    <col min="8972" max="8972" width="7.88671875" style="110" customWidth="1"/>
    <col min="8973" max="8973" width="6.109375" style="110" customWidth="1"/>
    <col min="8974" max="8974" width="8.6640625" style="110" customWidth="1"/>
    <col min="8975" max="9214" width="9.109375" style="110"/>
    <col min="9215" max="9215" width="13.44140625" style="110" customWidth="1"/>
    <col min="9216" max="9216" width="9.109375" style="110"/>
    <col min="9217" max="9217" width="17" style="110" customWidth="1"/>
    <col min="9218" max="9218" width="7.5546875" style="110" customWidth="1"/>
    <col min="9219" max="9219" width="9.109375" style="110"/>
    <col min="9220" max="9220" width="9.109375" style="110" customWidth="1"/>
    <col min="9221" max="9221" width="9.109375" style="110"/>
    <col min="9222" max="9222" width="8.6640625" style="110" customWidth="1"/>
    <col min="9223" max="9223" width="7.44140625" style="110" customWidth="1"/>
    <col min="9224" max="9224" width="7.5546875" style="110" customWidth="1"/>
    <col min="9225" max="9225" width="9.109375" style="110" customWidth="1"/>
    <col min="9226" max="9226" width="9.109375" style="110"/>
    <col min="9227" max="9227" width="10" style="110" customWidth="1"/>
    <col min="9228" max="9228" width="7.88671875" style="110" customWidth="1"/>
    <col min="9229" max="9229" width="6.109375" style="110" customWidth="1"/>
    <col min="9230" max="9230" width="8.6640625" style="110" customWidth="1"/>
    <col min="9231" max="9470" width="9.109375" style="110"/>
    <col min="9471" max="9471" width="13.44140625" style="110" customWidth="1"/>
    <col min="9472" max="9472" width="9.109375" style="110"/>
    <col min="9473" max="9473" width="17" style="110" customWidth="1"/>
    <col min="9474" max="9474" width="7.5546875" style="110" customWidth="1"/>
    <col min="9475" max="9475" width="9.109375" style="110"/>
    <col min="9476" max="9476" width="9.109375" style="110" customWidth="1"/>
    <col min="9477" max="9477" width="9.109375" style="110"/>
    <col min="9478" max="9478" width="8.6640625" style="110" customWidth="1"/>
    <col min="9479" max="9479" width="7.44140625" style="110" customWidth="1"/>
    <col min="9480" max="9480" width="7.5546875" style="110" customWidth="1"/>
    <col min="9481" max="9481" width="9.109375" style="110" customWidth="1"/>
    <col min="9482" max="9482" width="9.109375" style="110"/>
    <col min="9483" max="9483" width="10" style="110" customWidth="1"/>
    <col min="9484" max="9484" width="7.88671875" style="110" customWidth="1"/>
    <col min="9485" max="9485" width="6.109375" style="110" customWidth="1"/>
    <col min="9486" max="9486" width="8.6640625" style="110" customWidth="1"/>
    <col min="9487" max="9726" width="9.109375" style="110"/>
    <col min="9727" max="9727" width="13.44140625" style="110" customWidth="1"/>
    <col min="9728" max="9728" width="9.109375" style="110"/>
    <col min="9729" max="9729" width="17" style="110" customWidth="1"/>
    <col min="9730" max="9730" width="7.5546875" style="110" customWidth="1"/>
    <col min="9731" max="9731" width="9.109375" style="110"/>
    <col min="9732" max="9732" width="9.109375" style="110" customWidth="1"/>
    <col min="9733" max="9733" width="9.109375" style="110"/>
    <col min="9734" max="9734" width="8.6640625" style="110" customWidth="1"/>
    <col min="9735" max="9735" width="7.44140625" style="110" customWidth="1"/>
    <col min="9736" max="9736" width="7.5546875" style="110" customWidth="1"/>
    <col min="9737" max="9737" width="9.109375" style="110" customWidth="1"/>
    <col min="9738" max="9738" width="9.109375" style="110"/>
    <col min="9739" max="9739" width="10" style="110" customWidth="1"/>
    <col min="9740" max="9740" width="7.88671875" style="110" customWidth="1"/>
    <col min="9741" max="9741" width="6.109375" style="110" customWidth="1"/>
    <col min="9742" max="9742" width="8.6640625" style="110" customWidth="1"/>
    <col min="9743" max="9982" width="9.109375" style="110"/>
    <col min="9983" max="9983" width="13.44140625" style="110" customWidth="1"/>
    <col min="9984" max="9984" width="9.109375" style="110"/>
    <col min="9985" max="9985" width="17" style="110" customWidth="1"/>
    <col min="9986" max="9986" width="7.5546875" style="110" customWidth="1"/>
    <col min="9987" max="9987" width="9.109375" style="110"/>
    <col min="9988" max="9988" width="9.109375" style="110" customWidth="1"/>
    <col min="9989" max="9989" width="9.109375" style="110"/>
    <col min="9990" max="9990" width="8.6640625" style="110" customWidth="1"/>
    <col min="9991" max="9991" width="7.44140625" style="110" customWidth="1"/>
    <col min="9992" max="9992" width="7.5546875" style="110" customWidth="1"/>
    <col min="9993" max="9993" width="9.109375" style="110" customWidth="1"/>
    <col min="9994" max="9994" width="9.109375" style="110"/>
    <col min="9995" max="9995" width="10" style="110" customWidth="1"/>
    <col min="9996" max="9996" width="7.88671875" style="110" customWidth="1"/>
    <col min="9997" max="9997" width="6.109375" style="110" customWidth="1"/>
    <col min="9998" max="9998" width="8.6640625" style="110" customWidth="1"/>
    <col min="9999" max="10238" width="9.109375" style="110"/>
    <col min="10239" max="10239" width="13.44140625" style="110" customWidth="1"/>
    <col min="10240" max="10240" width="9.109375" style="110"/>
    <col min="10241" max="10241" width="17" style="110" customWidth="1"/>
    <col min="10242" max="10242" width="7.5546875" style="110" customWidth="1"/>
    <col min="10243" max="10243" width="9.109375" style="110"/>
    <col min="10244" max="10244" width="9.109375" style="110" customWidth="1"/>
    <col min="10245" max="10245" width="9.109375" style="110"/>
    <col min="10246" max="10246" width="8.6640625" style="110" customWidth="1"/>
    <col min="10247" max="10247" width="7.44140625" style="110" customWidth="1"/>
    <col min="10248" max="10248" width="7.5546875" style="110" customWidth="1"/>
    <col min="10249" max="10249" width="9.109375" style="110" customWidth="1"/>
    <col min="10250" max="10250" width="9.109375" style="110"/>
    <col min="10251" max="10251" width="10" style="110" customWidth="1"/>
    <col min="10252" max="10252" width="7.88671875" style="110" customWidth="1"/>
    <col min="10253" max="10253" width="6.109375" style="110" customWidth="1"/>
    <col min="10254" max="10254" width="8.6640625" style="110" customWidth="1"/>
    <col min="10255" max="10494" width="9.109375" style="110"/>
    <col min="10495" max="10495" width="13.44140625" style="110" customWidth="1"/>
    <col min="10496" max="10496" width="9.109375" style="110"/>
    <col min="10497" max="10497" width="17" style="110" customWidth="1"/>
    <col min="10498" max="10498" width="7.5546875" style="110" customWidth="1"/>
    <col min="10499" max="10499" width="9.109375" style="110"/>
    <col min="10500" max="10500" width="9.109375" style="110" customWidth="1"/>
    <col min="10501" max="10501" width="9.109375" style="110"/>
    <col min="10502" max="10502" width="8.6640625" style="110" customWidth="1"/>
    <col min="10503" max="10503" width="7.44140625" style="110" customWidth="1"/>
    <col min="10504" max="10504" width="7.5546875" style="110" customWidth="1"/>
    <col min="10505" max="10505" width="9.109375" style="110" customWidth="1"/>
    <col min="10506" max="10506" width="9.109375" style="110"/>
    <col min="10507" max="10507" width="10" style="110" customWidth="1"/>
    <col min="10508" max="10508" width="7.88671875" style="110" customWidth="1"/>
    <col min="10509" max="10509" width="6.109375" style="110" customWidth="1"/>
    <col min="10510" max="10510" width="8.6640625" style="110" customWidth="1"/>
    <col min="10511" max="10750" width="9.109375" style="110"/>
    <col min="10751" max="10751" width="13.44140625" style="110" customWidth="1"/>
    <col min="10752" max="10752" width="9.109375" style="110"/>
    <col min="10753" max="10753" width="17" style="110" customWidth="1"/>
    <col min="10754" max="10754" width="7.5546875" style="110" customWidth="1"/>
    <col min="10755" max="10755" width="9.109375" style="110"/>
    <col min="10756" max="10756" width="9.109375" style="110" customWidth="1"/>
    <col min="10757" max="10757" width="9.109375" style="110"/>
    <col min="10758" max="10758" width="8.6640625" style="110" customWidth="1"/>
    <col min="10759" max="10759" width="7.44140625" style="110" customWidth="1"/>
    <col min="10760" max="10760" width="7.5546875" style="110" customWidth="1"/>
    <col min="10761" max="10761" width="9.109375" style="110" customWidth="1"/>
    <col min="10762" max="10762" width="9.109375" style="110"/>
    <col min="10763" max="10763" width="10" style="110" customWidth="1"/>
    <col min="10764" max="10764" width="7.88671875" style="110" customWidth="1"/>
    <col min="10765" max="10765" width="6.109375" style="110" customWidth="1"/>
    <col min="10766" max="10766" width="8.6640625" style="110" customWidth="1"/>
    <col min="10767" max="11006" width="9.109375" style="110"/>
    <col min="11007" max="11007" width="13.44140625" style="110" customWidth="1"/>
    <col min="11008" max="11008" width="9.109375" style="110"/>
    <col min="11009" max="11009" width="17" style="110" customWidth="1"/>
    <col min="11010" max="11010" width="7.5546875" style="110" customWidth="1"/>
    <col min="11011" max="11011" width="9.109375" style="110"/>
    <col min="11012" max="11012" width="9.109375" style="110" customWidth="1"/>
    <col min="11013" max="11013" width="9.109375" style="110"/>
    <col min="11014" max="11014" width="8.6640625" style="110" customWidth="1"/>
    <col min="11015" max="11015" width="7.44140625" style="110" customWidth="1"/>
    <col min="11016" max="11016" width="7.5546875" style="110" customWidth="1"/>
    <col min="11017" max="11017" width="9.109375" style="110" customWidth="1"/>
    <col min="11018" max="11018" width="9.109375" style="110"/>
    <col min="11019" max="11019" width="10" style="110" customWidth="1"/>
    <col min="11020" max="11020" width="7.88671875" style="110" customWidth="1"/>
    <col min="11021" max="11021" width="6.109375" style="110" customWidth="1"/>
    <col min="11022" max="11022" width="8.6640625" style="110" customWidth="1"/>
    <col min="11023" max="11262" width="9.109375" style="110"/>
    <col min="11263" max="11263" width="13.44140625" style="110" customWidth="1"/>
    <col min="11264" max="11264" width="9.109375" style="110"/>
    <col min="11265" max="11265" width="17" style="110" customWidth="1"/>
    <col min="11266" max="11266" width="7.5546875" style="110" customWidth="1"/>
    <col min="11267" max="11267" width="9.109375" style="110"/>
    <col min="11268" max="11268" width="9.109375" style="110" customWidth="1"/>
    <col min="11269" max="11269" width="9.109375" style="110"/>
    <col min="11270" max="11270" width="8.6640625" style="110" customWidth="1"/>
    <col min="11271" max="11271" width="7.44140625" style="110" customWidth="1"/>
    <col min="11272" max="11272" width="7.5546875" style="110" customWidth="1"/>
    <col min="11273" max="11273" width="9.109375" style="110" customWidth="1"/>
    <col min="11274" max="11274" width="9.109375" style="110"/>
    <col min="11275" max="11275" width="10" style="110" customWidth="1"/>
    <col min="11276" max="11276" width="7.88671875" style="110" customWidth="1"/>
    <col min="11277" max="11277" width="6.109375" style="110" customWidth="1"/>
    <col min="11278" max="11278" width="8.6640625" style="110" customWidth="1"/>
    <col min="11279" max="11518" width="9.109375" style="110"/>
    <col min="11519" max="11519" width="13.44140625" style="110" customWidth="1"/>
    <col min="11520" max="11520" width="9.109375" style="110"/>
    <col min="11521" max="11521" width="17" style="110" customWidth="1"/>
    <col min="11522" max="11522" width="7.5546875" style="110" customWidth="1"/>
    <col min="11523" max="11523" width="9.109375" style="110"/>
    <col min="11524" max="11524" width="9.109375" style="110" customWidth="1"/>
    <col min="11525" max="11525" width="9.109375" style="110"/>
    <col min="11526" max="11526" width="8.6640625" style="110" customWidth="1"/>
    <col min="11527" max="11527" width="7.44140625" style="110" customWidth="1"/>
    <col min="11528" max="11528" width="7.5546875" style="110" customWidth="1"/>
    <col min="11529" max="11529" width="9.109375" style="110" customWidth="1"/>
    <col min="11530" max="11530" width="9.109375" style="110"/>
    <col min="11531" max="11531" width="10" style="110" customWidth="1"/>
    <col min="11532" max="11532" width="7.88671875" style="110" customWidth="1"/>
    <col min="11533" max="11533" width="6.109375" style="110" customWidth="1"/>
    <col min="11534" max="11534" width="8.6640625" style="110" customWidth="1"/>
    <col min="11535" max="11774" width="9.109375" style="110"/>
    <col min="11775" max="11775" width="13.44140625" style="110" customWidth="1"/>
    <col min="11776" max="11776" width="9.109375" style="110"/>
    <col min="11777" max="11777" width="17" style="110" customWidth="1"/>
    <col min="11778" max="11778" width="7.5546875" style="110" customWidth="1"/>
    <col min="11779" max="11779" width="9.109375" style="110"/>
    <col min="11780" max="11780" width="9.109375" style="110" customWidth="1"/>
    <col min="11781" max="11781" width="9.109375" style="110"/>
    <col min="11782" max="11782" width="8.6640625" style="110" customWidth="1"/>
    <col min="11783" max="11783" width="7.44140625" style="110" customWidth="1"/>
    <col min="11784" max="11784" width="7.5546875" style="110" customWidth="1"/>
    <col min="11785" max="11785" width="9.109375" style="110" customWidth="1"/>
    <col min="11786" max="11786" width="9.109375" style="110"/>
    <col min="11787" max="11787" width="10" style="110" customWidth="1"/>
    <col min="11788" max="11788" width="7.88671875" style="110" customWidth="1"/>
    <col min="11789" max="11789" width="6.109375" style="110" customWidth="1"/>
    <col min="11790" max="11790" width="8.6640625" style="110" customWidth="1"/>
    <col min="11791" max="12030" width="9.109375" style="110"/>
    <col min="12031" max="12031" width="13.44140625" style="110" customWidth="1"/>
    <col min="12032" max="12032" width="9.109375" style="110"/>
    <col min="12033" max="12033" width="17" style="110" customWidth="1"/>
    <col min="12034" max="12034" width="7.5546875" style="110" customWidth="1"/>
    <col min="12035" max="12035" width="9.109375" style="110"/>
    <col min="12036" max="12036" width="9.109375" style="110" customWidth="1"/>
    <col min="12037" max="12037" width="9.109375" style="110"/>
    <col min="12038" max="12038" width="8.6640625" style="110" customWidth="1"/>
    <col min="12039" max="12039" width="7.44140625" style="110" customWidth="1"/>
    <col min="12040" max="12040" width="7.5546875" style="110" customWidth="1"/>
    <col min="12041" max="12041" width="9.109375" style="110" customWidth="1"/>
    <col min="12042" max="12042" width="9.109375" style="110"/>
    <col min="12043" max="12043" width="10" style="110" customWidth="1"/>
    <col min="12044" max="12044" width="7.88671875" style="110" customWidth="1"/>
    <col min="12045" max="12045" width="6.109375" style="110" customWidth="1"/>
    <col min="12046" max="12046" width="8.6640625" style="110" customWidth="1"/>
    <col min="12047" max="12286" width="9.109375" style="110"/>
    <col min="12287" max="12287" width="13.44140625" style="110" customWidth="1"/>
    <col min="12288" max="12288" width="9.109375" style="110"/>
    <col min="12289" max="12289" width="17" style="110" customWidth="1"/>
    <col min="12290" max="12290" width="7.5546875" style="110" customWidth="1"/>
    <col min="12291" max="12291" width="9.109375" style="110"/>
    <col min="12292" max="12292" width="9.109375" style="110" customWidth="1"/>
    <col min="12293" max="12293" width="9.109375" style="110"/>
    <col min="12294" max="12294" width="8.6640625" style="110" customWidth="1"/>
    <col min="12295" max="12295" width="7.44140625" style="110" customWidth="1"/>
    <col min="12296" max="12296" width="7.5546875" style="110" customWidth="1"/>
    <col min="12297" max="12297" width="9.109375" style="110" customWidth="1"/>
    <col min="12298" max="12298" width="9.109375" style="110"/>
    <col min="12299" max="12299" width="10" style="110" customWidth="1"/>
    <col min="12300" max="12300" width="7.88671875" style="110" customWidth="1"/>
    <col min="12301" max="12301" width="6.109375" style="110" customWidth="1"/>
    <col min="12302" max="12302" width="8.6640625" style="110" customWidth="1"/>
    <col min="12303" max="12542" width="9.109375" style="110"/>
    <col min="12543" max="12543" width="13.44140625" style="110" customWidth="1"/>
    <col min="12544" max="12544" width="9.109375" style="110"/>
    <col min="12545" max="12545" width="17" style="110" customWidth="1"/>
    <col min="12546" max="12546" width="7.5546875" style="110" customWidth="1"/>
    <col min="12547" max="12547" width="9.109375" style="110"/>
    <col min="12548" max="12548" width="9.109375" style="110" customWidth="1"/>
    <col min="12549" max="12549" width="9.109375" style="110"/>
    <col min="12550" max="12550" width="8.6640625" style="110" customWidth="1"/>
    <col min="12551" max="12551" width="7.44140625" style="110" customWidth="1"/>
    <col min="12552" max="12552" width="7.5546875" style="110" customWidth="1"/>
    <col min="12553" max="12553" width="9.109375" style="110" customWidth="1"/>
    <col min="12554" max="12554" width="9.109375" style="110"/>
    <col min="12555" max="12555" width="10" style="110" customWidth="1"/>
    <col min="12556" max="12556" width="7.88671875" style="110" customWidth="1"/>
    <col min="12557" max="12557" width="6.109375" style="110" customWidth="1"/>
    <col min="12558" max="12558" width="8.6640625" style="110" customWidth="1"/>
    <col min="12559" max="12798" width="9.109375" style="110"/>
    <col min="12799" max="12799" width="13.44140625" style="110" customWidth="1"/>
    <col min="12800" max="12800" width="9.109375" style="110"/>
    <col min="12801" max="12801" width="17" style="110" customWidth="1"/>
    <col min="12802" max="12802" width="7.5546875" style="110" customWidth="1"/>
    <col min="12803" max="12803" width="9.109375" style="110"/>
    <col min="12804" max="12804" width="9.109375" style="110" customWidth="1"/>
    <col min="12805" max="12805" width="9.109375" style="110"/>
    <col min="12806" max="12806" width="8.6640625" style="110" customWidth="1"/>
    <col min="12807" max="12807" width="7.44140625" style="110" customWidth="1"/>
    <col min="12808" max="12808" width="7.5546875" style="110" customWidth="1"/>
    <col min="12809" max="12809" width="9.109375" style="110" customWidth="1"/>
    <col min="12810" max="12810" width="9.109375" style="110"/>
    <col min="12811" max="12811" width="10" style="110" customWidth="1"/>
    <col min="12812" max="12812" width="7.88671875" style="110" customWidth="1"/>
    <col min="12813" max="12813" width="6.109375" style="110" customWidth="1"/>
    <col min="12814" max="12814" width="8.6640625" style="110" customWidth="1"/>
    <col min="12815" max="13054" width="9.109375" style="110"/>
    <col min="13055" max="13055" width="13.44140625" style="110" customWidth="1"/>
    <col min="13056" max="13056" width="9.109375" style="110"/>
    <col min="13057" max="13057" width="17" style="110" customWidth="1"/>
    <col min="13058" max="13058" width="7.5546875" style="110" customWidth="1"/>
    <col min="13059" max="13059" width="9.109375" style="110"/>
    <col min="13060" max="13060" width="9.109375" style="110" customWidth="1"/>
    <col min="13061" max="13061" width="9.109375" style="110"/>
    <col min="13062" max="13062" width="8.6640625" style="110" customWidth="1"/>
    <col min="13063" max="13063" width="7.44140625" style="110" customWidth="1"/>
    <col min="13064" max="13064" width="7.5546875" style="110" customWidth="1"/>
    <col min="13065" max="13065" width="9.109375" style="110" customWidth="1"/>
    <col min="13066" max="13066" width="9.109375" style="110"/>
    <col min="13067" max="13067" width="10" style="110" customWidth="1"/>
    <col min="13068" max="13068" width="7.88671875" style="110" customWidth="1"/>
    <col min="13069" max="13069" width="6.109375" style="110" customWidth="1"/>
    <col min="13070" max="13070" width="8.6640625" style="110" customWidth="1"/>
    <col min="13071" max="13310" width="9.109375" style="110"/>
    <col min="13311" max="13311" width="13.44140625" style="110" customWidth="1"/>
    <col min="13312" max="13312" width="9.109375" style="110"/>
    <col min="13313" max="13313" width="17" style="110" customWidth="1"/>
    <col min="13314" max="13314" width="7.5546875" style="110" customWidth="1"/>
    <col min="13315" max="13315" width="9.109375" style="110"/>
    <col min="13316" max="13316" width="9.109375" style="110" customWidth="1"/>
    <col min="13317" max="13317" width="9.109375" style="110"/>
    <col min="13318" max="13318" width="8.6640625" style="110" customWidth="1"/>
    <col min="13319" max="13319" width="7.44140625" style="110" customWidth="1"/>
    <col min="13320" max="13320" width="7.5546875" style="110" customWidth="1"/>
    <col min="13321" max="13321" width="9.109375" style="110" customWidth="1"/>
    <col min="13322" max="13322" width="9.109375" style="110"/>
    <col min="13323" max="13323" width="10" style="110" customWidth="1"/>
    <col min="13324" max="13324" width="7.88671875" style="110" customWidth="1"/>
    <col min="13325" max="13325" width="6.109375" style="110" customWidth="1"/>
    <col min="13326" max="13326" width="8.6640625" style="110" customWidth="1"/>
    <col min="13327" max="13566" width="9.109375" style="110"/>
    <col min="13567" max="13567" width="13.44140625" style="110" customWidth="1"/>
    <col min="13568" max="13568" width="9.109375" style="110"/>
    <col min="13569" max="13569" width="17" style="110" customWidth="1"/>
    <col min="13570" max="13570" width="7.5546875" style="110" customWidth="1"/>
    <col min="13571" max="13571" width="9.109375" style="110"/>
    <col min="13572" max="13572" width="9.109375" style="110" customWidth="1"/>
    <col min="13573" max="13573" width="9.109375" style="110"/>
    <col min="13574" max="13574" width="8.6640625" style="110" customWidth="1"/>
    <col min="13575" max="13575" width="7.44140625" style="110" customWidth="1"/>
    <col min="13576" max="13576" width="7.5546875" style="110" customWidth="1"/>
    <col min="13577" max="13577" width="9.109375" style="110" customWidth="1"/>
    <col min="13578" max="13578" width="9.109375" style="110"/>
    <col min="13579" max="13579" width="10" style="110" customWidth="1"/>
    <col min="13580" max="13580" width="7.88671875" style="110" customWidth="1"/>
    <col min="13581" max="13581" width="6.109375" style="110" customWidth="1"/>
    <col min="13582" max="13582" width="8.6640625" style="110" customWidth="1"/>
    <col min="13583" max="13822" width="9.109375" style="110"/>
    <col min="13823" max="13823" width="13.44140625" style="110" customWidth="1"/>
    <col min="13824" max="13824" width="9.109375" style="110"/>
    <col min="13825" max="13825" width="17" style="110" customWidth="1"/>
    <col min="13826" max="13826" width="7.5546875" style="110" customWidth="1"/>
    <col min="13827" max="13827" width="9.109375" style="110"/>
    <col min="13828" max="13828" width="9.109375" style="110" customWidth="1"/>
    <col min="13829" max="13829" width="9.109375" style="110"/>
    <col min="13830" max="13830" width="8.6640625" style="110" customWidth="1"/>
    <col min="13831" max="13831" width="7.44140625" style="110" customWidth="1"/>
    <col min="13832" max="13832" width="7.5546875" style="110" customWidth="1"/>
    <col min="13833" max="13833" width="9.109375" style="110" customWidth="1"/>
    <col min="13834" max="13834" width="9.109375" style="110"/>
    <col min="13835" max="13835" width="10" style="110" customWidth="1"/>
    <col min="13836" max="13836" width="7.88671875" style="110" customWidth="1"/>
    <col min="13837" max="13837" width="6.109375" style="110" customWidth="1"/>
    <col min="13838" max="13838" width="8.6640625" style="110" customWidth="1"/>
    <col min="13839" max="14078" width="9.109375" style="110"/>
    <col min="14079" max="14079" width="13.44140625" style="110" customWidth="1"/>
    <col min="14080" max="14080" width="9.109375" style="110"/>
    <col min="14081" max="14081" width="17" style="110" customWidth="1"/>
    <col min="14082" max="14082" width="7.5546875" style="110" customWidth="1"/>
    <col min="14083" max="14083" width="9.109375" style="110"/>
    <col min="14084" max="14084" width="9.109375" style="110" customWidth="1"/>
    <col min="14085" max="14085" width="9.109375" style="110"/>
    <col min="14086" max="14086" width="8.6640625" style="110" customWidth="1"/>
    <col min="14087" max="14087" width="7.44140625" style="110" customWidth="1"/>
    <col min="14088" max="14088" width="7.5546875" style="110" customWidth="1"/>
    <col min="14089" max="14089" width="9.109375" style="110" customWidth="1"/>
    <col min="14090" max="14090" width="9.109375" style="110"/>
    <col min="14091" max="14091" width="10" style="110" customWidth="1"/>
    <col min="14092" max="14092" width="7.88671875" style="110" customWidth="1"/>
    <col min="14093" max="14093" width="6.109375" style="110" customWidth="1"/>
    <col min="14094" max="14094" width="8.6640625" style="110" customWidth="1"/>
    <col min="14095" max="14334" width="9.109375" style="110"/>
    <col min="14335" max="14335" width="13.44140625" style="110" customWidth="1"/>
    <col min="14336" max="14336" width="9.109375" style="110"/>
    <col min="14337" max="14337" width="17" style="110" customWidth="1"/>
    <col min="14338" max="14338" width="7.5546875" style="110" customWidth="1"/>
    <col min="14339" max="14339" width="9.109375" style="110"/>
    <col min="14340" max="14340" width="9.109375" style="110" customWidth="1"/>
    <col min="14341" max="14341" width="9.109375" style="110"/>
    <col min="14342" max="14342" width="8.6640625" style="110" customWidth="1"/>
    <col min="14343" max="14343" width="7.44140625" style="110" customWidth="1"/>
    <col min="14344" max="14344" width="7.5546875" style="110" customWidth="1"/>
    <col min="14345" max="14345" width="9.109375" style="110" customWidth="1"/>
    <col min="14346" max="14346" width="9.109375" style="110"/>
    <col min="14347" max="14347" width="10" style="110" customWidth="1"/>
    <col min="14348" max="14348" width="7.88671875" style="110" customWidth="1"/>
    <col min="14349" max="14349" width="6.109375" style="110" customWidth="1"/>
    <col min="14350" max="14350" width="8.6640625" style="110" customWidth="1"/>
    <col min="14351" max="14590" width="9.109375" style="110"/>
    <col min="14591" max="14591" width="13.44140625" style="110" customWidth="1"/>
    <col min="14592" max="14592" width="9.109375" style="110"/>
    <col min="14593" max="14593" width="17" style="110" customWidth="1"/>
    <col min="14594" max="14594" width="7.5546875" style="110" customWidth="1"/>
    <col min="14595" max="14595" width="9.109375" style="110"/>
    <col min="14596" max="14596" width="9.109375" style="110" customWidth="1"/>
    <col min="14597" max="14597" width="9.109375" style="110"/>
    <col min="14598" max="14598" width="8.6640625" style="110" customWidth="1"/>
    <col min="14599" max="14599" width="7.44140625" style="110" customWidth="1"/>
    <col min="14600" max="14600" width="7.5546875" style="110" customWidth="1"/>
    <col min="14601" max="14601" width="9.109375" style="110" customWidth="1"/>
    <col min="14602" max="14602" width="9.109375" style="110"/>
    <col min="14603" max="14603" width="10" style="110" customWidth="1"/>
    <col min="14604" max="14604" width="7.88671875" style="110" customWidth="1"/>
    <col min="14605" max="14605" width="6.109375" style="110" customWidth="1"/>
    <col min="14606" max="14606" width="8.6640625" style="110" customWidth="1"/>
    <col min="14607" max="14846" width="9.109375" style="110"/>
    <col min="14847" max="14847" width="13.44140625" style="110" customWidth="1"/>
    <col min="14848" max="14848" width="9.109375" style="110"/>
    <col min="14849" max="14849" width="17" style="110" customWidth="1"/>
    <col min="14850" max="14850" width="7.5546875" style="110" customWidth="1"/>
    <col min="14851" max="14851" width="9.109375" style="110"/>
    <col min="14852" max="14852" width="9.109375" style="110" customWidth="1"/>
    <col min="14853" max="14853" width="9.109375" style="110"/>
    <col min="14854" max="14854" width="8.6640625" style="110" customWidth="1"/>
    <col min="14855" max="14855" width="7.44140625" style="110" customWidth="1"/>
    <col min="14856" max="14856" width="7.5546875" style="110" customWidth="1"/>
    <col min="14857" max="14857" width="9.109375" style="110" customWidth="1"/>
    <col min="14858" max="14858" width="9.109375" style="110"/>
    <col min="14859" max="14859" width="10" style="110" customWidth="1"/>
    <col min="14860" max="14860" width="7.88671875" style="110" customWidth="1"/>
    <col min="14861" max="14861" width="6.109375" style="110" customWidth="1"/>
    <col min="14862" max="14862" width="8.6640625" style="110" customWidth="1"/>
    <col min="14863" max="15102" width="9.109375" style="110"/>
    <col min="15103" max="15103" width="13.44140625" style="110" customWidth="1"/>
    <col min="15104" max="15104" width="9.109375" style="110"/>
    <col min="15105" max="15105" width="17" style="110" customWidth="1"/>
    <col min="15106" max="15106" width="7.5546875" style="110" customWidth="1"/>
    <col min="15107" max="15107" width="9.109375" style="110"/>
    <col min="15108" max="15108" width="9.109375" style="110" customWidth="1"/>
    <col min="15109" max="15109" width="9.109375" style="110"/>
    <col min="15110" max="15110" width="8.6640625" style="110" customWidth="1"/>
    <col min="15111" max="15111" width="7.44140625" style="110" customWidth="1"/>
    <col min="15112" max="15112" width="7.5546875" style="110" customWidth="1"/>
    <col min="15113" max="15113" width="9.109375" style="110" customWidth="1"/>
    <col min="15114" max="15114" width="9.109375" style="110"/>
    <col min="15115" max="15115" width="10" style="110" customWidth="1"/>
    <col min="15116" max="15116" width="7.88671875" style="110" customWidth="1"/>
    <col min="15117" max="15117" width="6.109375" style="110" customWidth="1"/>
    <col min="15118" max="15118" width="8.6640625" style="110" customWidth="1"/>
    <col min="15119" max="15358" width="9.109375" style="110"/>
    <col min="15359" max="15359" width="13.44140625" style="110" customWidth="1"/>
    <col min="15360" max="15360" width="9.109375" style="110"/>
    <col min="15361" max="15361" width="17" style="110" customWidth="1"/>
    <col min="15362" max="15362" width="7.5546875" style="110" customWidth="1"/>
    <col min="15363" max="15363" width="9.109375" style="110"/>
    <col min="15364" max="15364" width="9.109375" style="110" customWidth="1"/>
    <col min="15365" max="15365" width="9.109375" style="110"/>
    <col min="15366" max="15366" width="8.6640625" style="110" customWidth="1"/>
    <col min="15367" max="15367" width="7.44140625" style="110" customWidth="1"/>
    <col min="15368" max="15368" width="7.5546875" style="110" customWidth="1"/>
    <col min="15369" max="15369" width="9.109375" style="110" customWidth="1"/>
    <col min="15370" max="15370" width="9.109375" style="110"/>
    <col min="15371" max="15371" width="10" style="110" customWidth="1"/>
    <col min="15372" max="15372" width="7.88671875" style="110" customWidth="1"/>
    <col min="15373" max="15373" width="6.109375" style="110" customWidth="1"/>
    <col min="15374" max="15374" width="8.6640625" style="110" customWidth="1"/>
    <col min="15375" max="15614" width="9.109375" style="110"/>
    <col min="15615" max="15615" width="13.44140625" style="110" customWidth="1"/>
    <col min="15616" max="15616" width="9.109375" style="110"/>
    <col min="15617" max="15617" width="17" style="110" customWidth="1"/>
    <col min="15618" max="15618" width="7.5546875" style="110" customWidth="1"/>
    <col min="15619" max="15619" width="9.109375" style="110"/>
    <col min="15620" max="15620" width="9.109375" style="110" customWidth="1"/>
    <col min="15621" max="15621" width="9.109375" style="110"/>
    <col min="15622" max="15622" width="8.6640625" style="110" customWidth="1"/>
    <col min="15623" max="15623" width="7.44140625" style="110" customWidth="1"/>
    <col min="15624" max="15624" width="7.5546875" style="110" customWidth="1"/>
    <col min="15625" max="15625" width="9.109375" style="110" customWidth="1"/>
    <col min="15626" max="15626" width="9.109375" style="110"/>
    <col min="15627" max="15627" width="10" style="110" customWidth="1"/>
    <col min="15628" max="15628" width="7.88671875" style="110" customWidth="1"/>
    <col min="15629" max="15629" width="6.109375" style="110" customWidth="1"/>
    <col min="15630" max="15630" width="8.6640625" style="110" customWidth="1"/>
    <col min="15631" max="15870" width="9.109375" style="110"/>
    <col min="15871" max="15871" width="13.44140625" style="110" customWidth="1"/>
    <col min="15872" max="15872" width="9.109375" style="110"/>
    <col min="15873" max="15873" width="17" style="110" customWidth="1"/>
    <col min="15874" max="15874" width="7.5546875" style="110" customWidth="1"/>
    <col min="15875" max="15875" width="9.109375" style="110"/>
    <col min="15876" max="15876" width="9.109375" style="110" customWidth="1"/>
    <col min="15877" max="15877" width="9.109375" style="110"/>
    <col min="15878" max="15878" width="8.6640625" style="110" customWidth="1"/>
    <col min="15879" max="15879" width="7.44140625" style="110" customWidth="1"/>
    <col min="15880" max="15880" width="7.5546875" style="110" customWidth="1"/>
    <col min="15881" max="15881" width="9.109375" style="110" customWidth="1"/>
    <col min="15882" max="15882" width="9.109375" style="110"/>
    <col min="15883" max="15883" width="10" style="110" customWidth="1"/>
    <col min="15884" max="15884" width="7.88671875" style="110" customWidth="1"/>
    <col min="15885" max="15885" width="6.109375" style="110" customWidth="1"/>
    <col min="15886" max="15886" width="8.6640625" style="110" customWidth="1"/>
    <col min="15887" max="16126" width="9.109375" style="110"/>
    <col min="16127" max="16127" width="13.44140625" style="110" customWidth="1"/>
    <col min="16128" max="16128" width="9.109375" style="110"/>
    <col min="16129" max="16129" width="17" style="110" customWidth="1"/>
    <col min="16130" max="16130" width="7.5546875" style="110" customWidth="1"/>
    <col min="16131" max="16131" width="9.109375" style="110"/>
    <col min="16132" max="16132" width="9.109375" style="110" customWidth="1"/>
    <col min="16133" max="16133" width="9.109375" style="110"/>
    <col min="16134" max="16134" width="8.6640625" style="110" customWidth="1"/>
    <col min="16135" max="16135" width="7.44140625" style="110" customWidth="1"/>
    <col min="16136" max="16136" width="7.5546875" style="110" customWidth="1"/>
    <col min="16137" max="16137" width="9.109375" style="110" customWidth="1"/>
    <col min="16138" max="16138" width="9.109375" style="110"/>
    <col min="16139" max="16139" width="10" style="110" customWidth="1"/>
    <col min="16140" max="16140" width="7.88671875" style="110" customWidth="1"/>
    <col min="16141" max="16141" width="6.109375" style="110" customWidth="1"/>
    <col min="16142" max="16142" width="8.6640625" style="110" customWidth="1"/>
    <col min="16143" max="16384" width="9.109375" style="110"/>
  </cols>
  <sheetData>
    <row r="1" spans="1:11" ht="8.25" customHeight="1" x14ac:dyDescent="0.25">
      <c r="A1" s="638" t="s">
        <v>101</v>
      </c>
      <c r="B1" s="639"/>
      <c r="C1" s="639"/>
      <c r="D1" s="639"/>
      <c r="E1" s="639"/>
      <c r="F1" s="639"/>
      <c r="G1" s="639"/>
      <c r="H1" s="639"/>
      <c r="I1" s="639"/>
      <c r="J1" s="639"/>
      <c r="K1" s="640"/>
    </row>
    <row r="2" spans="1:11" ht="13.8" thickBot="1" x14ac:dyDescent="0.3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/>
    </row>
    <row r="3" spans="1:11" ht="13.8" thickTop="1" x14ac:dyDescent="0.25">
      <c r="A3" s="211"/>
      <c r="K3" s="212"/>
    </row>
    <row r="4" spans="1:11" x14ac:dyDescent="0.25">
      <c r="A4" s="213" t="s">
        <v>102</v>
      </c>
      <c r="B4" s="111"/>
      <c r="C4" s="199">
        <f>ID!D27</f>
        <v>1</v>
      </c>
      <c r="D4" s="3" t="s">
        <v>103</v>
      </c>
      <c r="E4" s="214"/>
      <c r="F4" s="214"/>
      <c r="G4" s="214"/>
      <c r="H4" s="214"/>
      <c r="I4" s="214"/>
      <c r="J4" s="214"/>
      <c r="K4" s="215"/>
    </row>
    <row r="5" spans="1:11" ht="13.8" x14ac:dyDescent="0.25">
      <c r="A5" s="216" t="s">
        <v>104</v>
      </c>
      <c r="B5" s="112" t="s">
        <v>105</v>
      </c>
      <c r="C5" s="113" t="s">
        <v>106</v>
      </c>
      <c r="D5" s="112" t="s">
        <v>107</v>
      </c>
      <c r="E5" s="114" t="s">
        <v>108</v>
      </c>
      <c r="F5" s="112" t="s">
        <v>109</v>
      </c>
      <c r="G5" s="113" t="s">
        <v>110</v>
      </c>
      <c r="H5" s="112" t="s">
        <v>111</v>
      </c>
      <c r="I5" s="113" t="s">
        <v>112</v>
      </c>
      <c r="J5" s="112" t="s">
        <v>113</v>
      </c>
      <c r="K5" s="217" t="s">
        <v>114</v>
      </c>
    </row>
    <row r="6" spans="1:11" x14ac:dyDescent="0.25">
      <c r="A6" s="218" t="s">
        <v>115</v>
      </c>
      <c r="B6" s="115" t="str">
        <f>D4</f>
        <v>l/min</v>
      </c>
      <c r="C6" s="219" t="s">
        <v>116</v>
      </c>
      <c r="D6" s="122">
        <f>' DB Gas FLow Analyzer'!D166</f>
        <v>0</v>
      </c>
      <c r="E6" s="220">
        <f>SQRT(5)</f>
        <v>2.2360679774997898</v>
      </c>
      <c r="F6" s="115">
        <v>4</v>
      </c>
      <c r="G6" s="221">
        <f>D6/E6</f>
        <v>0</v>
      </c>
      <c r="H6" s="116">
        <v>1</v>
      </c>
      <c r="I6" s="221">
        <f>G6*H6</f>
        <v>0</v>
      </c>
      <c r="J6" s="117">
        <f>I6^2</f>
        <v>0</v>
      </c>
      <c r="K6" s="222">
        <f>I6^4/F6</f>
        <v>0</v>
      </c>
    </row>
    <row r="7" spans="1:11" x14ac:dyDescent="0.25">
      <c r="A7" s="223" t="s">
        <v>117</v>
      </c>
      <c r="B7" s="115" t="str">
        <f>D4</f>
        <v>l/min</v>
      </c>
      <c r="C7" s="118" t="s">
        <v>116</v>
      </c>
      <c r="D7" s="122">
        <f>' DB Gas FLow Analyzer'!K166</f>
        <v>1.9E-2</v>
      </c>
      <c r="E7" s="119">
        <f>SQRT(3)</f>
        <v>1.7320508075688772</v>
      </c>
      <c r="F7" s="115">
        <f>0.5*(100/10)^2</f>
        <v>50</v>
      </c>
      <c r="G7" s="120">
        <f>D7/E7</f>
        <v>1.096965511460289E-2</v>
      </c>
      <c r="H7" s="115">
        <v>1</v>
      </c>
      <c r="I7" s="120">
        <f>G7*H7</f>
        <v>1.096965511460289E-2</v>
      </c>
      <c r="J7" s="121">
        <f>I7^2</f>
        <v>1.2033333333333334E-4</v>
      </c>
      <c r="K7" s="224">
        <f>I7^4/F7</f>
        <v>2.8960222222222224E-10</v>
      </c>
    </row>
    <row r="8" spans="1:11" x14ac:dyDescent="0.25">
      <c r="A8" s="218" t="s">
        <v>118</v>
      </c>
      <c r="B8" s="115" t="str">
        <f>D4</f>
        <v>l/min</v>
      </c>
      <c r="C8" s="115" t="s">
        <v>119</v>
      </c>
      <c r="D8" s="122">
        <f>' DB Gas FLow Analyzer'!L166</f>
        <v>0.5</v>
      </c>
      <c r="E8" s="123">
        <f>SQRT(3)</f>
        <v>1.7320508075688772</v>
      </c>
      <c r="F8" s="115">
        <f t="shared" ref="F8:F9" si="0">0.5*(100/10)^2</f>
        <v>50</v>
      </c>
      <c r="G8" s="121">
        <f>D8/E8</f>
        <v>0.28867513459481292</v>
      </c>
      <c r="H8" s="115">
        <v>1</v>
      </c>
      <c r="I8" s="121">
        <f>G8*H8</f>
        <v>0.28867513459481292</v>
      </c>
      <c r="J8" s="121">
        <f>I8^2</f>
        <v>8.3333333333333356E-2</v>
      </c>
      <c r="K8" s="225">
        <f>I8^4/F8</f>
        <v>1.3888888888888897E-4</v>
      </c>
    </row>
    <row r="9" spans="1:11" x14ac:dyDescent="0.25">
      <c r="A9" s="223" t="s">
        <v>120</v>
      </c>
      <c r="B9" s="115" t="str">
        <f>D4</f>
        <v>l/min</v>
      </c>
      <c r="C9" s="118" t="s">
        <v>119</v>
      </c>
      <c r="D9" s="122">
        <f>' DB Gas FLow Analyzer'!M166</f>
        <v>6.3333333333333332E-3</v>
      </c>
      <c r="E9" s="124">
        <v>2</v>
      </c>
      <c r="F9" s="115">
        <f t="shared" si="0"/>
        <v>50</v>
      </c>
      <c r="G9" s="120">
        <f>D9/E9</f>
        <v>3.1666666666666666E-3</v>
      </c>
      <c r="H9" s="115">
        <v>1</v>
      </c>
      <c r="I9" s="120">
        <f>G9*H9</f>
        <v>3.1666666666666666E-3</v>
      </c>
      <c r="J9" s="121">
        <f>I9^2</f>
        <v>1.0027777777777778E-5</v>
      </c>
      <c r="K9" s="225">
        <f>I9^4/F9</f>
        <v>2.0111265432098765E-12</v>
      </c>
    </row>
    <row r="10" spans="1:11" x14ac:dyDescent="0.25">
      <c r="A10" s="223"/>
      <c r="B10" s="115"/>
      <c r="C10" s="115"/>
      <c r="D10" s="115"/>
      <c r="E10" s="123"/>
      <c r="F10" s="115"/>
      <c r="G10" s="121"/>
      <c r="H10" s="115"/>
      <c r="I10" s="121"/>
      <c r="J10" s="125"/>
      <c r="K10" s="226"/>
    </row>
    <row r="11" spans="1:11" ht="13.8" x14ac:dyDescent="0.25">
      <c r="A11" s="227" t="s">
        <v>121</v>
      </c>
      <c r="B11" s="228"/>
      <c r="C11" s="228"/>
      <c r="D11" s="228"/>
      <c r="E11" s="229"/>
      <c r="F11" s="228"/>
      <c r="G11" s="228"/>
      <c r="H11" s="228"/>
      <c r="I11" s="228"/>
      <c r="J11" s="184">
        <f>SUM(J6:J9)</f>
        <v>8.3463694444444472E-2</v>
      </c>
      <c r="K11" s="230">
        <f>SUM(K6:K9)</f>
        <v>1.3888918050223773E-4</v>
      </c>
    </row>
    <row r="12" spans="1:11" ht="16.2" x14ac:dyDescent="0.35">
      <c r="A12" s="231" t="s">
        <v>122</v>
      </c>
      <c r="B12" s="126"/>
      <c r="C12" s="126"/>
      <c r="D12" s="126"/>
      <c r="E12" s="127"/>
      <c r="F12" s="126"/>
      <c r="G12" s="128" t="s">
        <v>123</v>
      </c>
      <c r="H12" s="126"/>
      <c r="I12" s="126"/>
      <c r="J12" s="185">
        <f>SQRT(J11)</f>
        <v>0.28890083842807462</v>
      </c>
      <c r="K12" s="232"/>
    </row>
    <row r="13" spans="1:11" ht="17.399999999999999" x14ac:dyDescent="0.35">
      <c r="A13" s="227" t="s">
        <v>124</v>
      </c>
      <c r="B13" s="233"/>
      <c r="C13" s="233"/>
      <c r="D13" s="233"/>
      <c r="E13" s="234"/>
      <c r="F13" s="233"/>
      <c r="G13" s="235" t="s">
        <v>125</v>
      </c>
      <c r="H13" s="233"/>
      <c r="I13" s="233"/>
      <c r="J13" s="184">
        <f>J12^4/(K11)</f>
        <v>50.156450380980949</v>
      </c>
      <c r="K13" s="236"/>
    </row>
    <row r="14" spans="1:11" ht="13.8" x14ac:dyDescent="0.25">
      <c r="A14" s="231" t="s">
        <v>126</v>
      </c>
      <c r="B14" s="126"/>
      <c r="C14" s="126"/>
      <c r="D14" s="126"/>
      <c r="E14" s="127"/>
      <c r="F14" s="126"/>
      <c r="G14" s="129" t="s">
        <v>127</v>
      </c>
      <c r="H14" s="126"/>
      <c r="I14" s="126"/>
      <c r="J14" s="185">
        <f>1.95996+(2.37356/J13)+(2.818745/J13^2)+(2.546662/J13^3)+(1.761829/J13^4)+(0.245458/J13^5)+(1.000764/J13^6)</f>
        <v>2.0084240631291768</v>
      </c>
      <c r="K14" s="237"/>
    </row>
    <row r="15" spans="1:11" ht="14.4" thickBot="1" x14ac:dyDescent="0.3">
      <c r="A15" s="238" t="s">
        <v>128</v>
      </c>
      <c r="B15" s="130"/>
      <c r="C15" s="130"/>
      <c r="D15" s="130"/>
      <c r="E15" s="131"/>
      <c r="F15" s="130"/>
      <c r="G15" s="132" t="s">
        <v>129</v>
      </c>
      <c r="H15" s="130"/>
      <c r="I15" s="130"/>
      <c r="J15" s="200">
        <f>J12*J14</f>
        <v>0.58023539575713945</v>
      </c>
      <c r="K15" s="239" t="str">
        <f>D4</f>
        <v>l/min</v>
      </c>
    </row>
    <row r="16" spans="1:11" ht="13.8" thickBot="1" x14ac:dyDescent="0.3">
      <c r="A16" s="211"/>
      <c r="J16" s="201">
        <f>ABS(J15)/C4*100</f>
        <v>58.023539575713947</v>
      </c>
      <c r="K16" s="202" t="s">
        <v>130</v>
      </c>
    </row>
    <row r="17" spans="1:11" x14ac:dyDescent="0.25">
      <c r="A17" s="213" t="str">
        <f>A4</f>
        <v>Flow</v>
      </c>
      <c r="B17" s="111"/>
      <c r="C17" s="199">
        <f>ID!D28</f>
        <v>2</v>
      </c>
      <c r="D17" s="3" t="str">
        <f>D4</f>
        <v>l/min</v>
      </c>
      <c r="E17" s="214"/>
      <c r="F17" s="214"/>
      <c r="G17" s="214"/>
      <c r="H17" s="214"/>
      <c r="I17" s="214"/>
      <c r="J17" s="214"/>
      <c r="K17" s="215"/>
    </row>
    <row r="18" spans="1:11" ht="13.8" x14ac:dyDescent="0.25">
      <c r="A18" s="216" t="s">
        <v>104</v>
      </c>
      <c r="B18" s="112" t="s">
        <v>105</v>
      </c>
      <c r="C18" s="113" t="s">
        <v>106</v>
      </c>
      <c r="D18" s="112" t="s">
        <v>107</v>
      </c>
      <c r="E18" s="114" t="s">
        <v>108</v>
      </c>
      <c r="F18" s="112" t="s">
        <v>109</v>
      </c>
      <c r="G18" s="113" t="s">
        <v>110</v>
      </c>
      <c r="H18" s="112" t="s">
        <v>111</v>
      </c>
      <c r="I18" s="113" t="s">
        <v>112</v>
      </c>
      <c r="J18" s="112" t="s">
        <v>113</v>
      </c>
      <c r="K18" s="217" t="s">
        <v>114</v>
      </c>
    </row>
    <row r="19" spans="1:11" x14ac:dyDescent="0.25">
      <c r="A19" s="218" t="s">
        <v>115</v>
      </c>
      <c r="B19" s="115" t="str">
        <f>D17</f>
        <v>l/min</v>
      </c>
      <c r="C19" s="219" t="s">
        <v>116</v>
      </c>
      <c r="D19" s="122">
        <f>' DB Gas FLow Analyzer'!D167</f>
        <v>0</v>
      </c>
      <c r="E19" s="220">
        <f>SQRT(5)</f>
        <v>2.2360679774997898</v>
      </c>
      <c r="F19" s="115">
        <v>4</v>
      </c>
      <c r="G19" s="221">
        <f>D19/E19</f>
        <v>0</v>
      </c>
      <c r="H19" s="116">
        <v>1</v>
      </c>
      <c r="I19" s="221">
        <f>G19*H19</f>
        <v>0</v>
      </c>
      <c r="J19" s="117">
        <f>I19^2</f>
        <v>0</v>
      </c>
      <c r="K19" s="222">
        <f>I19^4/F19</f>
        <v>0</v>
      </c>
    </row>
    <row r="20" spans="1:11" x14ac:dyDescent="0.25">
      <c r="A20" s="223" t="s">
        <v>117</v>
      </c>
      <c r="B20" s="115" t="str">
        <f>D17</f>
        <v>l/min</v>
      </c>
      <c r="C20" s="118" t="s">
        <v>116</v>
      </c>
      <c r="D20" s="122">
        <f>' DB Gas FLow Analyzer'!K167</f>
        <v>1.9E-2</v>
      </c>
      <c r="E20" s="119">
        <f>SQRT(3)</f>
        <v>1.7320508075688772</v>
      </c>
      <c r="F20" s="115">
        <f>0.5*(100/10)^2</f>
        <v>50</v>
      </c>
      <c r="G20" s="120">
        <f>D20/E20</f>
        <v>1.096965511460289E-2</v>
      </c>
      <c r="H20" s="115">
        <v>1</v>
      </c>
      <c r="I20" s="120">
        <f>G20*H20</f>
        <v>1.096965511460289E-2</v>
      </c>
      <c r="J20" s="121">
        <f>I20^2</f>
        <v>1.2033333333333334E-4</v>
      </c>
      <c r="K20" s="224">
        <f>I20^4/F20</f>
        <v>2.8960222222222224E-10</v>
      </c>
    </row>
    <row r="21" spans="1:11" x14ac:dyDescent="0.25">
      <c r="A21" s="218" t="s">
        <v>118</v>
      </c>
      <c r="B21" s="115" t="str">
        <f>D17</f>
        <v>l/min</v>
      </c>
      <c r="C21" s="115" t="s">
        <v>119</v>
      </c>
      <c r="D21" s="122">
        <f>' DB Gas FLow Analyzer'!L166</f>
        <v>0.5</v>
      </c>
      <c r="E21" s="123">
        <f>SQRT(3)</f>
        <v>1.7320508075688772</v>
      </c>
      <c r="F21" s="115">
        <f t="shared" ref="F21:F22" si="1">0.5*(100/10)^2</f>
        <v>50</v>
      </c>
      <c r="G21" s="121">
        <f>D21/E21</f>
        <v>0.28867513459481292</v>
      </c>
      <c r="H21" s="115">
        <v>1</v>
      </c>
      <c r="I21" s="121">
        <f>G21*H21</f>
        <v>0.28867513459481292</v>
      </c>
      <c r="J21" s="121">
        <f>I21^2</f>
        <v>8.3333333333333356E-2</v>
      </c>
      <c r="K21" s="225">
        <f>I21^4/F21</f>
        <v>1.3888888888888897E-4</v>
      </c>
    </row>
    <row r="22" spans="1:11" x14ac:dyDescent="0.25">
      <c r="A22" s="223" t="s">
        <v>120</v>
      </c>
      <c r="B22" s="115" t="str">
        <f>D17</f>
        <v>l/min</v>
      </c>
      <c r="C22" s="118" t="s">
        <v>119</v>
      </c>
      <c r="D22" s="122">
        <f>' DB Gas FLow Analyzer'!M167</f>
        <v>6.3333333333333332E-3</v>
      </c>
      <c r="E22" s="124">
        <v>2</v>
      </c>
      <c r="F22" s="115">
        <f t="shared" si="1"/>
        <v>50</v>
      </c>
      <c r="G22" s="120">
        <f>D22/E22</f>
        <v>3.1666666666666666E-3</v>
      </c>
      <c r="H22" s="115">
        <v>1</v>
      </c>
      <c r="I22" s="120">
        <f>G22*H22</f>
        <v>3.1666666666666666E-3</v>
      </c>
      <c r="J22" s="121">
        <f>I22^2</f>
        <v>1.0027777777777778E-5</v>
      </c>
      <c r="K22" s="225">
        <f>I22^4/F22</f>
        <v>2.0111265432098765E-12</v>
      </c>
    </row>
    <row r="23" spans="1:11" x14ac:dyDescent="0.25">
      <c r="A23" s="223"/>
      <c r="B23" s="115"/>
      <c r="C23" s="115"/>
      <c r="D23" s="115"/>
      <c r="E23" s="123"/>
      <c r="F23" s="115"/>
      <c r="G23" s="121"/>
      <c r="H23" s="115"/>
      <c r="I23" s="121"/>
      <c r="J23" s="125"/>
      <c r="K23" s="226"/>
    </row>
    <row r="24" spans="1:11" ht="13.8" x14ac:dyDescent="0.25">
      <c r="A24" s="227" t="s">
        <v>121</v>
      </c>
      <c r="B24" s="228"/>
      <c r="C24" s="228"/>
      <c r="D24" s="228"/>
      <c r="E24" s="229"/>
      <c r="F24" s="228"/>
      <c r="G24" s="228"/>
      <c r="H24" s="228"/>
      <c r="I24" s="228"/>
      <c r="J24" s="184">
        <f>SUM(J19:J22)</f>
        <v>8.3463694444444472E-2</v>
      </c>
      <c r="K24" s="230">
        <f>SUM(K19:K22)</f>
        <v>1.3888918050223773E-4</v>
      </c>
    </row>
    <row r="25" spans="1:11" ht="16.2" x14ac:dyDescent="0.35">
      <c r="A25" s="231" t="s">
        <v>122</v>
      </c>
      <c r="B25" s="126"/>
      <c r="C25" s="126"/>
      <c r="D25" s="126"/>
      <c r="E25" s="127"/>
      <c r="F25" s="126"/>
      <c r="G25" s="128" t="s">
        <v>123</v>
      </c>
      <c r="H25" s="126"/>
      <c r="I25" s="126"/>
      <c r="J25" s="185">
        <f>SQRT(J24)</f>
        <v>0.28890083842807462</v>
      </c>
      <c r="K25" s="232"/>
    </row>
    <row r="26" spans="1:11" ht="17.399999999999999" x14ac:dyDescent="0.35">
      <c r="A26" s="227" t="s">
        <v>124</v>
      </c>
      <c r="B26" s="233"/>
      <c r="C26" s="233"/>
      <c r="D26" s="233"/>
      <c r="E26" s="234"/>
      <c r="F26" s="233"/>
      <c r="G26" s="235" t="s">
        <v>125</v>
      </c>
      <c r="H26" s="233"/>
      <c r="I26" s="233"/>
      <c r="J26" s="184">
        <f>J25^4/(K24)</f>
        <v>50.156450380980949</v>
      </c>
      <c r="K26" s="236"/>
    </row>
    <row r="27" spans="1:11" ht="13.8" x14ac:dyDescent="0.25">
      <c r="A27" s="231" t="s">
        <v>126</v>
      </c>
      <c r="B27" s="126"/>
      <c r="C27" s="126"/>
      <c r="D27" s="126"/>
      <c r="E27" s="127"/>
      <c r="F27" s="126"/>
      <c r="G27" s="129" t="s">
        <v>127</v>
      </c>
      <c r="H27" s="126"/>
      <c r="I27" s="126"/>
      <c r="J27" s="185">
        <f>1.95996+(2.37356/J26)+(2.818745/J26^2)+(2.546662/J26^3)+(1.761829/J26^4)+(0.245458/J26^5)+(1.000764/J26^6)</f>
        <v>2.0084240631291768</v>
      </c>
      <c r="K27" s="237"/>
    </row>
    <row r="28" spans="1:11" ht="14.4" thickBot="1" x14ac:dyDescent="0.3">
      <c r="A28" s="238" t="s">
        <v>128</v>
      </c>
      <c r="B28" s="130"/>
      <c r="C28" s="130"/>
      <c r="D28" s="130"/>
      <c r="E28" s="131"/>
      <c r="F28" s="130"/>
      <c r="G28" s="132" t="s">
        <v>129</v>
      </c>
      <c r="H28" s="130"/>
      <c r="I28" s="130"/>
      <c r="J28" s="200">
        <f>J25*J27</f>
        <v>0.58023539575713945</v>
      </c>
      <c r="K28" s="239" t="str">
        <f>D17</f>
        <v>l/min</v>
      </c>
    </row>
    <row r="29" spans="1:11" ht="13.8" thickBot="1" x14ac:dyDescent="0.3">
      <c r="A29" s="211"/>
      <c r="J29" s="201">
        <f>ABS(J28)/C17*100</f>
        <v>29.011769787856974</v>
      </c>
      <c r="K29" s="202" t="s">
        <v>130</v>
      </c>
    </row>
    <row r="30" spans="1:11" x14ac:dyDescent="0.25">
      <c r="A30" s="213" t="str">
        <f>A4</f>
        <v>Flow</v>
      </c>
      <c r="B30" s="111"/>
      <c r="C30" s="199">
        <f>ID!D29</f>
        <v>3</v>
      </c>
      <c r="D30" s="3" t="str">
        <f>D4</f>
        <v>l/min</v>
      </c>
      <c r="E30" s="214"/>
      <c r="F30" s="214"/>
      <c r="G30" s="214"/>
      <c r="H30" s="214"/>
      <c r="I30" s="214"/>
      <c r="J30" s="214"/>
      <c r="K30" s="215"/>
    </row>
    <row r="31" spans="1:11" ht="13.8" x14ac:dyDescent="0.25">
      <c r="A31" s="216" t="s">
        <v>104</v>
      </c>
      <c r="B31" s="112" t="s">
        <v>105</v>
      </c>
      <c r="C31" s="113" t="s">
        <v>106</v>
      </c>
      <c r="D31" s="112" t="s">
        <v>107</v>
      </c>
      <c r="E31" s="114" t="s">
        <v>108</v>
      </c>
      <c r="F31" s="112" t="s">
        <v>109</v>
      </c>
      <c r="G31" s="113" t="s">
        <v>110</v>
      </c>
      <c r="H31" s="112" t="s">
        <v>111</v>
      </c>
      <c r="I31" s="113" t="s">
        <v>112</v>
      </c>
      <c r="J31" s="112" t="s">
        <v>113</v>
      </c>
      <c r="K31" s="217" t="s">
        <v>114</v>
      </c>
    </row>
    <row r="32" spans="1:11" x14ac:dyDescent="0.25">
      <c r="A32" s="218" t="s">
        <v>115</v>
      </c>
      <c r="B32" s="115" t="str">
        <f>D30</f>
        <v>l/min</v>
      </c>
      <c r="C32" s="219" t="s">
        <v>116</v>
      </c>
      <c r="D32" s="122">
        <f>' DB Gas FLow Analyzer'!D168</f>
        <v>0</v>
      </c>
      <c r="E32" s="220">
        <f>SQRT(5)</f>
        <v>2.2360679774997898</v>
      </c>
      <c r="F32" s="115">
        <v>4</v>
      </c>
      <c r="G32" s="221">
        <f>D32/E32</f>
        <v>0</v>
      </c>
      <c r="H32" s="116">
        <v>1</v>
      </c>
      <c r="I32" s="221">
        <f>G32*H32</f>
        <v>0</v>
      </c>
      <c r="J32" s="117">
        <f>I32^2</f>
        <v>0</v>
      </c>
      <c r="K32" s="222">
        <f>I32^4/F32</f>
        <v>0</v>
      </c>
    </row>
    <row r="33" spans="1:11" x14ac:dyDescent="0.25">
      <c r="A33" s="223" t="s">
        <v>117</v>
      </c>
      <c r="B33" s="115" t="str">
        <f>D30</f>
        <v>l/min</v>
      </c>
      <c r="C33" s="118" t="s">
        <v>116</v>
      </c>
      <c r="D33" s="122">
        <f>' DB Gas FLow Analyzer'!K168</f>
        <v>1.9E-2</v>
      </c>
      <c r="E33" s="119">
        <f>SQRT(3)</f>
        <v>1.7320508075688772</v>
      </c>
      <c r="F33" s="115">
        <f>0.5*(100/10)^2</f>
        <v>50</v>
      </c>
      <c r="G33" s="120">
        <f>D33/E33</f>
        <v>1.096965511460289E-2</v>
      </c>
      <c r="H33" s="115">
        <v>1</v>
      </c>
      <c r="I33" s="120">
        <f>G33*H33</f>
        <v>1.096965511460289E-2</v>
      </c>
      <c r="J33" s="121">
        <f>I33^2</f>
        <v>1.2033333333333334E-4</v>
      </c>
      <c r="K33" s="224">
        <f>I33^4/F33</f>
        <v>2.8960222222222224E-10</v>
      </c>
    </row>
    <row r="34" spans="1:11" x14ac:dyDescent="0.25">
      <c r="A34" s="218" t="s">
        <v>118</v>
      </c>
      <c r="B34" s="115" t="str">
        <f>D30</f>
        <v>l/min</v>
      </c>
      <c r="C34" s="115" t="s">
        <v>119</v>
      </c>
      <c r="D34" s="122">
        <f>' DB Gas FLow Analyzer'!L166</f>
        <v>0.5</v>
      </c>
      <c r="E34" s="123">
        <f>SQRT(3)</f>
        <v>1.7320508075688772</v>
      </c>
      <c r="F34" s="115">
        <f t="shared" ref="F34:F35" si="2">0.5*(100/10)^2</f>
        <v>50</v>
      </c>
      <c r="G34" s="121">
        <f>D34/E34</f>
        <v>0.28867513459481292</v>
      </c>
      <c r="H34" s="115">
        <v>1</v>
      </c>
      <c r="I34" s="121">
        <f>G34*H34</f>
        <v>0.28867513459481292</v>
      </c>
      <c r="J34" s="121">
        <f>I34^2</f>
        <v>8.3333333333333356E-2</v>
      </c>
      <c r="K34" s="225">
        <f>I34^4/F34</f>
        <v>1.3888888888888897E-4</v>
      </c>
    </row>
    <row r="35" spans="1:11" x14ac:dyDescent="0.25">
      <c r="A35" s="223" t="s">
        <v>120</v>
      </c>
      <c r="B35" s="115" t="str">
        <f>D30</f>
        <v>l/min</v>
      </c>
      <c r="C35" s="118" t="s">
        <v>119</v>
      </c>
      <c r="D35" s="122">
        <f>' DB Gas FLow Analyzer'!M168</f>
        <v>6.3333333333333332E-3</v>
      </c>
      <c r="E35" s="124">
        <v>2</v>
      </c>
      <c r="F35" s="115">
        <f t="shared" si="2"/>
        <v>50</v>
      </c>
      <c r="G35" s="120">
        <f>D35/E35</f>
        <v>3.1666666666666666E-3</v>
      </c>
      <c r="H35" s="115">
        <v>1</v>
      </c>
      <c r="I35" s="120">
        <f>G35*H35</f>
        <v>3.1666666666666666E-3</v>
      </c>
      <c r="J35" s="121">
        <f>I35^2</f>
        <v>1.0027777777777778E-5</v>
      </c>
      <c r="K35" s="225">
        <f>I35^4/F35</f>
        <v>2.0111265432098765E-12</v>
      </c>
    </row>
    <row r="36" spans="1:11" x14ac:dyDescent="0.25">
      <c r="A36" s="223"/>
      <c r="B36" s="115"/>
      <c r="C36" s="115"/>
      <c r="D36" s="115"/>
      <c r="E36" s="123"/>
      <c r="F36" s="115"/>
      <c r="G36" s="121"/>
      <c r="H36" s="115"/>
      <c r="I36" s="121"/>
      <c r="J36" s="125"/>
      <c r="K36" s="226"/>
    </row>
    <row r="37" spans="1:11" ht="13.8" x14ac:dyDescent="0.25">
      <c r="A37" s="227" t="s">
        <v>121</v>
      </c>
      <c r="B37" s="228"/>
      <c r="C37" s="228"/>
      <c r="D37" s="228"/>
      <c r="E37" s="229"/>
      <c r="F37" s="228"/>
      <c r="G37" s="228"/>
      <c r="H37" s="228"/>
      <c r="I37" s="228"/>
      <c r="J37" s="184">
        <f>SUM(J32:J35)</f>
        <v>8.3463694444444472E-2</v>
      </c>
      <c r="K37" s="230">
        <f>SUM(K32:K35)</f>
        <v>1.3888918050223773E-4</v>
      </c>
    </row>
    <row r="38" spans="1:11" ht="16.2" x14ac:dyDescent="0.35">
      <c r="A38" s="231" t="s">
        <v>122</v>
      </c>
      <c r="B38" s="126"/>
      <c r="C38" s="126"/>
      <c r="D38" s="126"/>
      <c r="E38" s="127"/>
      <c r="F38" s="126"/>
      <c r="G38" s="128" t="s">
        <v>123</v>
      </c>
      <c r="H38" s="126"/>
      <c r="I38" s="126"/>
      <c r="J38" s="185">
        <f>SQRT(J37)</f>
        <v>0.28890083842807462</v>
      </c>
      <c r="K38" s="232"/>
    </row>
    <row r="39" spans="1:11" ht="17.399999999999999" x14ac:dyDescent="0.35">
      <c r="A39" s="227" t="s">
        <v>124</v>
      </c>
      <c r="B39" s="233"/>
      <c r="C39" s="233"/>
      <c r="D39" s="233"/>
      <c r="E39" s="234"/>
      <c r="F39" s="233"/>
      <c r="G39" s="235" t="s">
        <v>125</v>
      </c>
      <c r="H39" s="233"/>
      <c r="I39" s="233"/>
      <c r="J39" s="184">
        <f>J38^4/(K37)</f>
        <v>50.156450380980949</v>
      </c>
      <c r="K39" s="236"/>
    </row>
    <row r="40" spans="1:11" ht="13.8" x14ac:dyDescent="0.25">
      <c r="A40" s="231" t="s">
        <v>126</v>
      </c>
      <c r="B40" s="126"/>
      <c r="C40" s="126"/>
      <c r="D40" s="126"/>
      <c r="E40" s="127"/>
      <c r="F40" s="126"/>
      <c r="G40" s="129" t="s">
        <v>127</v>
      </c>
      <c r="H40" s="126"/>
      <c r="I40" s="126"/>
      <c r="J40" s="185">
        <f>1.95996+(2.37356/J39)+(2.818745/J39^2)+(2.546662/J39^3)+(1.761829/J39^4)+(0.245458/J39^5)+(1.000764/J39^6)</f>
        <v>2.0084240631291768</v>
      </c>
      <c r="K40" s="237"/>
    </row>
    <row r="41" spans="1:11" ht="14.4" thickBot="1" x14ac:dyDescent="0.3">
      <c r="A41" s="238" t="s">
        <v>128</v>
      </c>
      <c r="B41" s="130"/>
      <c r="C41" s="130"/>
      <c r="D41" s="130"/>
      <c r="E41" s="131"/>
      <c r="F41" s="130"/>
      <c r="G41" s="132" t="s">
        <v>129</v>
      </c>
      <c r="H41" s="130"/>
      <c r="I41" s="130"/>
      <c r="J41" s="200">
        <f>J38*J40</f>
        <v>0.58023539575713945</v>
      </c>
      <c r="K41" s="239" t="str">
        <f>D30</f>
        <v>l/min</v>
      </c>
    </row>
    <row r="42" spans="1:11" ht="13.8" thickBot="1" x14ac:dyDescent="0.3">
      <c r="A42" s="211"/>
      <c r="J42" s="201">
        <f>ABS(J41)/C30*100</f>
        <v>19.341179858571316</v>
      </c>
      <c r="K42" s="202" t="s">
        <v>130</v>
      </c>
    </row>
    <row r="43" spans="1:11" x14ac:dyDescent="0.25">
      <c r="A43" s="213" t="str">
        <f>A4</f>
        <v>Flow</v>
      </c>
      <c r="B43" s="111"/>
      <c r="C43" s="199">
        <f>ID!D30</f>
        <v>4</v>
      </c>
      <c r="D43" s="3" t="str">
        <f>D4</f>
        <v>l/min</v>
      </c>
      <c r="E43" s="214"/>
      <c r="F43" s="214"/>
      <c r="G43" s="214"/>
      <c r="H43" s="214"/>
      <c r="I43" s="214"/>
      <c r="J43" s="214"/>
      <c r="K43" s="215"/>
    </row>
    <row r="44" spans="1:11" ht="13.8" x14ac:dyDescent="0.25">
      <c r="A44" s="216" t="s">
        <v>104</v>
      </c>
      <c r="B44" s="112" t="s">
        <v>105</v>
      </c>
      <c r="C44" s="113" t="s">
        <v>106</v>
      </c>
      <c r="D44" s="112" t="s">
        <v>107</v>
      </c>
      <c r="E44" s="114" t="s">
        <v>108</v>
      </c>
      <c r="F44" s="112" t="s">
        <v>109</v>
      </c>
      <c r="G44" s="113" t="s">
        <v>110</v>
      </c>
      <c r="H44" s="112" t="s">
        <v>111</v>
      </c>
      <c r="I44" s="113" t="s">
        <v>112</v>
      </c>
      <c r="J44" s="112" t="s">
        <v>113</v>
      </c>
      <c r="K44" s="217" t="s">
        <v>114</v>
      </c>
    </row>
    <row r="45" spans="1:11" x14ac:dyDescent="0.25">
      <c r="A45" s="218" t="s">
        <v>115</v>
      </c>
      <c r="B45" s="115" t="str">
        <f>D43</f>
        <v>l/min</v>
      </c>
      <c r="C45" s="219" t="s">
        <v>116</v>
      </c>
      <c r="D45" s="122">
        <f>' DB Gas FLow Analyzer'!D169</f>
        <v>0</v>
      </c>
      <c r="E45" s="220">
        <f>SQRT(5)</f>
        <v>2.2360679774997898</v>
      </c>
      <c r="F45" s="115">
        <v>4</v>
      </c>
      <c r="G45" s="221">
        <f>D45/E45</f>
        <v>0</v>
      </c>
      <c r="H45" s="116">
        <v>1</v>
      </c>
      <c r="I45" s="221">
        <f>G45*H45</f>
        <v>0</v>
      </c>
      <c r="J45" s="117">
        <f>I45^2</f>
        <v>0</v>
      </c>
      <c r="K45" s="222">
        <f>I45^4/F45</f>
        <v>0</v>
      </c>
    </row>
    <row r="46" spans="1:11" x14ac:dyDescent="0.25">
      <c r="A46" s="223" t="s">
        <v>117</v>
      </c>
      <c r="B46" s="115" t="str">
        <f>D43</f>
        <v>l/min</v>
      </c>
      <c r="C46" s="118" t="s">
        <v>116</v>
      </c>
      <c r="D46" s="122">
        <f>' DB Gas FLow Analyzer'!K169</f>
        <v>1.9E-2</v>
      </c>
      <c r="E46" s="119">
        <f>SQRT(3)</f>
        <v>1.7320508075688772</v>
      </c>
      <c r="F46" s="115">
        <f>0.5*(100/10)^2</f>
        <v>50</v>
      </c>
      <c r="G46" s="120">
        <f>D46/E46</f>
        <v>1.096965511460289E-2</v>
      </c>
      <c r="H46" s="115">
        <v>1</v>
      </c>
      <c r="I46" s="120">
        <f>G46*H46</f>
        <v>1.096965511460289E-2</v>
      </c>
      <c r="J46" s="121">
        <f>I46^2</f>
        <v>1.2033333333333334E-4</v>
      </c>
      <c r="K46" s="224">
        <f>I46^4/F46</f>
        <v>2.8960222222222224E-10</v>
      </c>
    </row>
    <row r="47" spans="1:11" x14ac:dyDescent="0.25">
      <c r="A47" s="218" t="s">
        <v>118</v>
      </c>
      <c r="B47" s="115" t="str">
        <f>D43</f>
        <v>l/min</v>
      </c>
      <c r="C47" s="115" t="s">
        <v>119</v>
      </c>
      <c r="D47" s="122">
        <f>' DB Gas FLow Analyzer'!L166</f>
        <v>0.5</v>
      </c>
      <c r="E47" s="123">
        <f>SQRT(3)</f>
        <v>1.7320508075688772</v>
      </c>
      <c r="F47" s="115">
        <f t="shared" ref="F47:F48" si="3">0.5*(100/10)^2</f>
        <v>50</v>
      </c>
      <c r="G47" s="121">
        <f>D47/E47</f>
        <v>0.28867513459481292</v>
      </c>
      <c r="H47" s="115">
        <v>1</v>
      </c>
      <c r="I47" s="121">
        <f>G47*H47</f>
        <v>0.28867513459481292</v>
      </c>
      <c r="J47" s="121">
        <f>I47^2</f>
        <v>8.3333333333333356E-2</v>
      </c>
      <c r="K47" s="225">
        <f>I47^4/F47</f>
        <v>1.3888888888888897E-4</v>
      </c>
    </row>
    <row r="48" spans="1:11" x14ac:dyDescent="0.25">
      <c r="A48" s="223" t="s">
        <v>120</v>
      </c>
      <c r="B48" s="115" t="str">
        <f>D43</f>
        <v>l/min</v>
      </c>
      <c r="C48" s="118" t="s">
        <v>119</v>
      </c>
      <c r="D48" s="122">
        <f>' DB Gas FLow Analyzer'!M169</f>
        <v>6.3333333333333332E-3</v>
      </c>
      <c r="E48" s="124">
        <v>2</v>
      </c>
      <c r="F48" s="115">
        <f t="shared" si="3"/>
        <v>50</v>
      </c>
      <c r="G48" s="120">
        <f>D48/E48</f>
        <v>3.1666666666666666E-3</v>
      </c>
      <c r="H48" s="115">
        <v>1</v>
      </c>
      <c r="I48" s="120">
        <f>G48*H48</f>
        <v>3.1666666666666666E-3</v>
      </c>
      <c r="J48" s="121">
        <f>I48^2</f>
        <v>1.0027777777777778E-5</v>
      </c>
      <c r="K48" s="225">
        <f>I48^4/F48</f>
        <v>2.0111265432098765E-12</v>
      </c>
    </row>
    <row r="49" spans="1:11" x14ac:dyDescent="0.25">
      <c r="A49" s="223"/>
      <c r="B49" s="115"/>
      <c r="C49" s="115"/>
      <c r="D49" s="115"/>
      <c r="E49" s="123"/>
      <c r="F49" s="115"/>
      <c r="G49" s="121"/>
      <c r="H49" s="115"/>
      <c r="I49" s="121"/>
      <c r="J49" s="125"/>
      <c r="K49" s="226"/>
    </row>
    <row r="50" spans="1:11" ht="13.8" x14ac:dyDescent="0.25">
      <c r="A50" s="227" t="s">
        <v>121</v>
      </c>
      <c r="B50" s="228"/>
      <c r="C50" s="228"/>
      <c r="D50" s="228"/>
      <c r="E50" s="229"/>
      <c r="F50" s="228"/>
      <c r="G50" s="228"/>
      <c r="H50" s="228"/>
      <c r="I50" s="228"/>
      <c r="J50" s="184">
        <f>SUM(J45:J48)</f>
        <v>8.3463694444444472E-2</v>
      </c>
      <c r="K50" s="230">
        <f>SUM(K45:K48)</f>
        <v>1.3888918050223773E-4</v>
      </c>
    </row>
    <row r="51" spans="1:11" ht="16.2" x14ac:dyDescent="0.35">
      <c r="A51" s="231" t="s">
        <v>122</v>
      </c>
      <c r="B51" s="126"/>
      <c r="C51" s="126"/>
      <c r="D51" s="126"/>
      <c r="E51" s="127"/>
      <c r="F51" s="126"/>
      <c r="G51" s="128" t="s">
        <v>123</v>
      </c>
      <c r="H51" s="126"/>
      <c r="I51" s="126"/>
      <c r="J51" s="185">
        <f>SQRT(J50)</f>
        <v>0.28890083842807462</v>
      </c>
      <c r="K51" s="232"/>
    </row>
    <row r="52" spans="1:11" ht="17.399999999999999" x14ac:dyDescent="0.35">
      <c r="A52" s="227" t="s">
        <v>124</v>
      </c>
      <c r="B52" s="233"/>
      <c r="C52" s="233"/>
      <c r="D52" s="233"/>
      <c r="E52" s="234"/>
      <c r="F52" s="233"/>
      <c r="G52" s="235" t="s">
        <v>125</v>
      </c>
      <c r="H52" s="233"/>
      <c r="I52" s="233"/>
      <c r="J52" s="184">
        <f>J51^4/(K50)</f>
        <v>50.156450380980949</v>
      </c>
      <c r="K52" s="236"/>
    </row>
    <row r="53" spans="1:11" ht="13.8" x14ac:dyDescent="0.25">
      <c r="A53" s="231" t="s">
        <v>126</v>
      </c>
      <c r="B53" s="126"/>
      <c r="C53" s="126"/>
      <c r="D53" s="126"/>
      <c r="E53" s="127"/>
      <c r="F53" s="126"/>
      <c r="G53" s="129" t="s">
        <v>127</v>
      </c>
      <c r="H53" s="126"/>
      <c r="I53" s="126"/>
      <c r="J53" s="185">
        <f>1.95996+(2.37356/J52)+(2.818745/J52^2)+(2.546662/J52^3)+(1.761829/J52^4)+(0.245458/J52^5)+(1.000764/J52^6)</f>
        <v>2.0084240631291768</v>
      </c>
      <c r="K53" s="237"/>
    </row>
    <row r="54" spans="1:11" ht="14.4" thickBot="1" x14ac:dyDescent="0.3">
      <c r="A54" s="238" t="s">
        <v>128</v>
      </c>
      <c r="B54" s="130"/>
      <c r="C54" s="130"/>
      <c r="D54" s="130"/>
      <c r="E54" s="131"/>
      <c r="F54" s="130"/>
      <c r="G54" s="132" t="s">
        <v>129</v>
      </c>
      <c r="H54" s="130"/>
      <c r="I54" s="130"/>
      <c r="J54" s="200">
        <f>J51*J53</f>
        <v>0.58023539575713945</v>
      </c>
      <c r="K54" s="239" t="str">
        <f>D43</f>
        <v>l/min</v>
      </c>
    </row>
    <row r="55" spans="1:11" ht="13.8" thickBot="1" x14ac:dyDescent="0.3">
      <c r="A55" s="211"/>
      <c r="J55" s="201">
        <f>ABS(J54)/C43*100</f>
        <v>14.505884893928487</v>
      </c>
      <c r="K55" s="202" t="s">
        <v>130</v>
      </c>
    </row>
    <row r="56" spans="1:11" x14ac:dyDescent="0.25">
      <c r="A56" s="213" t="str">
        <f>A4</f>
        <v>Flow</v>
      </c>
      <c r="B56" s="111"/>
      <c r="C56" s="199">
        <f>ID!D31</f>
        <v>5</v>
      </c>
      <c r="D56" s="3" t="str">
        <f>D4</f>
        <v>l/min</v>
      </c>
      <c r="E56" s="214"/>
      <c r="F56" s="214"/>
      <c r="G56" s="214"/>
      <c r="H56" s="214"/>
      <c r="I56" s="214"/>
      <c r="J56" s="214"/>
      <c r="K56" s="215"/>
    </row>
    <row r="57" spans="1:11" ht="13.8" x14ac:dyDescent="0.25">
      <c r="A57" s="216" t="s">
        <v>104</v>
      </c>
      <c r="B57" s="112" t="s">
        <v>105</v>
      </c>
      <c r="C57" s="113" t="s">
        <v>106</v>
      </c>
      <c r="D57" s="112" t="s">
        <v>107</v>
      </c>
      <c r="E57" s="114" t="s">
        <v>108</v>
      </c>
      <c r="F57" s="112" t="s">
        <v>109</v>
      </c>
      <c r="G57" s="113" t="s">
        <v>110</v>
      </c>
      <c r="H57" s="112" t="s">
        <v>111</v>
      </c>
      <c r="I57" s="113" t="s">
        <v>112</v>
      </c>
      <c r="J57" s="112" t="s">
        <v>113</v>
      </c>
      <c r="K57" s="217" t="s">
        <v>114</v>
      </c>
    </row>
    <row r="58" spans="1:11" x14ac:dyDescent="0.25">
      <c r="A58" s="218" t="s">
        <v>115</v>
      </c>
      <c r="B58" s="115" t="str">
        <f>D56</f>
        <v>l/min</v>
      </c>
      <c r="C58" s="219" t="s">
        <v>116</v>
      </c>
      <c r="D58" s="122">
        <f>' DB Gas FLow Analyzer'!D170</f>
        <v>0</v>
      </c>
      <c r="E58" s="220">
        <f>SQRT(5)</f>
        <v>2.2360679774997898</v>
      </c>
      <c r="F58" s="115">
        <v>4</v>
      </c>
      <c r="G58" s="221">
        <f>D58/E58</f>
        <v>0</v>
      </c>
      <c r="H58" s="116">
        <v>1</v>
      </c>
      <c r="I58" s="221">
        <f>G58*H58</f>
        <v>0</v>
      </c>
      <c r="J58" s="117">
        <f>I58^2</f>
        <v>0</v>
      </c>
      <c r="K58" s="222">
        <f>I58^4/F58</f>
        <v>0</v>
      </c>
    </row>
    <row r="59" spans="1:11" x14ac:dyDescent="0.25">
      <c r="A59" s="223" t="s">
        <v>117</v>
      </c>
      <c r="B59" s="115" t="str">
        <f>D56</f>
        <v>l/min</v>
      </c>
      <c r="C59" s="118" t="s">
        <v>116</v>
      </c>
      <c r="D59" s="122">
        <f>' DB Gas FLow Analyzer'!K170</f>
        <v>1.9E-2</v>
      </c>
      <c r="E59" s="119">
        <f>SQRT(3)</f>
        <v>1.7320508075688772</v>
      </c>
      <c r="F59" s="115">
        <f>0.5*(100/10)^2</f>
        <v>50</v>
      </c>
      <c r="G59" s="120">
        <f>D59/E59</f>
        <v>1.096965511460289E-2</v>
      </c>
      <c r="H59" s="115">
        <v>1</v>
      </c>
      <c r="I59" s="120">
        <f>G59*H59</f>
        <v>1.096965511460289E-2</v>
      </c>
      <c r="J59" s="121">
        <f>I59^2</f>
        <v>1.2033333333333334E-4</v>
      </c>
      <c r="K59" s="224">
        <f>I59^4/F59</f>
        <v>2.8960222222222224E-10</v>
      </c>
    </row>
    <row r="60" spans="1:11" x14ac:dyDescent="0.25">
      <c r="A60" s="218" t="s">
        <v>118</v>
      </c>
      <c r="B60" s="115" t="str">
        <f>D56</f>
        <v>l/min</v>
      </c>
      <c r="C60" s="115" t="s">
        <v>119</v>
      </c>
      <c r="D60" s="122">
        <f>' DB Gas FLow Analyzer'!L166</f>
        <v>0.5</v>
      </c>
      <c r="E60" s="123">
        <f>SQRT(3)</f>
        <v>1.7320508075688772</v>
      </c>
      <c r="F60" s="115">
        <f t="shared" ref="F60:F61" si="4">0.5*(100/10)^2</f>
        <v>50</v>
      </c>
      <c r="G60" s="121">
        <f>D60/E60</f>
        <v>0.28867513459481292</v>
      </c>
      <c r="H60" s="115">
        <v>1</v>
      </c>
      <c r="I60" s="121">
        <f>G60*H60</f>
        <v>0.28867513459481292</v>
      </c>
      <c r="J60" s="121">
        <f>I60^2</f>
        <v>8.3333333333333356E-2</v>
      </c>
      <c r="K60" s="225">
        <f>I60^4/F60</f>
        <v>1.3888888888888897E-4</v>
      </c>
    </row>
    <row r="61" spans="1:11" x14ac:dyDescent="0.25">
      <c r="A61" s="223" t="s">
        <v>120</v>
      </c>
      <c r="B61" s="115" t="str">
        <f>D56</f>
        <v>l/min</v>
      </c>
      <c r="C61" s="118" t="s">
        <v>119</v>
      </c>
      <c r="D61" s="122">
        <f>' DB Gas FLow Analyzer'!M170</f>
        <v>6.3333333333333332E-3</v>
      </c>
      <c r="E61" s="124">
        <v>2</v>
      </c>
      <c r="F61" s="115">
        <f t="shared" si="4"/>
        <v>50</v>
      </c>
      <c r="G61" s="120">
        <f>D61/E61</f>
        <v>3.1666666666666666E-3</v>
      </c>
      <c r="H61" s="115">
        <v>1</v>
      </c>
      <c r="I61" s="120">
        <f>G61*H61</f>
        <v>3.1666666666666666E-3</v>
      </c>
      <c r="J61" s="121">
        <f>I61^2</f>
        <v>1.0027777777777778E-5</v>
      </c>
      <c r="K61" s="225">
        <f>I61^4/F61</f>
        <v>2.0111265432098765E-12</v>
      </c>
    </row>
    <row r="62" spans="1:11" x14ac:dyDescent="0.25">
      <c r="A62" s="223"/>
      <c r="B62" s="115"/>
      <c r="C62" s="115"/>
      <c r="D62" s="115"/>
      <c r="E62" s="123"/>
      <c r="F62" s="115"/>
      <c r="G62" s="121"/>
      <c r="H62" s="115"/>
      <c r="I62" s="121"/>
      <c r="J62" s="125"/>
      <c r="K62" s="226"/>
    </row>
    <row r="63" spans="1:11" ht="13.8" x14ac:dyDescent="0.25">
      <c r="A63" s="227" t="s">
        <v>121</v>
      </c>
      <c r="B63" s="228"/>
      <c r="C63" s="228"/>
      <c r="D63" s="228"/>
      <c r="E63" s="229"/>
      <c r="F63" s="228"/>
      <c r="G63" s="228"/>
      <c r="H63" s="228"/>
      <c r="I63" s="228"/>
      <c r="J63" s="184">
        <f>SUM(J58:J61)</f>
        <v>8.3463694444444472E-2</v>
      </c>
      <c r="K63" s="230">
        <f>SUM(K58:K61)</f>
        <v>1.3888918050223773E-4</v>
      </c>
    </row>
    <row r="64" spans="1:11" ht="16.2" x14ac:dyDescent="0.35">
      <c r="A64" s="231" t="s">
        <v>122</v>
      </c>
      <c r="B64" s="126"/>
      <c r="C64" s="126"/>
      <c r="D64" s="126"/>
      <c r="E64" s="127"/>
      <c r="F64" s="126"/>
      <c r="G64" s="128" t="s">
        <v>123</v>
      </c>
      <c r="H64" s="126"/>
      <c r="I64" s="126"/>
      <c r="J64" s="185">
        <f>SQRT(J63)</f>
        <v>0.28890083842807462</v>
      </c>
      <c r="K64" s="232"/>
    </row>
    <row r="65" spans="1:11" ht="17.399999999999999" x14ac:dyDescent="0.35">
      <c r="A65" s="227" t="s">
        <v>124</v>
      </c>
      <c r="B65" s="233"/>
      <c r="C65" s="233"/>
      <c r="D65" s="233"/>
      <c r="E65" s="234"/>
      <c r="F65" s="233"/>
      <c r="G65" s="235" t="s">
        <v>125</v>
      </c>
      <c r="H65" s="233"/>
      <c r="I65" s="233"/>
      <c r="J65" s="184">
        <f>J64^4/(K63)</f>
        <v>50.156450380980949</v>
      </c>
      <c r="K65" s="236"/>
    </row>
    <row r="66" spans="1:11" ht="13.8" x14ac:dyDescent="0.25">
      <c r="A66" s="231" t="s">
        <v>126</v>
      </c>
      <c r="B66" s="126"/>
      <c r="C66" s="126"/>
      <c r="D66" s="126"/>
      <c r="E66" s="127"/>
      <c r="F66" s="126"/>
      <c r="G66" s="129" t="s">
        <v>127</v>
      </c>
      <c r="H66" s="126"/>
      <c r="I66" s="126"/>
      <c r="J66" s="185">
        <f>1.95996+(2.37356/J65)+(2.818745/J65^2)+(2.546662/J65^3)+(1.761829/J65^4)+(0.245458/J65^5)+(1.000764/J65^6)</f>
        <v>2.0084240631291768</v>
      </c>
      <c r="K66" s="237"/>
    </row>
    <row r="67" spans="1:11" ht="14.4" thickBot="1" x14ac:dyDescent="0.3">
      <c r="A67" s="238" t="s">
        <v>128</v>
      </c>
      <c r="B67" s="130"/>
      <c r="C67" s="130"/>
      <c r="D67" s="130"/>
      <c r="E67" s="131"/>
      <c r="F67" s="130"/>
      <c r="G67" s="132" t="s">
        <v>129</v>
      </c>
      <c r="H67" s="130"/>
      <c r="I67" s="130"/>
      <c r="J67" s="200">
        <f>J64*J66</f>
        <v>0.58023539575713945</v>
      </c>
      <c r="K67" s="239" t="str">
        <f>D56</f>
        <v>l/min</v>
      </c>
    </row>
    <row r="68" spans="1:11" ht="15.75" customHeight="1" thickBot="1" x14ac:dyDescent="0.3">
      <c r="A68" s="211"/>
      <c r="J68" s="201">
        <f>ABS(J67)/C56*100</f>
        <v>11.604707915142789</v>
      </c>
      <c r="K68" s="202" t="s">
        <v>130</v>
      </c>
    </row>
    <row r="69" spans="1:11" ht="16.5" customHeight="1" x14ac:dyDescent="0.25">
      <c r="A69" s="213" t="str">
        <f>A17</f>
        <v>Flow</v>
      </c>
      <c r="B69" s="111"/>
      <c r="C69" s="199">
        <f>ID!D32</f>
        <v>6</v>
      </c>
      <c r="D69" s="3" t="str">
        <f>D17</f>
        <v>l/min</v>
      </c>
      <c r="E69" s="214"/>
      <c r="F69" s="214"/>
      <c r="G69" s="214"/>
      <c r="H69" s="214"/>
      <c r="I69" s="214"/>
      <c r="J69" s="214"/>
      <c r="K69" s="215"/>
    </row>
    <row r="70" spans="1:11" ht="13.8" x14ac:dyDescent="0.25">
      <c r="A70" s="216" t="s">
        <v>104</v>
      </c>
      <c r="B70" s="112" t="s">
        <v>105</v>
      </c>
      <c r="C70" s="113" t="s">
        <v>106</v>
      </c>
      <c r="D70" s="112" t="s">
        <v>107</v>
      </c>
      <c r="E70" s="114" t="s">
        <v>108</v>
      </c>
      <c r="F70" s="112" t="s">
        <v>109</v>
      </c>
      <c r="G70" s="113" t="s">
        <v>110</v>
      </c>
      <c r="H70" s="112" t="s">
        <v>111</v>
      </c>
      <c r="I70" s="113" t="s">
        <v>112</v>
      </c>
      <c r="J70" s="112" t="s">
        <v>113</v>
      </c>
      <c r="K70" s="217" t="s">
        <v>114</v>
      </c>
    </row>
    <row r="71" spans="1:11" x14ac:dyDescent="0.25">
      <c r="A71" s="218" t="s">
        <v>115</v>
      </c>
      <c r="B71" s="115" t="str">
        <f>D69</f>
        <v>l/min</v>
      </c>
      <c r="C71" s="219" t="s">
        <v>116</v>
      </c>
      <c r="D71" s="122">
        <f>' DB Gas FLow Analyzer'!D171</f>
        <v>0</v>
      </c>
      <c r="E71" s="220">
        <f>SQRT(5)</f>
        <v>2.2360679774997898</v>
      </c>
      <c r="F71" s="115">
        <v>4</v>
      </c>
      <c r="G71" s="221">
        <f>D71/E71</f>
        <v>0</v>
      </c>
      <c r="H71" s="116">
        <v>1</v>
      </c>
      <c r="I71" s="221">
        <f>G71*H71</f>
        <v>0</v>
      </c>
      <c r="J71" s="117">
        <f>I71^2</f>
        <v>0</v>
      </c>
      <c r="K71" s="222">
        <f>I71^4/F71</f>
        <v>0</v>
      </c>
    </row>
    <row r="72" spans="1:11" x14ac:dyDescent="0.25">
      <c r="A72" s="223" t="s">
        <v>117</v>
      </c>
      <c r="B72" s="115" t="str">
        <f>D69</f>
        <v>l/min</v>
      </c>
      <c r="C72" s="118" t="s">
        <v>116</v>
      </c>
      <c r="D72" s="122">
        <f>' DB Gas FLow Analyzer'!K171</f>
        <v>1.9E-2</v>
      </c>
      <c r="E72" s="119">
        <f>SQRT(3)</f>
        <v>1.7320508075688772</v>
      </c>
      <c r="F72" s="115">
        <f>0.5*(100/10)^2</f>
        <v>50</v>
      </c>
      <c r="G72" s="120">
        <f>D72/E72</f>
        <v>1.096965511460289E-2</v>
      </c>
      <c r="H72" s="115">
        <v>1</v>
      </c>
      <c r="I72" s="120">
        <f>G72*H72</f>
        <v>1.096965511460289E-2</v>
      </c>
      <c r="J72" s="121">
        <f>I72^2</f>
        <v>1.2033333333333334E-4</v>
      </c>
      <c r="K72" s="224">
        <f>I72^4/F72</f>
        <v>2.8960222222222224E-10</v>
      </c>
    </row>
    <row r="73" spans="1:11" ht="14.25" customHeight="1" x14ac:dyDescent="0.25">
      <c r="A73" s="218" t="s">
        <v>118</v>
      </c>
      <c r="B73" s="115" t="str">
        <f>D69</f>
        <v>l/min</v>
      </c>
      <c r="C73" s="115" t="s">
        <v>119</v>
      </c>
      <c r="D73" s="122">
        <f>' DB Gas FLow Analyzer'!L166</f>
        <v>0.5</v>
      </c>
      <c r="E73" s="123">
        <f>SQRT(3)</f>
        <v>1.7320508075688772</v>
      </c>
      <c r="F73" s="115">
        <f t="shared" ref="F73:F74" si="5">0.5*(100/10)^2</f>
        <v>50</v>
      </c>
      <c r="G73" s="121">
        <f>D73/E73</f>
        <v>0.28867513459481292</v>
      </c>
      <c r="H73" s="115">
        <v>1</v>
      </c>
      <c r="I73" s="121">
        <f>G73*H73</f>
        <v>0.28867513459481292</v>
      </c>
      <c r="J73" s="121">
        <f>I73^2</f>
        <v>8.3333333333333356E-2</v>
      </c>
      <c r="K73" s="225">
        <f>I73^4/F73</f>
        <v>1.3888888888888897E-4</v>
      </c>
    </row>
    <row r="74" spans="1:11" ht="14.25" customHeight="1" x14ac:dyDescent="0.25">
      <c r="A74" s="223" t="s">
        <v>120</v>
      </c>
      <c r="B74" s="115" t="str">
        <f>D69</f>
        <v>l/min</v>
      </c>
      <c r="C74" s="118" t="s">
        <v>119</v>
      </c>
      <c r="D74" s="122">
        <f>' DB Gas FLow Analyzer'!M171</f>
        <v>6.3333333333333332E-3</v>
      </c>
      <c r="E74" s="124">
        <v>2</v>
      </c>
      <c r="F74" s="115">
        <f t="shared" si="5"/>
        <v>50</v>
      </c>
      <c r="G74" s="120">
        <f>D74/E74</f>
        <v>3.1666666666666666E-3</v>
      </c>
      <c r="H74" s="115">
        <v>1</v>
      </c>
      <c r="I74" s="120">
        <f>G74*H74</f>
        <v>3.1666666666666666E-3</v>
      </c>
      <c r="J74" s="121">
        <f>I74^2</f>
        <v>1.0027777777777778E-5</v>
      </c>
      <c r="K74" s="225">
        <f>I74^4/F74</f>
        <v>2.0111265432098765E-12</v>
      </c>
    </row>
    <row r="75" spans="1:11" x14ac:dyDescent="0.25">
      <c r="A75" s="223"/>
      <c r="B75" s="115"/>
      <c r="C75" s="115"/>
      <c r="D75" s="115"/>
      <c r="E75" s="123"/>
      <c r="F75" s="115"/>
      <c r="G75" s="121"/>
      <c r="H75" s="115"/>
      <c r="I75" s="121"/>
      <c r="J75" s="125"/>
      <c r="K75" s="226"/>
    </row>
    <row r="76" spans="1:11" ht="14.25" customHeight="1" x14ac:dyDescent="0.25">
      <c r="A76" s="227" t="s">
        <v>121</v>
      </c>
      <c r="B76" s="228"/>
      <c r="C76" s="228"/>
      <c r="D76" s="228"/>
      <c r="E76" s="229"/>
      <c r="F76" s="228"/>
      <c r="G76" s="228"/>
      <c r="H76" s="228"/>
      <c r="I76" s="228"/>
      <c r="J76" s="184">
        <f>SUM(J71:J74)</f>
        <v>8.3463694444444472E-2</v>
      </c>
      <c r="K76" s="230">
        <f>SUM(K71:K74)</f>
        <v>1.3888918050223773E-4</v>
      </c>
    </row>
    <row r="77" spans="1:11" ht="13.5" customHeight="1" x14ac:dyDescent="0.35">
      <c r="A77" s="231" t="s">
        <v>122</v>
      </c>
      <c r="B77" s="126"/>
      <c r="C77" s="126"/>
      <c r="D77" s="126"/>
      <c r="E77" s="127"/>
      <c r="F77" s="126"/>
      <c r="G77" s="128" t="s">
        <v>123</v>
      </c>
      <c r="H77" s="126"/>
      <c r="I77" s="126"/>
      <c r="J77" s="185">
        <f>SQRT(J76)</f>
        <v>0.28890083842807462</v>
      </c>
      <c r="K77" s="232"/>
    </row>
    <row r="78" spans="1:11" ht="13.5" customHeight="1" x14ac:dyDescent="0.35">
      <c r="A78" s="227" t="s">
        <v>124</v>
      </c>
      <c r="B78" s="233"/>
      <c r="C78" s="233"/>
      <c r="D78" s="233"/>
      <c r="E78" s="234"/>
      <c r="F78" s="233"/>
      <c r="G78" s="235" t="s">
        <v>125</v>
      </c>
      <c r="H78" s="233"/>
      <c r="I78" s="233"/>
      <c r="J78" s="184">
        <f>J77^4/(K76)</f>
        <v>50.156450380980949</v>
      </c>
      <c r="K78" s="236"/>
    </row>
    <row r="79" spans="1:11" ht="13.5" customHeight="1" x14ac:dyDescent="0.25">
      <c r="A79" s="231" t="s">
        <v>126</v>
      </c>
      <c r="B79" s="126"/>
      <c r="C79" s="126"/>
      <c r="D79" s="126"/>
      <c r="E79" s="127"/>
      <c r="F79" s="126"/>
      <c r="G79" s="129" t="s">
        <v>127</v>
      </c>
      <c r="H79" s="126"/>
      <c r="I79" s="126"/>
      <c r="J79" s="185">
        <f>1.95996+(2.37356/J78)+(2.818745/J78^2)+(2.546662/J78^3)+(1.761829/J78^4)+(0.245458/J78^5)+(1.000764/J78^6)</f>
        <v>2.0084240631291768</v>
      </c>
      <c r="K79" s="237"/>
    </row>
    <row r="80" spans="1:11" ht="13.5" customHeight="1" thickBot="1" x14ac:dyDescent="0.3">
      <c r="A80" s="238" t="s">
        <v>128</v>
      </c>
      <c r="B80" s="130"/>
      <c r="C80" s="130"/>
      <c r="D80" s="130"/>
      <c r="E80" s="131"/>
      <c r="F80" s="130"/>
      <c r="G80" s="132" t="s">
        <v>129</v>
      </c>
      <c r="H80" s="130"/>
      <c r="I80" s="130"/>
      <c r="J80" s="200">
        <f>J77*J79</f>
        <v>0.58023539575713945</v>
      </c>
      <c r="K80" s="239" t="str">
        <f>D69</f>
        <v>l/min</v>
      </c>
    </row>
    <row r="81" spans="1:11" ht="13.8" thickBot="1" x14ac:dyDescent="0.3">
      <c r="A81" s="211"/>
      <c r="J81" s="201">
        <f>ABS(J80)/C69*100</f>
        <v>9.6705899292856579</v>
      </c>
      <c r="K81" s="202" t="s">
        <v>130</v>
      </c>
    </row>
    <row r="82" spans="1:11" ht="13.5" customHeight="1" x14ac:dyDescent="0.25">
      <c r="A82" s="213" t="str">
        <f>A30</f>
        <v>Flow</v>
      </c>
      <c r="B82" s="111"/>
      <c r="C82" s="199">
        <f>ID!D33</f>
        <v>7</v>
      </c>
      <c r="D82" s="3" t="str">
        <f>D30</f>
        <v>l/min</v>
      </c>
      <c r="E82" s="214"/>
      <c r="F82" s="214"/>
      <c r="G82" s="214"/>
      <c r="H82" s="214"/>
      <c r="I82" s="214"/>
      <c r="J82" s="214"/>
      <c r="K82" s="215"/>
    </row>
    <row r="83" spans="1:11" ht="13.8" x14ac:dyDescent="0.25">
      <c r="A83" s="216" t="s">
        <v>104</v>
      </c>
      <c r="B83" s="112" t="s">
        <v>105</v>
      </c>
      <c r="C83" s="113" t="s">
        <v>106</v>
      </c>
      <c r="D83" s="112" t="s">
        <v>107</v>
      </c>
      <c r="E83" s="114" t="s">
        <v>108</v>
      </c>
      <c r="F83" s="112" t="s">
        <v>109</v>
      </c>
      <c r="G83" s="113" t="s">
        <v>110</v>
      </c>
      <c r="H83" s="112" t="s">
        <v>111</v>
      </c>
      <c r="I83" s="113" t="s">
        <v>112</v>
      </c>
      <c r="J83" s="112" t="s">
        <v>113</v>
      </c>
      <c r="K83" s="217" t="s">
        <v>114</v>
      </c>
    </row>
    <row r="84" spans="1:11" x14ac:dyDescent="0.25">
      <c r="A84" s="218" t="s">
        <v>115</v>
      </c>
      <c r="B84" s="115" t="str">
        <f>D82</f>
        <v>l/min</v>
      </c>
      <c r="C84" s="219" t="s">
        <v>116</v>
      </c>
      <c r="D84" s="122">
        <f>' DB Gas FLow Analyzer'!D172</f>
        <v>0</v>
      </c>
      <c r="E84" s="220">
        <f>SQRT(5)</f>
        <v>2.2360679774997898</v>
      </c>
      <c r="F84" s="115">
        <v>4</v>
      </c>
      <c r="G84" s="221">
        <f>D84/E84</f>
        <v>0</v>
      </c>
      <c r="H84" s="116">
        <v>1</v>
      </c>
      <c r="I84" s="221">
        <f>G84*H84</f>
        <v>0</v>
      </c>
      <c r="J84" s="117">
        <f>I84^2</f>
        <v>0</v>
      </c>
      <c r="K84" s="222">
        <f>I84^4/F84</f>
        <v>0</v>
      </c>
    </row>
    <row r="85" spans="1:11" x14ac:dyDescent="0.25">
      <c r="A85" s="223" t="s">
        <v>117</v>
      </c>
      <c r="B85" s="115" t="str">
        <f>D82</f>
        <v>l/min</v>
      </c>
      <c r="C85" s="118" t="s">
        <v>116</v>
      </c>
      <c r="D85" s="122">
        <f>' DB Gas FLow Analyzer'!K172</f>
        <v>1.9E-2</v>
      </c>
      <c r="E85" s="119">
        <f>SQRT(3)</f>
        <v>1.7320508075688772</v>
      </c>
      <c r="F85" s="115">
        <f>0.5*(100/10)^2</f>
        <v>50</v>
      </c>
      <c r="G85" s="120">
        <f>D85/E85</f>
        <v>1.096965511460289E-2</v>
      </c>
      <c r="H85" s="115">
        <v>1</v>
      </c>
      <c r="I85" s="120">
        <f>G85*H85</f>
        <v>1.096965511460289E-2</v>
      </c>
      <c r="J85" s="121">
        <f>I85^2</f>
        <v>1.2033333333333334E-4</v>
      </c>
      <c r="K85" s="224">
        <f>I85^4/F85</f>
        <v>2.8960222222222224E-10</v>
      </c>
    </row>
    <row r="86" spans="1:11" x14ac:dyDescent="0.25">
      <c r="A86" s="218" t="s">
        <v>118</v>
      </c>
      <c r="B86" s="115" t="str">
        <f>D82</f>
        <v>l/min</v>
      </c>
      <c r="C86" s="115" t="s">
        <v>119</v>
      </c>
      <c r="D86" s="122">
        <f>' DB Gas FLow Analyzer'!L166</f>
        <v>0.5</v>
      </c>
      <c r="E86" s="123">
        <f>SQRT(3)</f>
        <v>1.7320508075688772</v>
      </c>
      <c r="F86" s="115">
        <f t="shared" ref="F86:F87" si="6">0.5*(100/10)^2</f>
        <v>50</v>
      </c>
      <c r="G86" s="121">
        <f>D86/E86</f>
        <v>0.28867513459481292</v>
      </c>
      <c r="H86" s="115">
        <v>1</v>
      </c>
      <c r="I86" s="121">
        <f>G86*H86</f>
        <v>0.28867513459481292</v>
      </c>
      <c r="J86" s="121">
        <f>I86^2</f>
        <v>8.3333333333333356E-2</v>
      </c>
      <c r="K86" s="225">
        <f>I86^4/F86</f>
        <v>1.3888888888888897E-4</v>
      </c>
    </row>
    <row r="87" spans="1:11" x14ac:dyDescent="0.25">
      <c r="A87" s="223" t="s">
        <v>120</v>
      </c>
      <c r="B87" s="115" t="str">
        <f>D82</f>
        <v>l/min</v>
      </c>
      <c r="C87" s="118" t="s">
        <v>119</v>
      </c>
      <c r="D87" s="122">
        <f>' DB Gas FLow Analyzer'!M172</f>
        <v>6.3333333333333332E-3</v>
      </c>
      <c r="E87" s="124">
        <v>2</v>
      </c>
      <c r="F87" s="115">
        <f t="shared" si="6"/>
        <v>50</v>
      </c>
      <c r="G87" s="120">
        <f>D87/E87</f>
        <v>3.1666666666666666E-3</v>
      </c>
      <c r="H87" s="115">
        <v>1</v>
      </c>
      <c r="I87" s="120">
        <f>G87*H87</f>
        <v>3.1666666666666666E-3</v>
      </c>
      <c r="J87" s="121">
        <f>I87^2</f>
        <v>1.0027777777777778E-5</v>
      </c>
      <c r="K87" s="225">
        <f>I87^4/F87</f>
        <v>2.0111265432098765E-12</v>
      </c>
    </row>
    <row r="88" spans="1:11" x14ac:dyDescent="0.25">
      <c r="A88" s="223"/>
      <c r="B88" s="115"/>
      <c r="C88" s="115"/>
      <c r="D88" s="115"/>
      <c r="E88" s="123"/>
      <c r="F88" s="115"/>
      <c r="G88" s="121"/>
      <c r="H88" s="115"/>
      <c r="I88" s="121"/>
      <c r="J88" s="125"/>
      <c r="K88" s="226"/>
    </row>
    <row r="89" spans="1:11" ht="13.8" x14ac:dyDescent="0.25">
      <c r="A89" s="227" t="s">
        <v>121</v>
      </c>
      <c r="B89" s="228"/>
      <c r="C89" s="228"/>
      <c r="D89" s="228"/>
      <c r="E89" s="229"/>
      <c r="F89" s="228"/>
      <c r="G89" s="228"/>
      <c r="H89" s="228"/>
      <c r="I89" s="228"/>
      <c r="J89" s="184">
        <f>SUM(J84:J87)</f>
        <v>8.3463694444444472E-2</v>
      </c>
      <c r="K89" s="230">
        <f>SUM(K84:K87)</f>
        <v>1.3888918050223773E-4</v>
      </c>
    </row>
    <row r="90" spans="1:11" ht="16.2" x14ac:dyDescent="0.35">
      <c r="A90" s="231" t="s">
        <v>122</v>
      </c>
      <c r="B90" s="126"/>
      <c r="C90" s="126"/>
      <c r="D90" s="126"/>
      <c r="E90" s="127"/>
      <c r="F90" s="126"/>
      <c r="G90" s="128" t="s">
        <v>123</v>
      </c>
      <c r="H90" s="126"/>
      <c r="I90" s="126"/>
      <c r="J90" s="185">
        <f>SQRT(J89)</f>
        <v>0.28890083842807462</v>
      </c>
      <c r="K90" s="232"/>
    </row>
    <row r="91" spans="1:11" ht="17.399999999999999" x14ac:dyDescent="0.35">
      <c r="A91" s="227" t="s">
        <v>124</v>
      </c>
      <c r="B91" s="233"/>
      <c r="C91" s="233"/>
      <c r="D91" s="233"/>
      <c r="E91" s="234"/>
      <c r="F91" s="233"/>
      <c r="G91" s="235" t="s">
        <v>125</v>
      </c>
      <c r="H91" s="233"/>
      <c r="I91" s="233"/>
      <c r="J91" s="184">
        <f>J90^4/(K89)</f>
        <v>50.156450380980949</v>
      </c>
      <c r="K91" s="236"/>
    </row>
    <row r="92" spans="1:11" ht="13.8" x14ac:dyDescent="0.25">
      <c r="A92" s="231" t="s">
        <v>126</v>
      </c>
      <c r="B92" s="126"/>
      <c r="C92" s="126"/>
      <c r="D92" s="126"/>
      <c r="E92" s="127"/>
      <c r="F92" s="126"/>
      <c r="G92" s="129" t="s">
        <v>127</v>
      </c>
      <c r="H92" s="126"/>
      <c r="I92" s="126"/>
      <c r="J92" s="185">
        <f>1.95996+(2.37356/J91)+(2.818745/J91^2)+(2.546662/J91^3)+(1.761829/J91^4)+(0.245458/J91^5)+(1.000764/J91^6)</f>
        <v>2.0084240631291768</v>
      </c>
      <c r="K92" s="237"/>
    </row>
    <row r="93" spans="1:11" ht="14.4" thickBot="1" x14ac:dyDescent="0.3">
      <c r="A93" s="238" t="s">
        <v>128</v>
      </c>
      <c r="B93" s="130"/>
      <c r="C93" s="130"/>
      <c r="D93" s="130"/>
      <c r="E93" s="131"/>
      <c r="F93" s="130"/>
      <c r="G93" s="132" t="s">
        <v>129</v>
      </c>
      <c r="H93" s="130"/>
      <c r="I93" s="130"/>
      <c r="J93" s="200">
        <f>J90*J92</f>
        <v>0.58023539575713945</v>
      </c>
      <c r="K93" s="239" t="str">
        <f>D82</f>
        <v>l/min</v>
      </c>
    </row>
    <row r="94" spans="1:11" ht="13.8" thickBot="1" x14ac:dyDescent="0.3">
      <c r="A94" s="240"/>
      <c r="B94" s="241"/>
      <c r="C94" s="241"/>
      <c r="D94" s="241"/>
      <c r="E94" s="241"/>
      <c r="F94" s="241"/>
      <c r="G94" s="241"/>
      <c r="H94" s="241"/>
      <c r="I94" s="241"/>
      <c r="J94" s="201">
        <f>ABS(J93)/C82*100</f>
        <v>8.2890770822448481</v>
      </c>
      <c r="K94" s="202" t="s">
        <v>130</v>
      </c>
    </row>
    <row r="110" ht="12.75" customHeight="1" x14ac:dyDescent="0.25"/>
  </sheetData>
  <mergeCells count="1">
    <mergeCell ref="A1:K2"/>
  </mergeCells>
  <printOptions horizontalCentered="1"/>
  <pageMargins left="0.5" right="0.5" top="0.5" bottom="0.3" header="0.25" footer="0.25"/>
  <pageSetup paperSize="9" scale="60" orientation="portrait" horizontalDpi="4294967294" verticalDpi="4294967293" r:id="rId1"/>
  <headerFooter>
    <oddHeader>&amp;R&amp;"Times New Roman,Regular"&amp;8FV.025-18</oddHeader>
    <oddFooter>&amp;C&amp;8&amp;K00-022Software Flowmeter 2019&amp;R&amp;8&amp;K00-022Page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58"/>
  <sheetViews>
    <sheetView showGridLines="0" tabSelected="1" view="pageBreakPreview" topLeftCell="A13" zoomScale="90" zoomScaleNormal="90" zoomScaleSheetLayoutView="90" zoomScalePageLayoutView="90" workbookViewId="0">
      <selection activeCell="K20" sqref="K20"/>
    </sheetView>
  </sheetViews>
  <sheetFormatPr defaultColWidth="9.109375" defaultRowHeight="13.8" x14ac:dyDescent="0.25"/>
  <cols>
    <col min="1" max="1" width="4" style="134" customWidth="1"/>
    <col min="2" max="2" width="3.5546875" style="134" customWidth="1"/>
    <col min="3" max="3" width="16.44140625" style="134" customWidth="1"/>
    <col min="4" max="4" width="9.88671875" style="134" customWidth="1"/>
    <col min="5" max="9" width="6.6640625" style="134" customWidth="1"/>
    <col min="10" max="10" width="7.5546875" style="142" customWidth="1"/>
    <col min="11" max="11" width="5.6640625" style="143" customWidth="1"/>
    <col min="12" max="12" width="8.88671875" style="143" customWidth="1"/>
    <col min="13" max="13" width="10.33203125" style="134" customWidth="1"/>
    <col min="14" max="14" width="10.6640625" style="134" customWidth="1"/>
    <col min="15" max="15" width="8.33203125" style="134" customWidth="1"/>
    <col min="16" max="16" width="8" style="134" customWidth="1"/>
    <col min="17" max="17" width="12.5546875" style="134" customWidth="1"/>
    <col min="18" max="18" width="11.33203125" style="134" customWidth="1"/>
    <col min="19" max="16384" width="9.109375" style="134"/>
  </cols>
  <sheetData>
    <row r="1" spans="1:20" ht="17.399999999999999" x14ac:dyDescent="0.3">
      <c r="A1" s="620" t="s">
        <v>131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133"/>
      <c r="P1" s="133"/>
    </row>
    <row r="2" spans="1:20" ht="15" x14ac:dyDescent="0.25">
      <c r="A2" s="619" t="str">
        <f>ID!H2&amp;' DB Gas FLow Analyzer'!A206&amp;ID!I2</f>
        <v>Nomor Sertifikat : 24 / 1 / III - 22 / E - 046.46 DL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135"/>
      <c r="P2" s="135"/>
    </row>
    <row r="3" spans="1:20" x14ac:dyDescent="0.25">
      <c r="A3" s="32"/>
      <c r="B3" s="32"/>
      <c r="C3" s="32"/>
      <c r="D3" s="32"/>
      <c r="E3" s="32"/>
      <c r="F3" s="32"/>
      <c r="G3" s="32"/>
      <c r="H3" s="32"/>
      <c r="I3" s="32"/>
      <c r="J3" s="33"/>
      <c r="K3" s="34"/>
      <c r="L3" s="34"/>
      <c r="M3" s="32"/>
      <c r="N3" s="32"/>
    </row>
    <row r="4" spans="1:20" x14ac:dyDescent="0.25">
      <c r="A4" s="32" t="str">
        <f>ID!A5</f>
        <v>Merek</v>
      </c>
      <c r="B4" s="32"/>
      <c r="C4" s="32"/>
      <c r="D4" s="288" t="s">
        <v>8</v>
      </c>
      <c r="E4" s="95" t="str">
        <f>ID!E5</f>
        <v>Avico</v>
      </c>
      <c r="F4" s="95"/>
      <c r="G4" s="32"/>
      <c r="H4" s="32"/>
      <c r="I4" s="32"/>
      <c r="J4" s="33"/>
      <c r="K4" s="34"/>
      <c r="L4" s="34"/>
      <c r="M4" s="32"/>
      <c r="N4" s="32"/>
    </row>
    <row r="5" spans="1:20" x14ac:dyDescent="0.25">
      <c r="A5" s="32" t="str">
        <f>ID!A6</f>
        <v>Model/Tipe</v>
      </c>
      <c r="B5" s="32"/>
      <c r="C5" s="32"/>
      <c r="D5" s="288" t="s">
        <v>8</v>
      </c>
      <c r="E5" s="95" t="str">
        <f>ID!E6</f>
        <v>-</v>
      </c>
      <c r="F5" s="95"/>
      <c r="G5" s="32"/>
      <c r="H5" s="32"/>
      <c r="I5" s="32"/>
      <c r="J5" s="33"/>
      <c r="K5" s="34"/>
      <c r="L5" s="34"/>
      <c r="M5" s="32"/>
      <c r="N5" s="32"/>
    </row>
    <row r="6" spans="1:20" x14ac:dyDescent="0.25">
      <c r="A6" s="32" t="str">
        <f>ID!A7</f>
        <v>No. Seri</v>
      </c>
      <c r="B6" s="32"/>
      <c r="C6" s="32"/>
      <c r="D6" s="288" t="s">
        <v>8</v>
      </c>
      <c r="E6" s="677" t="str">
        <f>ID!E7</f>
        <v>-</v>
      </c>
      <c r="F6" s="677"/>
      <c r="G6" s="32"/>
      <c r="H6" s="32"/>
      <c r="I6" s="32"/>
      <c r="J6" s="33"/>
      <c r="K6" s="34"/>
      <c r="L6" s="34"/>
      <c r="M6" s="32"/>
      <c r="N6" s="32"/>
    </row>
    <row r="7" spans="1:20" x14ac:dyDescent="0.25">
      <c r="A7" s="32" t="str">
        <f>ID!A8</f>
        <v>Resolusi</v>
      </c>
      <c r="B7" s="32"/>
      <c r="C7" s="32"/>
      <c r="D7" s="288" t="s">
        <v>8</v>
      </c>
      <c r="E7" s="291">
        <f>ID!E8</f>
        <v>1</v>
      </c>
      <c r="F7" s="388" t="s">
        <v>132</v>
      </c>
      <c r="G7" s="388"/>
      <c r="H7" s="32"/>
      <c r="I7" s="32"/>
      <c r="J7" s="33"/>
      <c r="K7" s="34"/>
      <c r="L7" s="34"/>
      <c r="M7" s="32"/>
      <c r="N7" s="32"/>
    </row>
    <row r="8" spans="1:20" x14ac:dyDescent="0.25">
      <c r="A8" s="32" t="str">
        <f>ID!A9</f>
        <v>Tanggal Penerimaan Alat</v>
      </c>
      <c r="B8" s="32"/>
      <c r="C8" s="32"/>
      <c r="D8" s="288" t="str">
        <f>ID!D9</f>
        <v>:</v>
      </c>
      <c r="E8" s="673">
        <f>ID!E9</f>
        <v>44658</v>
      </c>
      <c r="F8" s="673"/>
      <c r="G8" s="673"/>
      <c r="H8" s="32"/>
      <c r="I8" s="32"/>
      <c r="J8" s="33"/>
      <c r="K8" s="34"/>
      <c r="L8" s="34"/>
      <c r="M8" s="32"/>
      <c r="N8" s="32"/>
    </row>
    <row r="9" spans="1:20" x14ac:dyDescent="0.25">
      <c r="A9" s="32" t="str">
        <f>ID!A10</f>
        <v>Tanggal Kalibrasi</v>
      </c>
      <c r="B9" s="32"/>
      <c r="C9" s="32"/>
      <c r="D9" s="288" t="s">
        <v>8</v>
      </c>
      <c r="E9" s="673">
        <f>ID!E10</f>
        <v>44658</v>
      </c>
      <c r="F9" s="673"/>
      <c r="G9" s="673"/>
      <c r="H9" s="32"/>
      <c r="I9" s="32"/>
      <c r="J9" s="33"/>
      <c r="K9" s="34"/>
      <c r="L9" s="34"/>
      <c r="M9" s="32"/>
      <c r="N9" s="32"/>
    </row>
    <row r="10" spans="1:20" x14ac:dyDescent="0.25">
      <c r="A10" s="32" t="str">
        <f>ID!A11</f>
        <v>Tempat Kalibrasi</v>
      </c>
      <c r="B10" s="32"/>
      <c r="C10" s="32"/>
      <c r="D10" s="288" t="s">
        <v>8</v>
      </c>
      <c r="E10" s="95" t="str">
        <f>ID!E11</f>
        <v>Laboratorium Kalibrasi LPFK Banjarbaru</v>
      </c>
      <c r="F10" s="95"/>
      <c r="G10" s="32"/>
      <c r="H10" s="32"/>
      <c r="I10" s="32"/>
      <c r="J10" s="33"/>
      <c r="K10" s="34"/>
      <c r="L10" s="34"/>
      <c r="M10" s="32"/>
      <c r="N10" s="32"/>
    </row>
    <row r="11" spans="1:20" x14ac:dyDescent="0.25">
      <c r="A11" s="32" t="s">
        <v>11</v>
      </c>
      <c r="B11" s="32"/>
      <c r="C11" s="32"/>
      <c r="D11" s="288" t="s">
        <v>8</v>
      </c>
      <c r="E11" s="95" t="str">
        <f>ID!E12</f>
        <v>IGD</v>
      </c>
      <c r="F11" s="95"/>
      <c r="G11" s="32"/>
      <c r="H11" s="32"/>
      <c r="I11" s="32"/>
      <c r="J11" s="33"/>
      <c r="K11" s="34"/>
      <c r="L11" s="34"/>
      <c r="M11" s="32"/>
      <c r="N11" s="32"/>
    </row>
    <row r="12" spans="1:20" x14ac:dyDescent="0.25">
      <c r="A12" s="32" t="s">
        <v>86</v>
      </c>
      <c r="B12" s="32"/>
      <c r="C12" s="32"/>
      <c r="D12" s="288" t="s">
        <v>8</v>
      </c>
      <c r="E12" s="32" t="str">
        <f>ID!E13</f>
        <v>MK 025-18</v>
      </c>
      <c r="F12" s="32"/>
      <c r="G12" s="32"/>
      <c r="H12" s="32"/>
      <c r="I12" s="32"/>
      <c r="J12" s="33"/>
      <c r="K12" s="34"/>
      <c r="L12" s="34"/>
      <c r="M12" s="32"/>
      <c r="N12" s="32"/>
    </row>
    <row r="13" spans="1:20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9"/>
      <c r="K13" s="39"/>
      <c r="L13" s="37"/>
      <c r="M13" s="37"/>
      <c r="N13" s="37"/>
      <c r="O13" s="135"/>
      <c r="P13" s="135"/>
    </row>
    <row r="14" spans="1:20" x14ac:dyDescent="0.25">
      <c r="A14" s="37" t="str">
        <f>ID!A15</f>
        <v xml:space="preserve">I.     </v>
      </c>
      <c r="B14" s="37" t="str">
        <f>ID!B15</f>
        <v>Kondisi Ruang</v>
      </c>
      <c r="C14" s="37"/>
      <c r="D14" s="37"/>
      <c r="E14" s="37"/>
      <c r="F14" s="37"/>
      <c r="G14" s="37"/>
      <c r="H14" s="37"/>
      <c r="I14" s="37"/>
      <c r="J14" s="289"/>
      <c r="K14" s="290"/>
      <c r="L14" s="290"/>
      <c r="M14" s="290"/>
      <c r="N14" s="290"/>
      <c r="O14" s="136"/>
      <c r="P14" s="136"/>
    </row>
    <row r="15" spans="1:20" ht="16.2" x14ac:dyDescent="0.25">
      <c r="A15" s="32"/>
      <c r="B15" s="32" t="str">
        <f>ID!B17</f>
        <v xml:space="preserve">1. Suhu </v>
      </c>
      <c r="C15" s="32"/>
      <c r="D15" s="288" t="s">
        <v>8</v>
      </c>
      <c r="E15" s="592">
        <f>'DB Thermohygro'!U377</f>
        <v>22.518739256936733</v>
      </c>
      <c r="F15" s="593" t="str">
        <f>'DB Thermohygro'!O393</f>
        <v xml:space="preserve"> ± </v>
      </c>
      <c r="G15" s="269">
        <f>'DB Thermohygro'!W377</f>
        <v>0.1</v>
      </c>
      <c r="H15" s="594" t="s">
        <v>133</v>
      </c>
      <c r="I15" s="32"/>
      <c r="J15" s="43"/>
      <c r="K15" s="290"/>
      <c r="L15" s="290"/>
      <c r="M15" s="290" t="s">
        <v>134</v>
      </c>
      <c r="N15" s="290"/>
      <c r="O15" s="136"/>
      <c r="P15" s="136"/>
      <c r="R15" s="134" t="s">
        <v>135</v>
      </c>
      <c r="T15" s="137"/>
    </row>
    <row r="16" spans="1:20" x14ac:dyDescent="0.25">
      <c r="A16" s="32"/>
      <c r="B16" s="32" t="str">
        <f>ID!B18</f>
        <v xml:space="preserve">2. Kelembaban </v>
      </c>
      <c r="C16" s="32"/>
      <c r="D16" s="288" t="s">
        <v>8</v>
      </c>
      <c r="E16" s="592">
        <f>'DB Thermohygro'!U378</f>
        <v>67.039999999999992</v>
      </c>
      <c r="F16" s="593" t="str">
        <f>'DB Thermohygro'!O393</f>
        <v xml:space="preserve"> ± </v>
      </c>
      <c r="G16" s="269">
        <f>'DB Thermohygro'!W378</f>
        <v>1.5</v>
      </c>
      <c r="H16" s="594" t="s">
        <v>136</v>
      </c>
      <c r="I16" s="32"/>
      <c r="J16" s="32"/>
      <c r="K16" s="290"/>
      <c r="L16" s="290"/>
      <c r="M16" s="290"/>
      <c r="N16" s="290"/>
      <c r="O16" s="136"/>
      <c r="P16" s="136"/>
      <c r="T16" s="137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289"/>
      <c r="K17" s="290"/>
      <c r="L17" s="290"/>
      <c r="M17" s="290"/>
      <c r="N17" s="290"/>
      <c r="O17" s="136"/>
      <c r="P17" s="136"/>
      <c r="T17" s="137"/>
    </row>
    <row r="18" spans="1:20" x14ac:dyDescent="0.25">
      <c r="A18" s="37" t="str">
        <f>ID!A20</f>
        <v xml:space="preserve">II.     </v>
      </c>
      <c r="B18" s="37" t="str">
        <f>ID!B20</f>
        <v>Pemeriksaan Kondisi Fisik dan Fungsi Alat</v>
      </c>
      <c r="C18" s="37"/>
      <c r="D18" s="37"/>
      <c r="E18" s="37"/>
      <c r="F18" s="37"/>
      <c r="G18" s="37"/>
      <c r="H18" s="37"/>
      <c r="I18" s="37"/>
      <c r="J18" s="292"/>
      <c r="K18" s="292"/>
      <c r="L18" s="65"/>
      <c r="M18" s="293"/>
      <c r="N18" s="294" t="s">
        <v>22</v>
      </c>
      <c r="O18" s="138"/>
      <c r="P18" s="138"/>
    </row>
    <row r="19" spans="1:20" ht="14.25" customHeight="1" x14ac:dyDescent="0.25">
      <c r="A19" s="32"/>
      <c r="B19" s="295" t="str">
        <f>ID!B21</f>
        <v>1. Fisik</v>
      </c>
      <c r="C19" s="295"/>
      <c r="D19" s="296" t="str">
        <f>ID!D21</f>
        <v>:</v>
      </c>
      <c r="E19" s="295" t="str">
        <f>ID!E21</f>
        <v>Baik</v>
      </c>
      <c r="F19" s="297"/>
      <c r="G19" s="32"/>
      <c r="H19" s="297"/>
      <c r="I19" s="297"/>
      <c r="J19" s="289"/>
      <c r="K19" s="290"/>
      <c r="L19" s="290"/>
      <c r="M19" s="298"/>
      <c r="N19" s="299">
        <f>IF(E19="baik",5,IF(E19="Tidak Baik",0))</f>
        <v>5</v>
      </c>
      <c r="O19" s="136"/>
      <c r="P19" s="136"/>
    </row>
    <row r="20" spans="1:20" ht="14.25" customHeight="1" x14ac:dyDescent="0.25">
      <c r="A20" s="32"/>
      <c r="B20" s="295" t="str">
        <f>ID!B22</f>
        <v>2. Fungsi</v>
      </c>
      <c r="C20" s="295"/>
      <c r="D20" s="296" t="str">
        <f>ID!D22</f>
        <v>:</v>
      </c>
      <c r="E20" s="295" t="str">
        <f>ID!E22</f>
        <v>Baik</v>
      </c>
      <c r="F20" s="171"/>
      <c r="G20" s="32"/>
      <c r="H20" s="171"/>
      <c r="I20" s="171"/>
      <c r="J20" s="289"/>
      <c r="K20" s="290"/>
      <c r="L20" s="290"/>
      <c r="M20" s="298"/>
      <c r="N20" s="299">
        <f>IF(E20="baik",5,IF(E20="Tidak Baik",0))</f>
        <v>5</v>
      </c>
      <c r="O20" s="136"/>
      <c r="P20" s="136"/>
    </row>
    <row r="21" spans="1:20" ht="14.25" customHeight="1" x14ac:dyDescent="0.25">
      <c r="A21" s="32"/>
      <c r="B21" s="37"/>
      <c r="C21" s="37"/>
      <c r="D21" s="32"/>
      <c r="E21" s="32"/>
      <c r="F21" s="32"/>
      <c r="G21" s="32"/>
      <c r="H21" s="32"/>
      <c r="I21" s="32"/>
      <c r="J21" s="289"/>
      <c r="K21" s="290"/>
      <c r="L21" s="290"/>
      <c r="M21" s="298"/>
      <c r="N21" s="298"/>
      <c r="O21" s="136"/>
      <c r="P21" s="136"/>
    </row>
    <row r="22" spans="1:20" x14ac:dyDescent="0.25">
      <c r="A22" s="37" t="str">
        <f>ID!A24</f>
        <v>III.</v>
      </c>
      <c r="B22" s="44" t="str">
        <f>ID!B24</f>
        <v>Pengujian Kinerja</v>
      </c>
      <c r="C22" s="44"/>
      <c r="D22" s="45"/>
      <c r="E22" s="45"/>
      <c r="F22" s="45"/>
      <c r="G22" s="45"/>
      <c r="H22" s="45"/>
      <c r="I22" s="45"/>
      <c r="J22" s="300"/>
      <c r="K22" s="301"/>
      <c r="L22" s="301"/>
      <c r="M22" s="110"/>
      <c r="N22" s="110"/>
    </row>
    <row r="23" spans="1:20" ht="24.9" customHeight="1" thickBot="1" x14ac:dyDescent="0.3">
      <c r="A23" s="32"/>
      <c r="B23" s="644" t="s">
        <v>28</v>
      </c>
      <c r="C23" s="645"/>
      <c r="D23" s="664" t="s">
        <v>29</v>
      </c>
      <c r="E23" s="665" t="s">
        <v>137</v>
      </c>
      <c r="F23" s="666"/>
      <c r="G23" s="649" t="s">
        <v>138</v>
      </c>
      <c r="H23" s="650"/>
      <c r="I23" s="644" t="s">
        <v>31</v>
      </c>
      <c r="J23" s="645"/>
      <c r="K23" s="644" t="s">
        <v>139</v>
      </c>
      <c r="L23" s="645"/>
      <c r="M23" s="302"/>
      <c r="N23" s="110"/>
      <c r="O23" s="684"/>
      <c r="P23" s="684"/>
      <c r="Q23" s="139"/>
      <c r="R23" s="173"/>
      <c r="S23" s="173"/>
    </row>
    <row r="24" spans="1:20" ht="24.9" customHeight="1" thickBot="1" x14ac:dyDescent="0.3">
      <c r="A24" s="32"/>
      <c r="B24" s="646"/>
      <c r="C24" s="647"/>
      <c r="D24" s="636"/>
      <c r="E24" s="667"/>
      <c r="F24" s="668"/>
      <c r="G24" s="651"/>
      <c r="H24" s="652"/>
      <c r="I24" s="646"/>
      <c r="J24" s="647"/>
      <c r="K24" s="648"/>
      <c r="L24" s="647"/>
      <c r="M24" s="303" t="s">
        <v>140</v>
      </c>
      <c r="N24" s="304" t="s">
        <v>141</v>
      </c>
      <c r="O24" s="684"/>
      <c r="P24" s="684"/>
      <c r="Q24" s="674" t="str">
        <f>SCORING!A4</f>
        <v>KESIMPULAN PENGUKURAN KINERJA</v>
      </c>
      <c r="R24" s="675"/>
      <c r="S24" s="173"/>
    </row>
    <row r="25" spans="1:20" ht="24.9" customHeight="1" x14ac:dyDescent="0.25">
      <c r="A25" s="32"/>
      <c r="B25" s="654" t="s">
        <v>37</v>
      </c>
      <c r="C25" s="654"/>
      <c r="D25" s="305">
        <f>ID!D27</f>
        <v>1</v>
      </c>
      <c r="E25" s="868">
        <f>IFERROR(' DB Gas FLow Analyzer'!C166,"-")</f>
        <v>0.83211168530945334</v>
      </c>
      <c r="F25" s="869"/>
      <c r="G25" s="868">
        <f>IFERROR(' DB Gas FLow Analyzer'!G166,"-")</f>
        <v>-0.16788831469054666</v>
      </c>
      <c r="H25" s="869"/>
      <c r="I25" s="678">
        <v>0.1</v>
      </c>
      <c r="J25" s="679"/>
      <c r="K25" s="435" t="s">
        <v>142</v>
      </c>
      <c r="L25" s="432">
        <f>IFERROR(UB!J15,"-")</f>
        <v>0.58023539575713945</v>
      </c>
      <c r="M25" s="306">
        <f>IFERROR(' DB Gas FLow Analyzer'!H166,"-")</f>
        <v>16.788831469054667</v>
      </c>
      <c r="N25" s="307">
        <f>IF(M25="-",12.857,IF(M25&lt;=10,12.857,IF(M25&gt;12.857,0)))</f>
        <v>0</v>
      </c>
      <c r="P25" s="196"/>
      <c r="Q25" s="266" t="s">
        <v>143</v>
      </c>
      <c r="R25" s="267" t="s">
        <v>144</v>
      </c>
      <c r="S25" s="173"/>
    </row>
    <row r="26" spans="1:20" ht="24.75" customHeight="1" thickBot="1" x14ac:dyDescent="0.3">
      <c r="A26" s="32"/>
      <c r="B26" s="655"/>
      <c r="C26" s="655"/>
      <c r="D26" s="308">
        <f>ID!D28</f>
        <v>2</v>
      </c>
      <c r="E26" s="868">
        <f>IFERROR(' DB Gas FLow Analyzer'!C167,"-")</f>
        <v>1.8445635328366188</v>
      </c>
      <c r="F26" s="869"/>
      <c r="G26" s="868">
        <f>IFERROR(' DB Gas FLow Analyzer'!G167,"-")</f>
        <v>-0.15543646716338122</v>
      </c>
      <c r="H26" s="869"/>
      <c r="I26" s="680"/>
      <c r="J26" s="681"/>
      <c r="K26" s="436" t="s">
        <v>142</v>
      </c>
      <c r="L26" s="433">
        <f>IFERROR(UB!J28,"-")</f>
        <v>0.58023539575713945</v>
      </c>
      <c r="M26" s="309">
        <f>IFERROR(' DB Gas FLow Analyzer'!H167,"-")</f>
        <v>7.771823358169061</v>
      </c>
      <c r="N26" s="591">
        <f>IF(M26="-",12.857,IF(M26&lt;=10,12.857,IF(M26&gt;12.857,0)))</f>
        <v>12.856999999999999</v>
      </c>
      <c r="P26" s="251"/>
      <c r="Q26" s="263">
        <f>SCORING!A6</f>
        <v>77.141999999999982</v>
      </c>
      <c r="R26" s="264" t="str">
        <f>SCORING!C6</f>
        <v>PASS</v>
      </c>
    </row>
    <row r="27" spans="1:20" ht="24.9" customHeight="1" x14ac:dyDescent="0.25">
      <c r="A27" s="32"/>
      <c r="B27" s="655"/>
      <c r="C27" s="655"/>
      <c r="D27" s="308">
        <f>ID!D29</f>
        <v>3</v>
      </c>
      <c r="E27" s="868">
        <f>IFERROR(' DB Gas FLow Analyzer'!C168,"-")</f>
        <v>2.8570153803637841</v>
      </c>
      <c r="F27" s="869"/>
      <c r="G27" s="868">
        <f>IFERROR(' DB Gas FLow Analyzer'!G168,"-")</f>
        <v>-0.14298461963621589</v>
      </c>
      <c r="H27" s="869"/>
      <c r="I27" s="680"/>
      <c r="J27" s="681"/>
      <c r="K27" s="436" t="s">
        <v>142</v>
      </c>
      <c r="L27" s="433">
        <f>IFERROR(UB!J41,"-")</f>
        <v>0.58023539575713945</v>
      </c>
      <c r="M27" s="309">
        <f>IFERROR(' DB Gas FLow Analyzer'!H168,"-")</f>
        <v>4.7661539878738637</v>
      </c>
      <c r="N27" s="310">
        <f t="shared" ref="N27:N31" si="0">IF(M27="-",12.857,IF(M27&lt;=10,12.857,IF(M27&gt;12.857,0)))</f>
        <v>12.856999999999999</v>
      </c>
      <c r="P27" s="252"/>
      <c r="Q27" s="252"/>
      <c r="R27" s="252"/>
    </row>
    <row r="28" spans="1:20" ht="24.9" customHeight="1" x14ac:dyDescent="0.25">
      <c r="A28" s="32"/>
      <c r="B28" s="655"/>
      <c r="C28" s="655"/>
      <c r="D28" s="308">
        <f>ID!D30</f>
        <v>4</v>
      </c>
      <c r="E28" s="868">
        <f>IFERROR(' DB Gas FLow Analyzer'!C169,"-")</f>
        <v>3.8694672278909494</v>
      </c>
      <c r="F28" s="869"/>
      <c r="G28" s="868">
        <f>IFERROR(' DB Gas FLow Analyzer'!G169,"-")</f>
        <v>-0.13053277210905057</v>
      </c>
      <c r="H28" s="869"/>
      <c r="I28" s="680"/>
      <c r="J28" s="681"/>
      <c r="K28" s="436" t="s">
        <v>142</v>
      </c>
      <c r="L28" s="433">
        <f>IFERROR(UB!J54,"-")</f>
        <v>0.58023539575713945</v>
      </c>
      <c r="M28" s="309">
        <f>IFERROR(' DB Gas FLow Analyzer'!H169,"-")</f>
        <v>3.2633193027262641</v>
      </c>
      <c r="N28" s="310">
        <f t="shared" si="0"/>
        <v>12.856999999999999</v>
      </c>
      <c r="P28" s="193"/>
      <c r="Q28" s="139"/>
      <c r="R28" s="173"/>
      <c r="S28" s="173"/>
    </row>
    <row r="29" spans="1:20" ht="25.5" customHeight="1" x14ac:dyDescent="0.25">
      <c r="A29" s="32"/>
      <c r="B29" s="655"/>
      <c r="C29" s="655"/>
      <c r="D29" s="308">
        <f>ID!D31</f>
        <v>5</v>
      </c>
      <c r="E29" s="868">
        <f>IFERROR(' DB Gas FLow Analyzer'!C170,"-")</f>
        <v>4.8819190754181152</v>
      </c>
      <c r="F29" s="869"/>
      <c r="G29" s="868">
        <f>IFERROR(' DB Gas FLow Analyzer'!G170,"-")</f>
        <v>-0.11808092458188479</v>
      </c>
      <c r="H29" s="869"/>
      <c r="I29" s="680"/>
      <c r="J29" s="681"/>
      <c r="K29" s="436" t="s">
        <v>142</v>
      </c>
      <c r="L29" s="433">
        <f>IFERROR(UB!J67,"-")</f>
        <v>0.58023539575713945</v>
      </c>
      <c r="M29" s="309">
        <f>IFERROR(' DB Gas FLow Analyzer'!H170,"-")</f>
        <v>2.3616184916376959</v>
      </c>
      <c r="N29" s="310">
        <f t="shared" si="0"/>
        <v>12.856999999999999</v>
      </c>
      <c r="P29" s="193"/>
      <c r="R29" s="173"/>
      <c r="S29" s="173"/>
    </row>
    <row r="30" spans="1:20" ht="25.5" customHeight="1" x14ac:dyDescent="0.25">
      <c r="A30" s="32"/>
      <c r="B30" s="655"/>
      <c r="C30" s="655"/>
      <c r="D30" s="308">
        <f>ID!D32</f>
        <v>6</v>
      </c>
      <c r="E30" s="868">
        <f>IFERROR(' DB Gas FLow Analyzer'!C171,"-")</f>
        <v>5.8943709229452805</v>
      </c>
      <c r="F30" s="869"/>
      <c r="G30" s="868">
        <f>IFERROR(' DB Gas FLow Analyzer'!G171,"-")</f>
        <v>-0.10562907705471947</v>
      </c>
      <c r="H30" s="869"/>
      <c r="I30" s="680"/>
      <c r="J30" s="681"/>
      <c r="K30" s="436" t="s">
        <v>142</v>
      </c>
      <c r="L30" s="433">
        <f>IFERROR(UB!J80,"-")</f>
        <v>0.58023539575713945</v>
      </c>
      <c r="M30" s="309">
        <f>IFERROR(' DB Gas FLow Analyzer'!H171,"-")</f>
        <v>1.7604846175786577</v>
      </c>
      <c r="N30" s="310">
        <f t="shared" si="0"/>
        <v>12.856999999999999</v>
      </c>
      <c r="P30" s="193"/>
      <c r="R30" s="173"/>
      <c r="S30" s="173"/>
    </row>
    <row r="31" spans="1:20" ht="25.5" customHeight="1" x14ac:dyDescent="0.25">
      <c r="A31" s="32"/>
      <c r="B31" s="656"/>
      <c r="C31" s="656"/>
      <c r="D31" s="311">
        <f>ID!D33</f>
        <v>7</v>
      </c>
      <c r="E31" s="870">
        <f>IFERROR(' DB Gas FLow Analyzer'!C172,"-")</f>
        <v>6.9068227704724459</v>
      </c>
      <c r="F31" s="871"/>
      <c r="G31" s="870">
        <f>IFERROR(' DB Gas FLow Analyzer'!G172,"-")</f>
        <v>-9.317722952755414E-2</v>
      </c>
      <c r="H31" s="871"/>
      <c r="I31" s="682"/>
      <c r="J31" s="683"/>
      <c r="K31" s="437" t="s">
        <v>142</v>
      </c>
      <c r="L31" s="434">
        <f>IFERROR(UB!J93,"-")</f>
        <v>0.58023539575713945</v>
      </c>
      <c r="M31" s="312">
        <f>IFERROR(' DB Gas FLow Analyzer'!H172,"-")</f>
        <v>1.3311032789650592</v>
      </c>
      <c r="N31" s="313">
        <f t="shared" si="0"/>
        <v>12.856999999999999</v>
      </c>
      <c r="P31" s="193"/>
      <c r="R31" s="173"/>
      <c r="S31" s="173"/>
    </row>
    <row r="32" spans="1:20" ht="19.5" customHeight="1" x14ac:dyDescent="0.25">
      <c r="A32" s="32"/>
      <c r="B32" s="348"/>
      <c r="C32" s="348"/>
      <c r="D32" s="348"/>
      <c r="E32" s="349"/>
      <c r="F32" s="349"/>
      <c r="G32" s="349"/>
      <c r="H32" s="349"/>
      <c r="I32" s="349"/>
      <c r="J32" s="349"/>
      <c r="K32" s="350"/>
      <c r="L32" s="350"/>
      <c r="M32" s="351"/>
      <c r="N32" s="352"/>
      <c r="O32" s="140"/>
    </row>
    <row r="33" spans="1:14" x14ac:dyDescent="0.25">
      <c r="A33" s="135" t="str">
        <f>ID!A35</f>
        <v>IV.</v>
      </c>
      <c r="B33" s="135" t="str">
        <f>ID!B35</f>
        <v>Keterangan</v>
      </c>
      <c r="C33" s="135"/>
      <c r="E33" s="141"/>
    </row>
    <row r="34" spans="1:14" x14ac:dyDescent="0.25">
      <c r="B34" s="134" t="str">
        <f>ID!B36</f>
        <v>Ketidakpastian pengukuran dilaporkan pada tingkat kepercayaan 95% dengan faktor cakupan k = 2</v>
      </c>
      <c r="E34" s="141"/>
    </row>
    <row r="35" spans="1:14" x14ac:dyDescent="0.25">
      <c r="B35" s="134" t="str">
        <f>ID!B37</f>
        <v>Hasil kalibrasi flow tertelusur ke Satuan Internasional ( SI ) melalui PT. CALTEK PTE LTD</v>
      </c>
      <c r="E35" s="141"/>
    </row>
    <row r="36" spans="1:14" x14ac:dyDescent="0.25">
      <c r="B36" s="134" t="str">
        <f>ID!B38</f>
        <v>Pembacaan skala ditengah bola</v>
      </c>
      <c r="E36" s="141"/>
    </row>
    <row r="37" spans="1:14" x14ac:dyDescent="0.25">
      <c r="B37" s="134" t="str">
        <f>ID!B39</f>
        <v/>
      </c>
      <c r="E37" s="141"/>
    </row>
    <row r="38" spans="1:14" x14ac:dyDescent="0.25">
      <c r="A38" s="135" t="str">
        <f>ID!A40</f>
        <v>V.</v>
      </c>
      <c r="B38" s="135" t="str">
        <f>ID!B40</f>
        <v>Alat Ukur Yang Digunakan</v>
      </c>
      <c r="C38" s="135"/>
    </row>
    <row r="39" spans="1:14" x14ac:dyDescent="0.25">
      <c r="B39" s="134" t="str">
        <f>ID!B41</f>
        <v>Gas Flow Analyzer, Merek : Fluke, Model : VT305, SN : BF100519</v>
      </c>
      <c r="C39" s="144"/>
    </row>
    <row r="40" spans="1:14" x14ac:dyDescent="0.25">
      <c r="B40" s="134" t="str">
        <f>ID!B42</f>
        <v>Thermohygrolight, Merek : EXTECH, Model : SD700, SN : A.100615</v>
      </c>
      <c r="C40" s="144"/>
    </row>
    <row r="41" spans="1:14" x14ac:dyDescent="0.25">
      <c r="C41" s="144"/>
    </row>
    <row r="42" spans="1:14" x14ac:dyDescent="0.25">
      <c r="A42" s="135" t="str">
        <f>ID!A44</f>
        <v>VI.</v>
      </c>
      <c r="B42" s="135" t="str">
        <f>ID!B44</f>
        <v>Kesimpulan</v>
      </c>
      <c r="C42" s="145"/>
    </row>
    <row r="43" spans="1:14" ht="14.25" customHeight="1" x14ac:dyDescent="0.25">
      <c r="B43" s="653" t="str">
        <f>ID!B45</f>
        <v>Alat yang dikalibrasi dalam batas toleransi dan dinyatakan LAIK PAKAI, dimana hasil atau skor akhir sama dengan atau melampaui 70% berdasarkan Keputusan Direktur Jenderal Pelayanan Kesehatan No : HK.02.02/V/0412/2020.</v>
      </c>
      <c r="C43" s="653"/>
      <c r="D43" s="653"/>
      <c r="E43" s="653"/>
      <c r="F43" s="653"/>
      <c r="G43" s="653"/>
      <c r="H43" s="653"/>
      <c r="I43" s="653"/>
      <c r="J43" s="653"/>
      <c r="K43" s="653"/>
      <c r="L43" s="653"/>
      <c r="M43" s="653"/>
      <c r="N43" s="653"/>
    </row>
    <row r="44" spans="1:14" ht="14.25" customHeight="1" x14ac:dyDescent="0.25">
      <c r="B44" s="653"/>
      <c r="C44" s="653"/>
      <c r="D44" s="653"/>
      <c r="E44" s="653"/>
      <c r="F44" s="653"/>
      <c r="G44" s="653"/>
      <c r="H44" s="653"/>
      <c r="I44" s="653"/>
      <c r="J44" s="653"/>
      <c r="K44" s="653"/>
      <c r="L44" s="653"/>
      <c r="M44" s="653"/>
      <c r="N44" s="653"/>
    </row>
    <row r="45" spans="1:14" x14ac:dyDescent="0.25"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</row>
    <row r="46" spans="1:14" x14ac:dyDescent="0.25">
      <c r="A46" s="135" t="str">
        <f>ID!A48</f>
        <v>VII.</v>
      </c>
      <c r="B46" s="135" t="str">
        <f>ID!B48</f>
        <v>Petugas Kalibrasi</v>
      </c>
      <c r="C46" s="135"/>
    </row>
    <row r="47" spans="1:14" x14ac:dyDescent="0.25">
      <c r="B47" s="134" t="str">
        <f>ID!B49</f>
        <v>Muhammad Irfan Husnuzhzhan</v>
      </c>
    </row>
    <row r="48" spans="1:14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3"/>
      <c r="K48" s="34"/>
      <c r="L48" s="34"/>
      <c r="M48" s="32"/>
      <c r="N48" s="32"/>
    </row>
    <row r="49" spans="1:14" x14ac:dyDescent="0.25">
      <c r="A49" s="32"/>
      <c r="B49" s="353"/>
      <c r="C49" s="661" t="s">
        <v>145</v>
      </c>
      <c r="D49" s="662"/>
      <c r="E49" s="662"/>
      <c r="F49" s="662"/>
      <c r="G49" s="663"/>
      <c r="H49" s="685" t="s">
        <v>62</v>
      </c>
      <c r="I49" s="685"/>
      <c r="J49" s="344" t="s">
        <v>146</v>
      </c>
      <c r="K49" s="676" t="s">
        <v>147</v>
      </c>
      <c r="L49" s="676"/>
      <c r="M49" s="32"/>
      <c r="N49" s="32"/>
    </row>
    <row r="50" spans="1:14" ht="15" customHeight="1" x14ac:dyDescent="0.25">
      <c r="A50" s="32"/>
      <c r="B50" s="353"/>
      <c r="C50" s="284" t="str">
        <f>' DB Gas FLow Analyzer'!A217&amp;' DB Gas FLow Analyzer'!A206&amp;ID!B49</f>
        <v>Dibuat : Muhammad Irfan Husnuzhzhan</v>
      </c>
      <c r="D50" s="285"/>
      <c r="E50" s="285"/>
      <c r="F50" s="285"/>
      <c r="G50" s="286"/>
      <c r="H50" s="669">
        <f ca="1">TODAY()</f>
        <v>44659</v>
      </c>
      <c r="I50" s="669"/>
      <c r="J50" s="287"/>
      <c r="K50" s="657">
        <f>SUM(N19,N20,Q26)</f>
        <v>87.141999999999982</v>
      </c>
      <c r="L50" s="658"/>
      <c r="M50" s="32"/>
      <c r="N50" s="32"/>
    </row>
    <row r="51" spans="1:14" ht="15" customHeight="1" x14ac:dyDescent="0.25">
      <c r="A51" s="32"/>
      <c r="B51" s="354"/>
      <c r="C51" s="345" t="s">
        <v>148</v>
      </c>
      <c r="D51" s="671"/>
      <c r="E51" s="671"/>
      <c r="F51" s="671"/>
      <c r="G51" s="672"/>
      <c r="H51" s="670"/>
      <c r="I51" s="670"/>
      <c r="J51" s="287"/>
      <c r="K51" s="659"/>
      <c r="L51" s="660"/>
      <c r="M51" s="32"/>
      <c r="N51" s="32"/>
    </row>
    <row r="52" spans="1:14" x14ac:dyDescent="0.25">
      <c r="A52" s="32"/>
      <c r="B52" s="169"/>
      <c r="C52" s="169"/>
      <c r="D52" s="169"/>
      <c r="E52" s="169"/>
      <c r="F52" s="169"/>
      <c r="G52" s="37"/>
      <c r="H52" s="33"/>
      <c r="I52" s="65"/>
      <c r="J52" s="33"/>
      <c r="K52" s="34"/>
      <c r="L52" s="34"/>
      <c r="M52" s="32"/>
      <c r="N52" s="32"/>
    </row>
    <row r="53" spans="1:14" x14ac:dyDescent="0.25">
      <c r="B53" s="146"/>
      <c r="C53" s="146"/>
      <c r="D53" s="146"/>
      <c r="E53" s="135"/>
      <c r="F53" s="135"/>
      <c r="G53" s="138"/>
      <c r="H53" s="142"/>
      <c r="I53" s="138"/>
    </row>
    <row r="54" spans="1:14" x14ac:dyDescent="0.25">
      <c r="B54" s="146"/>
      <c r="C54" s="146"/>
      <c r="D54" s="146"/>
      <c r="E54" s="135"/>
      <c r="F54" s="135"/>
      <c r="G54" s="135"/>
      <c r="H54" s="135"/>
      <c r="K54" s="135"/>
    </row>
    <row r="55" spans="1:14" x14ac:dyDescent="0.25">
      <c r="B55" s="147"/>
      <c r="C55" s="147"/>
      <c r="D55" s="147"/>
      <c r="E55" s="148"/>
      <c r="F55" s="148"/>
      <c r="K55" s="135"/>
    </row>
    <row r="56" spans="1:14" x14ac:dyDescent="0.25">
      <c r="C56" s="149"/>
    </row>
    <row r="57" spans="1:14" ht="15.75" customHeight="1" x14ac:dyDescent="0.25">
      <c r="C57" s="150"/>
    </row>
    <row r="58" spans="1:14" x14ac:dyDescent="0.25">
      <c r="J58" s="134"/>
      <c r="K58" s="134"/>
      <c r="L58" s="134"/>
    </row>
  </sheetData>
  <sheetProtection formatCells="0" formatColumns="0" formatRows="0" insertColumns="0" insertRows="0" insertHyperlinks="0" deleteColumns="0" deleteRows="0" sort="0" autoFilter="0" pivotTables="0"/>
  <mergeCells count="37">
    <mergeCell ref="E8:G8"/>
    <mergeCell ref="Q24:R24"/>
    <mergeCell ref="A1:N1"/>
    <mergeCell ref="A2:N2"/>
    <mergeCell ref="K49:L49"/>
    <mergeCell ref="E6:F6"/>
    <mergeCell ref="E9:G9"/>
    <mergeCell ref="E28:F28"/>
    <mergeCell ref="E29:F29"/>
    <mergeCell ref="E30:F30"/>
    <mergeCell ref="E31:F31"/>
    <mergeCell ref="G30:H30"/>
    <mergeCell ref="G31:H31"/>
    <mergeCell ref="I25:J31"/>
    <mergeCell ref="O23:P24"/>
    <mergeCell ref="H49:I49"/>
    <mergeCell ref="K50:L51"/>
    <mergeCell ref="C49:G49"/>
    <mergeCell ref="D23:D24"/>
    <mergeCell ref="E23:F24"/>
    <mergeCell ref="G26:H26"/>
    <mergeCell ref="G27:H27"/>
    <mergeCell ref="G28:H28"/>
    <mergeCell ref="G29:H29"/>
    <mergeCell ref="G25:H25"/>
    <mergeCell ref="B23:C24"/>
    <mergeCell ref="H50:I50"/>
    <mergeCell ref="H51:I51"/>
    <mergeCell ref="D51:G51"/>
    <mergeCell ref="E25:F25"/>
    <mergeCell ref="E26:F26"/>
    <mergeCell ref="E27:F27"/>
    <mergeCell ref="I23:J24"/>
    <mergeCell ref="K23:L24"/>
    <mergeCell ref="G23:H24"/>
    <mergeCell ref="B43:N44"/>
    <mergeCell ref="B25:C31"/>
  </mergeCells>
  <phoneticPr fontId="0" type="noConversion"/>
  <printOptions horizontalCentered="1"/>
  <pageMargins left="0.511811023622047" right="0.511811023622047" top="0.511811023622047" bottom="0.31496062992126" header="0.23622047244094499" footer="0.23622047244094499"/>
  <pageSetup paperSize="9" scale="84" orientation="portrait" horizontalDpi="4294967294" verticalDpi="4294967293" r:id="rId1"/>
  <headerFooter>
    <oddHeader>&amp;R&amp;"Times New Roman,Regular"&amp;8FV.025-18</oddHeader>
    <oddFooter xml:space="preserve">&amp;C&amp;"Arial,Bold"&amp;K04+000SOFTWARE FLOWMETER 5-4-2022&amp;R&amp;K00-032Flowmeter 5.4.2022
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9" r:id="rId12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10" r:id="rId13">
          <objectPr defaultSize="0" autoPict="0" r:id="rId5">
            <anchor moveWithCells="1" sizeWithCells="1">
              <from>
                <xdr:col>9</xdr:col>
                <xdr:colOff>609600</xdr:colOff>
                <xdr:row>20</xdr:row>
                <xdr:rowOff>121920</xdr:rowOff>
              </from>
              <to>
                <xdr:col>10</xdr:col>
                <xdr:colOff>426720</xdr:colOff>
                <xdr:row>20</xdr:row>
                <xdr:rowOff>121920</xdr:rowOff>
              </to>
            </anchor>
          </objectPr>
        </oleObject>
      </mc:Choice>
      <mc:Fallback>
        <oleObject progId="Equation.3" shapeId="8201" r:id="rId13"/>
      </mc:Fallback>
    </mc:AlternateContent>
    <mc:AlternateContent xmlns:mc="http://schemas.openxmlformats.org/markup-compatibility/2006">
      <mc:Choice Requires="x14">
        <oleObject progId="Equation.3" shapeId="11" r:id="rId1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2" r:id="rId14"/>
      </mc:Fallback>
    </mc:AlternateContent>
    <mc:AlternateContent xmlns:mc="http://schemas.openxmlformats.org/markup-compatibility/2006">
      <mc:Choice Requires="x14">
        <oleObject progId="Equation.3" shapeId="12" r:id="rId1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3" r:id="rId15"/>
      </mc:Fallback>
    </mc:AlternateContent>
    <mc:AlternateContent xmlns:mc="http://schemas.openxmlformats.org/markup-compatibility/2006">
      <mc:Choice Requires="x14">
        <oleObject progId="Equation.3" shapeId="13" r:id="rId1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4" r:id="rId16"/>
      </mc:Fallback>
    </mc:AlternateContent>
    <mc:AlternateContent xmlns:mc="http://schemas.openxmlformats.org/markup-compatibility/2006">
      <mc:Choice Requires="x14">
        <oleObject progId="Equation.3" shapeId="14" r:id="rId1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5" r:id="rId17"/>
      </mc:Fallback>
    </mc:AlternateContent>
    <mc:AlternateContent xmlns:mc="http://schemas.openxmlformats.org/markup-compatibility/2006">
      <mc:Choice Requires="x14">
        <oleObject progId="Equation.3" shapeId="15" r:id="rId1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6" r:id="rId18"/>
      </mc:Fallback>
    </mc:AlternateContent>
    <mc:AlternateContent xmlns:mc="http://schemas.openxmlformats.org/markup-compatibility/2006">
      <mc:Choice Requires="x14">
        <oleObject progId="Equation.3" shapeId="16" r:id="rId1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7" r:id="rId19"/>
      </mc:Fallback>
    </mc:AlternateContent>
    <mc:AlternateContent xmlns:mc="http://schemas.openxmlformats.org/markup-compatibility/2006">
      <mc:Choice Requires="x14">
        <oleObject progId="Equation.3" shapeId="17" r:id="rId2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8" r:id="rId20"/>
      </mc:Fallback>
    </mc:AlternateContent>
    <mc:AlternateContent xmlns:mc="http://schemas.openxmlformats.org/markup-compatibility/2006">
      <mc:Choice Requires="x14">
        <oleObject progId="Equation.3" shapeId="18" r:id="rId2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09" r:id="rId21"/>
      </mc:Fallback>
    </mc:AlternateContent>
    <mc:AlternateContent xmlns:mc="http://schemas.openxmlformats.org/markup-compatibility/2006">
      <mc:Choice Requires="x14">
        <oleObject progId="Equation.3" shapeId="19" r:id="rId2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0" r:id="rId22"/>
      </mc:Fallback>
    </mc:AlternateContent>
    <mc:AlternateContent xmlns:mc="http://schemas.openxmlformats.org/markup-compatibility/2006">
      <mc:Choice Requires="x14">
        <oleObject progId="Equation.3" shapeId="20" r:id="rId2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1" r:id="rId23"/>
      </mc:Fallback>
    </mc:AlternateContent>
    <mc:AlternateContent xmlns:mc="http://schemas.openxmlformats.org/markup-compatibility/2006">
      <mc:Choice Requires="x14">
        <oleObject progId="Equation.3" shapeId="21" r:id="rId2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2" r:id="rId24"/>
      </mc:Fallback>
    </mc:AlternateContent>
    <mc:AlternateContent xmlns:mc="http://schemas.openxmlformats.org/markup-compatibility/2006">
      <mc:Choice Requires="x14">
        <oleObject progId="Equation.3" shapeId="22" r:id="rId2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3" r:id="rId25"/>
      </mc:Fallback>
    </mc:AlternateContent>
    <mc:AlternateContent xmlns:mc="http://schemas.openxmlformats.org/markup-compatibility/2006">
      <mc:Choice Requires="x14">
        <oleObject progId="Equation.3" shapeId="23" r:id="rId2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4" r:id="rId26"/>
      </mc:Fallback>
    </mc:AlternateContent>
    <mc:AlternateContent xmlns:mc="http://schemas.openxmlformats.org/markup-compatibility/2006">
      <mc:Choice Requires="x14">
        <oleObject progId="Equation.3" shapeId="24" r:id="rId2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5" r:id="rId27"/>
      </mc:Fallback>
    </mc:AlternateContent>
    <mc:AlternateContent xmlns:mc="http://schemas.openxmlformats.org/markup-compatibility/2006">
      <mc:Choice Requires="x14">
        <oleObject progId="Equation.3" shapeId="25" r:id="rId2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6" r:id="rId28"/>
      </mc:Fallback>
    </mc:AlternateContent>
    <mc:AlternateContent xmlns:mc="http://schemas.openxmlformats.org/markup-compatibility/2006">
      <mc:Choice Requires="x14">
        <oleObject progId="Equation.3" shapeId="26" r:id="rId2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7" r:id="rId29"/>
      </mc:Fallback>
    </mc:AlternateContent>
    <mc:AlternateContent xmlns:mc="http://schemas.openxmlformats.org/markup-compatibility/2006">
      <mc:Choice Requires="x14">
        <oleObject progId="Equation.3" shapeId="27" r:id="rId3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8" r:id="rId30"/>
      </mc:Fallback>
    </mc:AlternateContent>
    <mc:AlternateContent xmlns:mc="http://schemas.openxmlformats.org/markup-compatibility/2006">
      <mc:Choice Requires="x14">
        <oleObject progId="Equation.3" shapeId="28" r:id="rId3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19" r:id="rId31"/>
      </mc:Fallback>
    </mc:AlternateContent>
    <mc:AlternateContent xmlns:mc="http://schemas.openxmlformats.org/markup-compatibility/2006">
      <mc:Choice Requires="x14">
        <oleObject progId="Equation.3" shapeId="29" r:id="rId3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0" r:id="rId32"/>
      </mc:Fallback>
    </mc:AlternateContent>
    <mc:AlternateContent xmlns:mc="http://schemas.openxmlformats.org/markup-compatibility/2006">
      <mc:Choice Requires="x14">
        <oleObject progId="Equation.3" shapeId="30" r:id="rId3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1" r:id="rId33"/>
      </mc:Fallback>
    </mc:AlternateContent>
    <mc:AlternateContent xmlns:mc="http://schemas.openxmlformats.org/markup-compatibility/2006">
      <mc:Choice Requires="x14">
        <oleObject progId="Equation.3" shapeId="31" r:id="rId3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2" r:id="rId34"/>
      </mc:Fallback>
    </mc:AlternateContent>
    <mc:AlternateContent xmlns:mc="http://schemas.openxmlformats.org/markup-compatibility/2006">
      <mc:Choice Requires="x14">
        <oleObject progId="Equation.3" shapeId="32" r:id="rId3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3" r:id="rId35"/>
      </mc:Fallback>
    </mc:AlternateContent>
    <mc:AlternateContent xmlns:mc="http://schemas.openxmlformats.org/markup-compatibility/2006">
      <mc:Choice Requires="x14">
        <oleObject progId="Equation.3" shapeId="33" r:id="rId3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4" r:id="rId36"/>
      </mc:Fallback>
    </mc:AlternateContent>
    <mc:AlternateContent xmlns:mc="http://schemas.openxmlformats.org/markup-compatibility/2006">
      <mc:Choice Requires="x14">
        <oleObject progId="Equation.3" shapeId="34" r:id="rId3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5" r:id="rId37"/>
      </mc:Fallback>
    </mc:AlternateContent>
    <mc:AlternateContent xmlns:mc="http://schemas.openxmlformats.org/markup-compatibility/2006">
      <mc:Choice Requires="x14">
        <oleObject progId="Equation.3" shapeId="35" r:id="rId3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6" r:id="rId38"/>
      </mc:Fallback>
    </mc:AlternateContent>
    <mc:AlternateContent xmlns:mc="http://schemas.openxmlformats.org/markup-compatibility/2006">
      <mc:Choice Requires="x14">
        <oleObject progId="Equation.3" shapeId="36" r:id="rId3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7" r:id="rId39"/>
      </mc:Fallback>
    </mc:AlternateContent>
    <mc:AlternateContent xmlns:mc="http://schemas.openxmlformats.org/markup-compatibility/2006">
      <mc:Choice Requires="x14">
        <oleObject progId="Equation.3" shapeId="37" r:id="rId40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8" r:id="rId40"/>
      </mc:Fallback>
    </mc:AlternateContent>
    <mc:AlternateContent xmlns:mc="http://schemas.openxmlformats.org/markup-compatibility/2006">
      <mc:Choice Requires="x14">
        <oleObject progId="Equation.3" shapeId="38" r:id="rId41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29" r:id="rId41"/>
      </mc:Fallback>
    </mc:AlternateContent>
    <mc:AlternateContent xmlns:mc="http://schemas.openxmlformats.org/markup-compatibility/2006">
      <mc:Choice Requires="x14">
        <oleObject progId="Equation.3" shapeId="39" r:id="rId42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0" r:id="rId42"/>
      </mc:Fallback>
    </mc:AlternateContent>
    <mc:AlternateContent xmlns:mc="http://schemas.openxmlformats.org/markup-compatibility/2006">
      <mc:Choice Requires="x14">
        <oleObject progId="Equation.3" shapeId="40" r:id="rId43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1" r:id="rId43"/>
      </mc:Fallback>
    </mc:AlternateContent>
    <mc:AlternateContent xmlns:mc="http://schemas.openxmlformats.org/markup-compatibility/2006">
      <mc:Choice Requires="x14">
        <oleObject progId="Equation.3" shapeId="41" r:id="rId44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2" r:id="rId44"/>
      </mc:Fallback>
    </mc:AlternateContent>
    <mc:AlternateContent xmlns:mc="http://schemas.openxmlformats.org/markup-compatibility/2006">
      <mc:Choice Requires="x14">
        <oleObject progId="Equation.3" shapeId="42" r:id="rId45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3" r:id="rId45"/>
      </mc:Fallback>
    </mc:AlternateContent>
    <mc:AlternateContent xmlns:mc="http://schemas.openxmlformats.org/markup-compatibility/2006">
      <mc:Choice Requires="x14">
        <oleObject progId="Equation.3" shapeId="43" r:id="rId46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4" r:id="rId46"/>
      </mc:Fallback>
    </mc:AlternateContent>
    <mc:AlternateContent xmlns:mc="http://schemas.openxmlformats.org/markup-compatibility/2006">
      <mc:Choice Requires="x14">
        <oleObject progId="Equation.3" shapeId="44" r:id="rId47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5" r:id="rId47"/>
      </mc:Fallback>
    </mc:AlternateContent>
    <mc:AlternateContent xmlns:mc="http://schemas.openxmlformats.org/markup-compatibility/2006">
      <mc:Choice Requires="x14">
        <oleObject progId="Equation.3" shapeId="45" r:id="rId48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6" r:id="rId48"/>
      </mc:Fallback>
    </mc:AlternateContent>
    <mc:AlternateContent xmlns:mc="http://schemas.openxmlformats.org/markup-compatibility/2006">
      <mc:Choice Requires="x14">
        <oleObject progId="Equation.3" shapeId="46" r:id="rId49">
          <objectPr defaultSize="0" autoPict="0" r:id="rId5">
            <anchor moveWithCells="1" sizeWithCells="1">
              <from>
                <xdr:col>9</xdr:col>
                <xdr:colOff>609600</xdr:colOff>
                <xdr:row>59</xdr:row>
                <xdr:rowOff>7620</xdr:rowOff>
              </from>
              <to>
                <xdr:col>10</xdr:col>
                <xdr:colOff>426720</xdr:colOff>
                <xdr:row>59</xdr:row>
                <xdr:rowOff>7620</xdr:rowOff>
              </to>
            </anchor>
          </objectPr>
        </oleObject>
      </mc:Choice>
      <mc:Fallback>
        <oleObject progId="Equation.3" shapeId="8237" r:id="rId49"/>
      </mc:Fallback>
    </mc:AlternateContent>
    <mc:AlternateContent xmlns:mc="http://schemas.openxmlformats.org/markup-compatibility/2006">
      <mc:Choice Requires="x14">
        <oleObject progId="Equation.3" shapeId="47" r:id="rId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38" r:id="rId50"/>
      </mc:Fallback>
    </mc:AlternateContent>
    <mc:AlternateContent xmlns:mc="http://schemas.openxmlformats.org/markup-compatibility/2006">
      <mc:Choice Requires="x14">
        <oleObject progId="Equation.3" shapeId="48" r:id="rId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39" r:id="rId51"/>
      </mc:Fallback>
    </mc:AlternateContent>
    <mc:AlternateContent xmlns:mc="http://schemas.openxmlformats.org/markup-compatibility/2006">
      <mc:Choice Requires="x14">
        <oleObject progId="Equation.3" shapeId="49" r:id="rId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0" r:id="rId52"/>
      </mc:Fallback>
    </mc:AlternateContent>
    <mc:AlternateContent xmlns:mc="http://schemas.openxmlformats.org/markup-compatibility/2006">
      <mc:Choice Requires="x14">
        <oleObject progId="Equation.3" shapeId="50" r:id="rId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1" r:id="rId53"/>
      </mc:Fallback>
    </mc:AlternateContent>
    <mc:AlternateContent xmlns:mc="http://schemas.openxmlformats.org/markup-compatibility/2006">
      <mc:Choice Requires="x14">
        <oleObject progId="Equation.3" shapeId="51" r:id="rId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2" r:id="rId54"/>
      </mc:Fallback>
    </mc:AlternateContent>
    <mc:AlternateContent xmlns:mc="http://schemas.openxmlformats.org/markup-compatibility/2006">
      <mc:Choice Requires="x14">
        <oleObject progId="Equation.3" shapeId="52" r:id="rId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3" r:id="rId55"/>
      </mc:Fallback>
    </mc:AlternateContent>
    <mc:AlternateContent xmlns:mc="http://schemas.openxmlformats.org/markup-compatibility/2006">
      <mc:Choice Requires="x14">
        <oleObject progId="Equation.3" shapeId="53" r:id="rId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4" r:id="rId56"/>
      </mc:Fallback>
    </mc:AlternateContent>
    <mc:AlternateContent xmlns:mc="http://schemas.openxmlformats.org/markup-compatibility/2006">
      <mc:Choice Requires="x14">
        <oleObject progId="Equation.3" shapeId="54" r:id="rId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5" r:id="rId57"/>
      </mc:Fallback>
    </mc:AlternateContent>
    <mc:AlternateContent xmlns:mc="http://schemas.openxmlformats.org/markup-compatibility/2006">
      <mc:Choice Requires="x14">
        <oleObject progId="Equation.3" shapeId="55" r:id="rId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6" r:id="rId58"/>
      </mc:Fallback>
    </mc:AlternateContent>
    <mc:AlternateContent xmlns:mc="http://schemas.openxmlformats.org/markup-compatibility/2006">
      <mc:Choice Requires="x14">
        <oleObject progId="Equation.3" shapeId="56" r:id="rId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7" r:id="rId59"/>
      </mc:Fallback>
    </mc:AlternateContent>
    <mc:AlternateContent xmlns:mc="http://schemas.openxmlformats.org/markup-compatibility/2006">
      <mc:Choice Requires="x14">
        <oleObject progId="Equation.3" shapeId="57" r:id="rId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8" r:id="rId60"/>
      </mc:Fallback>
    </mc:AlternateContent>
    <mc:AlternateContent xmlns:mc="http://schemas.openxmlformats.org/markup-compatibility/2006">
      <mc:Choice Requires="x14">
        <oleObject progId="Equation.3" shapeId="58" r:id="rId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49" r:id="rId61"/>
      </mc:Fallback>
    </mc:AlternateContent>
    <mc:AlternateContent xmlns:mc="http://schemas.openxmlformats.org/markup-compatibility/2006">
      <mc:Choice Requires="x14">
        <oleObject progId="Equation.3" shapeId="59" r:id="rId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0" r:id="rId62"/>
      </mc:Fallback>
    </mc:AlternateContent>
    <mc:AlternateContent xmlns:mc="http://schemas.openxmlformats.org/markup-compatibility/2006">
      <mc:Choice Requires="x14">
        <oleObject progId="Equation.3" shapeId="60" r:id="rId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1" r:id="rId63"/>
      </mc:Fallback>
    </mc:AlternateContent>
    <mc:AlternateContent xmlns:mc="http://schemas.openxmlformats.org/markup-compatibility/2006">
      <mc:Choice Requires="x14">
        <oleObject progId="Equation.3" shapeId="61" r:id="rId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2" r:id="rId64"/>
      </mc:Fallback>
    </mc:AlternateContent>
    <mc:AlternateContent xmlns:mc="http://schemas.openxmlformats.org/markup-compatibility/2006">
      <mc:Choice Requires="x14">
        <oleObject progId="Equation.3" shapeId="62" r:id="rId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3" r:id="rId65"/>
      </mc:Fallback>
    </mc:AlternateContent>
    <mc:AlternateContent xmlns:mc="http://schemas.openxmlformats.org/markup-compatibility/2006">
      <mc:Choice Requires="x14">
        <oleObject progId="Equation.3" shapeId="63" r:id="rId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4" r:id="rId66"/>
      </mc:Fallback>
    </mc:AlternateContent>
    <mc:AlternateContent xmlns:mc="http://schemas.openxmlformats.org/markup-compatibility/2006">
      <mc:Choice Requires="x14">
        <oleObject progId="Equation.3" shapeId="8192" r:id="rId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5" r:id="rId67"/>
      </mc:Fallback>
    </mc:AlternateContent>
    <mc:AlternateContent xmlns:mc="http://schemas.openxmlformats.org/markup-compatibility/2006">
      <mc:Choice Requires="x14">
        <oleObject progId="Equation.3" shapeId="8705" r:id="rId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6" r:id="rId68"/>
      </mc:Fallback>
    </mc:AlternateContent>
    <mc:AlternateContent xmlns:mc="http://schemas.openxmlformats.org/markup-compatibility/2006">
      <mc:Choice Requires="x14">
        <oleObject progId="Equation.3" shapeId="8706" r:id="rId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7" r:id="rId69"/>
      </mc:Fallback>
    </mc:AlternateContent>
    <mc:AlternateContent xmlns:mc="http://schemas.openxmlformats.org/markup-compatibility/2006">
      <mc:Choice Requires="x14">
        <oleObject progId="Equation.3" shapeId="8707" r:id="rId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8" r:id="rId70"/>
      </mc:Fallback>
    </mc:AlternateContent>
    <mc:AlternateContent xmlns:mc="http://schemas.openxmlformats.org/markup-compatibility/2006">
      <mc:Choice Requires="x14">
        <oleObject progId="Equation.3" shapeId="8708" r:id="rId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59" r:id="rId71"/>
      </mc:Fallback>
    </mc:AlternateContent>
    <mc:AlternateContent xmlns:mc="http://schemas.openxmlformats.org/markup-compatibility/2006">
      <mc:Choice Requires="x14">
        <oleObject progId="Equation.3" shapeId="8709" r:id="rId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0" r:id="rId72"/>
      </mc:Fallback>
    </mc:AlternateContent>
    <mc:AlternateContent xmlns:mc="http://schemas.openxmlformats.org/markup-compatibility/2006">
      <mc:Choice Requires="x14">
        <oleObject progId="Equation.3" shapeId="8710" r:id="rId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1" r:id="rId73"/>
      </mc:Fallback>
    </mc:AlternateContent>
    <mc:AlternateContent xmlns:mc="http://schemas.openxmlformats.org/markup-compatibility/2006">
      <mc:Choice Requires="x14">
        <oleObject progId="Equation.3" shapeId="8711" r:id="rId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2" r:id="rId74"/>
      </mc:Fallback>
    </mc:AlternateContent>
    <mc:AlternateContent xmlns:mc="http://schemas.openxmlformats.org/markup-compatibility/2006">
      <mc:Choice Requires="x14">
        <oleObject progId="Equation.3" shapeId="8712" r:id="rId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3" r:id="rId75"/>
      </mc:Fallback>
    </mc:AlternateContent>
    <mc:AlternateContent xmlns:mc="http://schemas.openxmlformats.org/markup-compatibility/2006">
      <mc:Choice Requires="x14">
        <oleObject progId="Equation.3" shapeId="8713" r:id="rId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4" r:id="rId76"/>
      </mc:Fallback>
    </mc:AlternateContent>
    <mc:AlternateContent xmlns:mc="http://schemas.openxmlformats.org/markup-compatibility/2006">
      <mc:Choice Requires="x14">
        <oleObject progId="Equation.3" shapeId="8714" r:id="rId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5" r:id="rId77"/>
      </mc:Fallback>
    </mc:AlternateContent>
    <mc:AlternateContent xmlns:mc="http://schemas.openxmlformats.org/markup-compatibility/2006">
      <mc:Choice Requires="x14">
        <oleObject progId="Equation.3" shapeId="8715" r:id="rId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6" r:id="rId78"/>
      </mc:Fallback>
    </mc:AlternateContent>
    <mc:AlternateContent xmlns:mc="http://schemas.openxmlformats.org/markup-compatibility/2006">
      <mc:Choice Requires="x14">
        <oleObject progId="Equation.3" shapeId="8716" r:id="rId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7" r:id="rId79"/>
      </mc:Fallback>
    </mc:AlternateContent>
    <mc:AlternateContent xmlns:mc="http://schemas.openxmlformats.org/markup-compatibility/2006">
      <mc:Choice Requires="x14">
        <oleObject progId="Equation.3" shapeId="8717" r:id="rId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8" r:id="rId80"/>
      </mc:Fallback>
    </mc:AlternateContent>
    <mc:AlternateContent xmlns:mc="http://schemas.openxmlformats.org/markup-compatibility/2006">
      <mc:Choice Requires="x14">
        <oleObject progId="Equation.3" shapeId="8718" r:id="rId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69" r:id="rId81"/>
      </mc:Fallback>
    </mc:AlternateContent>
    <mc:AlternateContent xmlns:mc="http://schemas.openxmlformats.org/markup-compatibility/2006">
      <mc:Choice Requires="x14">
        <oleObject progId="Equation.3" shapeId="8719" r:id="rId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0" r:id="rId82"/>
      </mc:Fallback>
    </mc:AlternateContent>
    <mc:AlternateContent xmlns:mc="http://schemas.openxmlformats.org/markup-compatibility/2006">
      <mc:Choice Requires="x14">
        <oleObject progId="Equation.3" shapeId="8720" r:id="rId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1" r:id="rId83"/>
      </mc:Fallback>
    </mc:AlternateContent>
    <mc:AlternateContent xmlns:mc="http://schemas.openxmlformats.org/markup-compatibility/2006">
      <mc:Choice Requires="x14">
        <oleObject progId="Equation.3" shapeId="8721" r:id="rId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2" r:id="rId84"/>
      </mc:Fallback>
    </mc:AlternateContent>
    <mc:AlternateContent xmlns:mc="http://schemas.openxmlformats.org/markup-compatibility/2006">
      <mc:Choice Requires="x14">
        <oleObject progId="Equation.3" shapeId="8722" r:id="rId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3" r:id="rId85"/>
      </mc:Fallback>
    </mc:AlternateContent>
    <mc:AlternateContent xmlns:mc="http://schemas.openxmlformats.org/markup-compatibility/2006">
      <mc:Choice Requires="x14">
        <oleObject progId="Equation.3" shapeId="8723" r:id="rId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4" r:id="rId86"/>
      </mc:Fallback>
    </mc:AlternateContent>
    <mc:AlternateContent xmlns:mc="http://schemas.openxmlformats.org/markup-compatibility/2006">
      <mc:Choice Requires="x14">
        <oleObject progId="Equation.3" shapeId="8724" r:id="rId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5" r:id="rId87"/>
      </mc:Fallback>
    </mc:AlternateContent>
    <mc:AlternateContent xmlns:mc="http://schemas.openxmlformats.org/markup-compatibility/2006">
      <mc:Choice Requires="x14">
        <oleObject progId="Equation.3" shapeId="8725" r:id="rId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6" r:id="rId88"/>
      </mc:Fallback>
    </mc:AlternateContent>
    <mc:AlternateContent xmlns:mc="http://schemas.openxmlformats.org/markup-compatibility/2006">
      <mc:Choice Requires="x14">
        <oleObject progId="Equation.3" shapeId="8726" r:id="rId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7" r:id="rId89"/>
      </mc:Fallback>
    </mc:AlternateContent>
    <mc:AlternateContent xmlns:mc="http://schemas.openxmlformats.org/markup-compatibility/2006">
      <mc:Choice Requires="x14">
        <oleObject progId="Equation.3" shapeId="8727" r:id="rId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8" r:id="rId90"/>
      </mc:Fallback>
    </mc:AlternateContent>
    <mc:AlternateContent xmlns:mc="http://schemas.openxmlformats.org/markup-compatibility/2006">
      <mc:Choice Requires="x14">
        <oleObject progId="Equation.3" shapeId="8728" r:id="rId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79" r:id="rId91"/>
      </mc:Fallback>
    </mc:AlternateContent>
    <mc:AlternateContent xmlns:mc="http://schemas.openxmlformats.org/markup-compatibility/2006">
      <mc:Choice Requires="x14">
        <oleObject progId="Equation.3" shapeId="8729" r:id="rId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0" r:id="rId92"/>
      </mc:Fallback>
    </mc:AlternateContent>
    <mc:AlternateContent xmlns:mc="http://schemas.openxmlformats.org/markup-compatibility/2006">
      <mc:Choice Requires="x14">
        <oleObject progId="Equation.3" shapeId="8730" r:id="rId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1" r:id="rId93"/>
      </mc:Fallback>
    </mc:AlternateContent>
    <mc:AlternateContent xmlns:mc="http://schemas.openxmlformats.org/markup-compatibility/2006">
      <mc:Choice Requires="x14">
        <oleObject progId="Equation.3" shapeId="8731" r:id="rId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2" r:id="rId94"/>
      </mc:Fallback>
    </mc:AlternateContent>
    <mc:AlternateContent xmlns:mc="http://schemas.openxmlformats.org/markup-compatibility/2006">
      <mc:Choice Requires="x14">
        <oleObject progId="Equation.3" shapeId="8732" r:id="rId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3" r:id="rId95"/>
      </mc:Fallback>
    </mc:AlternateContent>
    <mc:AlternateContent xmlns:mc="http://schemas.openxmlformats.org/markup-compatibility/2006">
      <mc:Choice Requires="x14">
        <oleObject progId="Equation.3" shapeId="8733" r:id="rId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4" r:id="rId96"/>
      </mc:Fallback>
    </mc:AlternateContent>
    <mc:AlternateContent xmlns:mc="http://schemas.openxmlformats.org/markup-compatibility/2006">
      <mc:Choice Requires="x14">
        <oleObject progId="Equation.3" shapeId="8734" r:id="rId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5" r:id="rId97"/>
      </mc:Fallback>
    </mc:AlternateContent>
    <mc:AlternateContent xmlns:mc="http://schemas.openxmlformats.org/markup-compatibility/2006">
      <mc:Choice Requires="x14">
        <oleObject progId="Equation.3" shapeId="8735" r:id="rId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6" r:id="rId98"/>
      </mc:Fallback>
    </mc:AlternateContent>
    <mc:AlternateContent xmlns:mc="http://schemas.openxmlformats.org/markup-compatibility/2006">
      <mc:Choice Requires="x14">
        <oleObject progId="Equation.3" shapeId="8736" r:id="rId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7" r:id="rId99"/>
      </mc:Fallback>
    </mc:AlternateContent>
    <mc:AlternateContent xmlns:mc="http://schemas.openxmlformats.org/markup-compatibility/2006">
      <mc:Choice Requires="x14">
        <oleObject progId="Equation.3" shapeId="8737" r:id="rId1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8" r:id="rId100"/>
      </mc:Fallback>
    </mc:AlternateContent>
    <mc:AlternateContent xmlns:mc="http://schemas.openxmlformats.org/markup-compatibility/2006">
      <mc:Choice Requires="x14">
        <oleObject progId="Equation.3" shapeId="8738" r:id="rId1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89" r:id="rId101"/>
      </mc:Fallback>
    </mc:AlternateContent>
    <mc:AlternateContent xmlns:mc="http://schemas.openxmlformats.org/markup-compatibility/2006">
      <mc:Choice Requires="x14">
        <oleObject progId="Equation.3" shapeId="8739" r:id="rId1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0" r:id="rId102"/>
      </mc:Fallback>
    </mc:AlternateContent>
    <mc:AlternateContent xmlns:mc="http://schemas.openxmlformats.org/markup-compatibility/2006">
      <mc:Choice Requires="x14">
        <oleObject progId="Equation.3" shapeId="8740" r:id="rId1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1" r:id="rId103"/>
      </mc:Fallback>
    </mc:AlternateContent>
    <mc:AlternateContent xmlns:mc="http://schemas.openxmlformats.org/markup-compatibility/2006">
      <mc:Choice Requires="x14">
        <oleObject progId="Equation.3" shapeId="8741" r:id="rId1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2" r:id="rId104"/>
      </mc:Fallback>
    </mc:AlternateContent>
    <mc:AlternateContent xmlns:mc="http://schemas.openxmlformats.org/markup-compatibility/2006">
      <mc:Choice Requires="x14">
        <oleObject progId="Equation.3" shapeId="8742" r:id="rId1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3" r:id="rId105"/>
      </mc:Fallback>
    </mc:AlternateContent>
    <mc:AlternateContent xmlns:mc="http://schemas.openxmlformats.org/markup-compatibility/2006">
      <mc:Choice Requires="x14">
        <oleObject progId="Equation.3" shapeId="8743" r:id="rId1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4" r:id="rId106"/>
      </mc:Fallback>
    </mc:AlternateContent>
    <mc:AlternateContent xmlns:mc="http://schemas.openxmlformats.org/markup-compatibility/2006">
      <mc:Choice Requires="x14">
        <oleObject progId="Equation.3" shapeId="8744" r:id="rId1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5" r:id="rId107"/>
      </mc:Fallback>
    </mc:AlternateContent>
    <mc:AlternateContent xmlns:mc="http://schemas.openxmlformats.org/markup-compatibility/2006">
      <mc:Choice Requires="x14">
        <oleObject progId="Equation.3" shapeId="8745" r:id="rId1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6" r:id="rId108"/>
      </mc:Fallback>
    </mc:AlternateContent>
    <mc:AlternateContent xmlns:mc="http://schemas.openxmlformats.org/markup-compatibility/2006">
      <mc:Choice Requires="x14">
        <oleObject progId="Equation.3" shapeId="8746" r:id="rId1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7" r:id="rId109"/>
      </mc:Fallback>
    </mc:AlternateContent>
    <mc:AlternateContent xmlns:mc="http://schemas.openxmlformats.org/markup-compatibility/2006">
      <mc:Choice Requires="x14">
        <oleObject progId="Equation.3" shapeId="8747" r:id="rId1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8" r:id="rId110"/>
      </mc:Fallback>
    </mc:AlternateContent>
    <mc:AlternateContent xmlns:mc="http://schemas.openxmlformats.org/markup-compatibility/2006">
      <mc:Choice Requires="x14">
        <oleObject progId="Equation.3" shapeId="8748" r:id="rId1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299" r:id="rId111"/>
      </mc:Fallback>
    </mc:AlternateContent>
    <mc:AlternateContent xmlns:mc="http://schemas.openxmlformats.org/markup-compatibility/2006">
      <mc:Choice Requires="x14">
        <oleObject progId="Equation.3" shapeId="8749" r:id="rId1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0" r:id="rId112"/>
      </mc:Fallback>
    </mc:AlternateContent>
    <mc:AlternateContent xmlns:mc="http://schemas.openxmlformats.org/markup-compatibility/2006">
      <mc:Choice Requires="x14">
        <oleObject progId="Equation.3" shapeId="8750" r:id="rId1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1" r:id="rId113"/>
      </mc:Fallback>
    </mc:AlternateContent>
    <mc:AlternateContent xmlns:mc="http://schemas.openxmlformats.org/markup-compatibility/2006">
      <mc:Choice Requires="x14">
        <oleObject progId="Equation.3" shapeId="8751" r:id="rId1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2" r:id="rId114"/>
      </mc:Fallback>
    </mc:AlternateContent>
    <mc:AlternateContent xmlns:mc="http://schemas.openxmlformats.org/markup-compatibility/2006">
      <mc:Choice Requires="x14">
        <oleObject progId="Equation.3" shapeId="8752" r:id="rId1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3" r:id="rId115"/>
      </mc:Fallback>
    </mc:AlternateContent>
    <mc:AlternateContent xmlns:mc="http://schemas.openxmlformats.org/markup-compatibility/2006">
      <mc:Choice Requires="x14">
        <oleObject progId="Equation.3" shapeId="8753" r:id="rId1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4" r:id="rId116"/>
      </mc:Fallback>
    </mc:AlternateContent>
    <mc:AlternateContent xmlns:mc="http://schemas.openxmlformats.org/markup-compatibility/2006">
      <mc:Choice Requires="x14">
        <oleObject progId="Equation.3" shapeId="8754" r:id="rId1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5" r:id="rId117"/>
      </mc:Fallback>
    </mc:AlternateContent>
    <mc:AlternateContent xmlns:mc="http://schemas.openxmlformats.org/markup-compatibility/2006">
      <mc:Choice Requires="x14">
        <oleObject progId="Equation.3" shapeId="8755" r:id="rId1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6" r:id="rId118"/>
      </mc:Fallback>
    </mc:AlternateContent>
    <mc:AlternateContent xmlns:mc="http://schemas.openxmlformats.org/markup-compatibility/2006">
      <mc:Choice Requires="x14">
        <oleObject progId="Equation.3" shapeId="8756" r:id="rId1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7" r:id="rId119"/>
      </mc:Fallback>
    </mc:AlternateContent>
    <mc:AlternateContent xmlns:mc="http://schemas.openxmlformats.org/markup-compatibility/2006">
      <mc:Choice Requires="x14">
        <oleObject progId="Equation.3" shapeId="8757" r:id="rId1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8" r:id="rId120"/>
      </mc:Fallback>
    </mc:AlternateContent>
    <mc:AlternateContent xmlns:mc="http://schemas.openxmlformats.org/markup-compatibility/2006">
      <mc:Choice Requires="x14">
        <oleObject progId="Equation.3" shapeId="8758" r:id="rId1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09" r:id="rId121"/>
      </mc:Fallback>
    </mc:AlternateContent>
    <mc:AlternateContent xmlns:mc="http://schemas.openxmlformats.org/markup-compatibility/2006">
      <mc:Choice Requires="x14">
        <oleObject progId="Equation.3" shapeId="8759" r:id="rId1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0" r:id="rId122"/>
      </mc:Fallback>
    </mc:AlternateContent>
    <mc:AlternateContent xmlns:mc="http://schemas.openxmlformats.org/markup-compatibility/2006">
      <mc:Choice Requires="x14">
        <oleObject progId="Equation.3" shapeId="8760" r:id="rId1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1" r:id="rId123"/>
      </mc:Fallback>
    </mc:AlternateContent>
    <mc:AlternateContent xmlns:mc="http://schemas.openxmlformats.org/markup-compatibility/2006">
      <mc:Choice Requires="x14">
        <oleObject progId="Equation.3" shapeId="8761" r:id="rId1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2" r:id="rId124"/>
      </mc:Fallback>
    </mc:AlternateContent>
    <mc:AlternateContent xmlns:mc="http://schemas.openxmlformats.org/markup-compatibility/2006">
      <mc:Choice Requires="x14">
        <oleObject progId="Equation.3" shapeId="8762" r:id="rId1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3" r:id="rId125"/>
      </mc:Fallback>
    </mc:AlternateContent>
    <mc:AlternateContent xmlns:mc="http://schemas.openxmlformats.org/markup-compatibility/2006">
      <mc:Choice Requires="x14">
        <oleObject progId="Equation.3" shapeId="8763" r:id="rId1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4" r:id="rId126"/>
      </mc:Fallback>
    </mc:AlternateContent>
    <mc:AlternateContent xmlns:mc="http://schemas.openxmlformats.org/markup-compatibility/2006">
      <mc:Choice Requires="x14">
        <oleObject progId="Equation.3" shapeId="8764" r:id="rId1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5" r:id="rId127"/>
      </mc:Fallback>
    </mc:AlternateContent>
    <mc:AlternateContent xmlns:mc="http://schemas.openxmlformats.org/markup-compatibility/2006">
      <mc:Choice Requires="x14">
        <oleObject progId="Equation.3" shapeId="8765" r:id="rId1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6" r:id="rId128"/>
      </mc:Fallback>
    </mc:AlternateContent>
    <mc:AlternateContent xmlns:mc="http://schemas.openxmlformats.org/markup-compatibility/2006">
      <mc:Choice Requires="x14">
        <oleObject progId="Equation.3" shapeId="8766" r:id="rId1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7" r:id="rId129"/>
      </mc:Fallback>
    </mc:AlternateContent>
    <mc:AlternateContent xmlns:mc="http://schemas.openxmlformats.org/markup-compatibility/2006">
      <mc:Choice Requires="x14">
        <oleObject progId="Equation.3" shapeId="8767" r:id="rId1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8" r:id="rId130"/>
      </mc:Fallback>
    </mc:AlternateContent>
    <mc:AlternateContent xmlns:mc="http://schemas.openxmlformats.org/markup-compatibility/2006">
      <mc:Choice Requires="x14">
        <oleObject progId="Equation.3" shapeId="8768" r:id="rId1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19" r:id="rId131"/>
      </mc:Fallback>
    </mc:AlternateContent>
    <mc:AlternateContent xmlns:mc="http://schemas.openxmlformats.org/markup-compatibility/2006">
      <mc:Choice Requires="x14">
        <oleObject progId="Equation.3" shapeId="8769" r:id="rId1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0" r:id="rId132"/>
      </mc:Fallback>
    </mc:AlternateContent>
    <mc:AlternateContent xmlns:mc="http://schemas.openxmlformats.org/markup-compatibility/2006">
      <mc:Choice Requires="x14">
        <oleObject progId="Equation.3" shapeId="8770" r:id="rId1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1" r:id="rId133"/>
      </mc:Fallback>
    </mc:AlternateContent>
    <mc:AlternateContent xmlns:mc="http://schemas.openxmlformats.org/markup-compatibility/2006">
      <mc:Choice Requires="x14">
        <oleObject progId="Equation.3" shapeId="8771" r:id="rId1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2" r:id="rId134"/>
      </mc:Fallback>
    </mc:AlternateContent>
    <mc:AlternateContent xmlns:mc="http://schemas.openxmlformats.org/markup-compatibility/2006">
      <mc:Choice Requires="x14">
        <oleObject progId="Equation.3" shapeId="8772" r:id="rId1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3" r:id="rId135"/>
      </mc:Fallback>
    </mc:AlternateContent>
    <mc:AlternateContent xmlns:mc="http://schemas.openxmlformats.org/markup-compatibility/2006">
      <mc:Choice Requires="x14">
        <oleObject progId="Equation.3" shapeId="8773" r:id="rId1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4" r:id="rId136"/>
      </mc:Fallback>
    </mc:AlternateContent>
    <mc:AlternateContent xmlns:mc="http://schemas.openxmlformats.org/markup-compatibility/2006">
      <mc:Choice Requires="x14">
        <oleObject progId="Equation.3" shapeId="8774" r:id="rId1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5" r:id="rId137"/>
      </mc:Fallback>
    </mc:AlternateContent>
    <mc:AlternateContent xmlns:mc="http://schemas.openxmlformats.org/markup-compatibility/2006">
      <mc:Choice Requires="x14">
        <oleObject progId="Equation.3" shapeId="8775" r:id="rId1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6" r:id="rId138"/>
      </mc:Fallback>
    </mc:AlternateContent>
    <mc:AlternateContent xmlns:mc="http://schemas.openxmlformats.org/markup-compatibility/2006">
      <mc:Choice Requires="x14">
        <oleObject progId="Equation.3" shapeId="8776" r:id="rId1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7" r:id="rId139"/>
      </mc:Fallback>
    </mc:AlternateContent>
    <mc:AlternateContent xmlns:mc="http://schemas.openxmlformats.org/markup-compatibility/2006">
      <mc:Choice Requires="x14">
        <oleObject progId="Equation.3" shapeId="8777" r:id="rId1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8" r:id="rId140"/>
      </mc:Fallback>
    </mc:AlternateContent>
    <mc:AlternateContent xmlns:mc="http://schemas.openxmlformats.org/markup-compatibility/2006">
      <mc:Choice Requires="x14">
        <oleObject progId="Equation.3" shapeId="8778" r:id="rId1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29" r:id="rId141"/>
      </mc:Fallback>
    </mc:AlternateContent>
    <mc:AlternateContent xmlns:mc="http://schemas.openxmlformats.org/markup-compatibility/2006">
      <mc:Choice Requires="x14">
        <oleObject progId="Equation.3" shapeId="8779" r:id="rId1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0" r:id="rId142"/>
      </mc:Fallback>
    </mc:AlternateContent>
    <mc:AlternateContent xmlns:mc="http://schemas.openxmlformats.org/markup-compatibility/2006">
      <mc:Choice Requires="x14">
        <oleObject progId="Equation.3" shapeId="8780" r:id="rId1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1" r:id="rId143"/>
      </mc:Fallback>
    </mc:AlternateContent>
    <mc:AlternateContent xmlns:mc="http://schemas.openxmlformats.org/markup-compatibility/2006">
      <mc:Choice Requires="x14">
        <oleObject progId="Equation.3" shapeId="8781" r:id="rId1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2" r:id="rId144"/>
      </mc:Fallback>
    </mc:AlternateContent>
    <mc:AlternateContent xmlns:mc="http://schemas.openxmlformats.org/markup-compatibility/2006">
      <mc:Choice Requires="x14">
        <oleObject progId="Equation.3" shapeId="8782" r:id="rId1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3" r:id="rId145"/>
      </mc:Fallback>
    </mc:AlternateContent>
    <mc:AlternateContent xmlns:mc="http://schemas.openxmlformats.org/markup-compatibility/2006">
      <mc:Choice Requires="x14">
        <oleObject progId="Equation.3" shapeId="8783" r:id="rId1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4" r:id="rId146"/>
      </mc:Fallback>
    </mc:AlternateContent>
    <mc:AlternateContent xmlns:mc="http://schemas.openxmlformats.org/markup-compatibility/2006">
      <mc:Choice Requires="x14">
        <oleObject progId="Equation.3" shapeId="8784" r:id="rId1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5" r:id="rId147"/>
      </mc:Fallback>
    </mc:AlternateContent>
    <mc:AlternateContent xmlns:mc="http://schemas.openxmlformats.org/markup-compatibility/2006">
      <mc:Choice Requires="x14">
        <oleObject progId="Equation.3" shapeId="8785" r:id="rId1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6" r:id="rId148"/>
      </mc:Fallback>
    </mc:AlternateContent>
    <mc:AlternateContent xmlns:mc="http://schemas.openxmlformats.org/markup-compatibility/2006">
      <mc:Choice Requires="x14">
        <oleObject progId="Equation.3" shapeId="8786" r:id="rId1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7" r:id="rId149"/>
      </mc:Fallback>
    </mc:AlternateContent>
    <mc:AlternateContent xmlns:mc="http://schemas.openxmlformats.org/markup-compatibility/2006">
      <mc:Choice Requires="x14">
        <oleObject progId="Equation.3" shapeId="8787" r:id="rId1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8" r:id="rId150"/>
      </mc:Fallback>
    </mc:AlternateContent>
    <mc:AlternateContent xmlns:mc="http://schemas.openxmlformats.org/markup-compatibility/2006">
      <mc:Choice Requires="x14">
        <oleObject progId="Equation.3" shapeId="8788" r:id="rId1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39" r:id="rId151"/>
      </mc:Fallback>
    </mc:AlternateContent>
    <mc:AlternateContent xmlns:mc="http://schemas.openxmlformats.org/markup-compatibility/2006">
      <mc:Choice Requires="x14">
        <oleObject progId="Equation.3" shapeId="8789" r:id="rId1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0" r:id="rId152"/>
      </mc:Fallback>
    </mc:AlternateContent>
    <mc:AlternateContent xmlns:mc="http://schemas.openxmlformats.org/markup-compatibility/2006">
      <mc:Choice Requires="x14">
        <oleObject progId="Equation.3" shapeId="8790" r:id="rId1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1" r:id="rId153"/>
      </mc:Fallback>
    </mc:AlternateContent>
    <mc:AlternateContent xmlns:mc="http://schemas.openxmlformats.org/markup-compatibility/2006">
      <mc:Choice Requires="x14">
        <oleObject progId="Equation.3" shapeId="8791" r:id="rId1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2" r:id="rId154"/>
      </mc:Fallback>
    </mc:AlternateContent>
    <mc:AlternateContent xmlns:mc="http://schemas.openxmlformats.org/markup-compatibility/2006">
      <mc:Choice Requires="x14">
        <oleObject progId="Equation.3" shapeId="8792" r:id="rId1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3" r:id="rId155"/>
      </mc:Fallback>
    </mc:AlternateContent>
    <mc:AlternateContent xmlns:mc="http://schemas.openxmlformats.org/markup-compatibility/2006">
      <mc:Choice Requires="x14">
        <oleObject progId="Equation.3" shapeId="8793" r:id="rId1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4" r:id="rId156"/>
      </mc:Fallback>
    </mc:AlternateContent>
    <mc:AlternateContent xmlns:mc="http://schemas.openxmlformats.org/markup-compatibility/2006">
      <mc:Choice Requires="x14">
        <oleObject progId="Equation.3" shapeId="8794" r:id="rId1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5" r:id="rId157"/>
      </mc:Fallback>
    </mc:AlternateContent>
    <mc:AlternateContent xmlns:mc="http://schemas.openxmlformats.org/markup-compatibility/2006">
      <mc:Choice Requires="x14">
        <oleObject progId="Equation.3" shapeId="8795" r:id="rId1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6" r:id="rId158"/>
      </mc:Fallback>
    </mc:AlternateContent>
    <mc:AlternateContent xmlns:mc="http://schemas.openxmlformats.org/markup-compatibility/2006">
      <mc:Choice Requires="x14">
        <oleObject progId="Equation.3" shapeId="8796" r:id="rId1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7" r:id="rId159"/>
      </mc:Fallback>
    </mc:AlternateContent>
    <mc:AlternateContent xmlns:mc="http://schemas.openxmlformats.org/markup-compatibility/2006">
      <mc:Choice Requires="x14">
        <oleObject progId="Equation.3" shapeId="8797" r:id="rId1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8" r:id="rId160"/>
      </mc:Fallback>
    </mc:AlternateContent>
    <mc:AlternateContent xmlns:mc="http://schemas.openxmlformats.org/markup-compatibility/2006">
      <mc:Choice Requires="x14">
        <oleObject progId="Equation.3" shapeId="8798" r:id="rId1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49" r:id="rId161"/>
      </mc:Fallback>
    </mc:AlternateContent>
    <mc:AlternateContent xmlns:mc="http://schemas.openxmlformats.org/markup-compatibility/2006">
      <mc:Choice Requires="x14">
        <oleObject progId="Equation.3" shapeId="8799" r:id="rId1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0" r:id="rId162"/>
      </mc:Fallback>
    </mc:AlternateContent>
    <mc:AlternateContent xmlns:mc="http://schemas.openxmlformats.org/markup-compatibility/2006">
      <mc:Choice Requires="x14">
        <oleObject progId="Equation.3" shapeId="8800" r:id="rId1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1" r:id="rId163"/>
      </mc:Fallback>
    </mc:AlternateContent>
    <mc:AlternateContent xmlns:mc="http://schemas.openxmlformats.org/markup-compatibility/2006">
      <mc:Choice Requires="x14">
        <oleObject progId="Equation.3" shapeId="8801" r:id="rId1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2" r:id="rId164"/>
      </mc:Fallback>
    </mc:AlternateContent>
    <mc:AlternateContent xmlns:mc="http://schemas.openxmlformats.org/markup-compatibility/2006">
      <mc:Choice Requires="x14">
        <oleObject progId="Equation.3" shapeId="8802" r:id="rId1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3" r:id="rId165"/>
      </mc:Fallback>
    </mc:AlternateContent>
    <mc:AlternateContent xmlns:mc="http://schemas.openxmlformats.org/markup-compatibility/2006">
      <mc:Choice Requires="x14">
        <oleObject progId="Equation.3" shapeId="8803" r:id="rId1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4" r:id="rId166"/>
      </mc:Fallback>
    </mc:AlternateContent>
    <mc:AlternateContent xmlns:mc="http://schemas.openxmlformats.org/markup-compatibility/2006">
      <mc:Choice Requires="x14">
        <oleObject progId="Equation.3" shapeId="8804" r:id="rId1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5" r:id="rId167"/>
      </mc:Fallback>
    </mc:AlternateContent>
    <mc:AlternateContent xmlns:mc="http://schemas.openxmlformats.org/markup-compatibility/2006">
      <mc:Choice Requires="x14">
        <oleObject progId="Equation.3" shapeId="8805" r:id="rId1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6" r:id="rId168"/>
      </mc:Fallback>
    </mc:AlternateContent>
    <mc:AlternateContent xmlns:mc="http://schemas.openxmlformats.org/markup-compatibility/2006">
      <mc:Choice Requires="x14">
        <oleObject progId="Equation.3" shapeId="8806" r:id="rId1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7" r:id="rId169"/>
      </mc:Fallback>
    </mc:AlternateContent>
    <mc:AlternateContent xmlns:mc="http://schemas.openxmlformats.org/markup-compatibility/2006">
      <mc:Choice Requires="x14">
        <oleObject progId="Equation.3" shapeId="8807" r:id="rId1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8" r:id="rId170"/>
      </mc:Fallback>
    </mc:AlternateContent>
    <mc:AlternateContent xmlns:mc="http://schemas.openxmlformats.org/markup-compatibility/2006">
      <mc:Choice Requires="x14">
        <oleObject progId="Equation.3" shapeId="8808" r:id="rId1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59" r:id="rId171"/>
      </mc:Fallback>
    </mc:AlternateContent>
    <mc:AlternateContent xmlns:mc="http://schemas.openxmlformats.org/markup-compatibility/2006">
      <mc:Choice Requires="x14">
        <oleObject progId="Equation.3" shapeId="8809" r:id="rId1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0" r:id="rId172"/>
      </mc:Fallback>
    </mc:AlternateContent>
    <mc:AlternateContent xmlns:mc="http://schemas.openxmlformats.org/markup-compatibility/2006">
      <mc:Choice Requires="x14">
        <oleObject progId="Equation.3" shapeId="8810" r:id="rId1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1" r:id="rId173"/>
      </mc:Fallback>
    </mc:AlternateContent>
    <mc:AlternateContent xmlns:mc="http://schemas.openxmlformats.org/markup-compatibility/2006">
      <mc:Choice Requires="x14">
        <oleObject progId="Equation.3" shapeId="8811" r:id="rId1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2" r:id="rId174"/>
      </mc:Fallback>
    </mc:AlternateContent>
    <mc:AlternateContent xmlns:mc="http://schemas.openxmlformats.org/markup-compatibility/2006">
      <mc:Choice Requires="x14">
        <oleObject progId="Equation.3" shapeId="8812" r:id="rId1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3" r:id="rId175"/>
      </mc:Fallback>
    </mc:AlternateContent>
    <mc:AlternateContent xmlns:mc="http://schemas.openxmlformats.org/markup-compatibility/2006">
      <mc:Choice Requires="x14">
        <oleObject progId="Equation.3" shapeId="8813" r:id="rId1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4" r:id="rId176"/>
      </mc:Fallback>
    </mc:AlternateContent>
    <mc:AlternateContent xmlns:mc="http://schemas.openxmlformats.org/markup-compatibility/2006">
      <mc:Choice Requires="x14">
        <oleObject progId="Equation.3" shapeId="8814" r:id="rId1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5" r:id="rId177"/>
      </mc:Fallback>
    </mc:AlternateContent>
    <mc:AlternateContent xmlns:mc="http://schemas.openxmlformats.org/markup-compatibility/2006">
      <mc:Choice Requires="x14">
        <oleObject progId="Equation.3" shapeId="8815" r:id="rId1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6" r:id="rId178"/>
      </mc:Fallback>
    </mc:AlternateContent>
    <mc:AlternateContent xmlns:mc="http://schemas.openxmlformats.org/markup-compatibility/2006">
      <mc:Choice Requires="x14">
        <oleObject progId="Equation.3" shapeId="8816" r:id="rId1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7" r:id="rId179"/>
      </mc:Fallback>
    </mc:AlternateContent>
    <mc:AlternateContent xmlns:mc="http://schemas.openxmlformats.org/markup-compatibility/2006">
      <mc:Choice Requires="x14">
        <oleObject progId="Equation.3" shapeId="8817" r:id="rId1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8" r:id="rId180"/>
      </mc:Fallback>
    </mc:AlternateContent>
    <mc:AlternateContent xmlns:mc="http://schemas.openxmlformats.org/markup-compatibility/2006">
      <mc:Choice Requires="x14">
        <oleObject progId="Equation.3" shapeId="8818" r:id="rId1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69" r:id="rId181"/>
      </mc:Fallback>
    </mc:AlternateContent>
    <mc:AlternateContent xmlns:mc="http://schemas.openxmlformats.org/markup-compatibility/2006">
      <mc:Choice Requires="x14">
        <oleObject progId="Equation.3" shapeId="8819" r:id="rId1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0" r:id="rId182"/>
      </mc:Fallback>
    </mc:AlternateContent>
    <mc:AlternateContent xmlns:mc="http://schemas.openxmlformats.org/markup-compatibility/2006">
      <mc:Choice Requires="x14">
        <oleObject progId="Equation.3" shapeId="8820" r:id="rId1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1" r:id="rId183"/>
      </mc:Fallback>
    </mc:AlternateContent>
    <mc:AlternateContent xmlns:mc="http://schemas.openxmlformats.org/markup-compatibility/2006">
      <mc:Choice Requires="x14">
        <oleObject progId="Equation.3" shapeId="8821" r:id="rId1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2" r:id="rId184"/>
      </mc:Fallback>
    </mc:AlternateContent>
    <mc:AlternateContent xmlns:mc="http://schemas.openxmlformats.org/markup-compatibility/2006">
      <mc:Choice Requires="x14">
        <oleObject progId="Equation.3" shapeId="8822" r:id="rId1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3" r:id="rId185"/>
      </mc:Fallback>
    </mc:AlternateContent>
    <mc:AlternateContent xmlns:mc="http://schemas.openxmlformats.org/markup-compatibility/2006">
      <mc:Choice Requires="x14">
        <oleObject progId="Equation.3" shapeId="8823" r:id="rId1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4" r:id="rId186"/>
      </mc:Fallback>
    </mc:AlternateContent>
    <mc:AlternateContent xmlns:mc="http://schemas.openxmlformats.org/markup-compatibility/2006">
      <mc:Choice Requires="x14">
        <oleObject progId="Equation.3" shapeId="8824" r:id="rId1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5" r:id="rId187"/>
      </mc:Fallback>
    </mc:AlternateContent>
    <mc:AlternateContent xmlns:mc="http://schemas.openxmlformats.org/markup-compatibility/2006">
      <mc:Choice Requires="x14">
        <oleObject progId="Equation.3" shapeId="8825" r:id="rId1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6" r:id="rId188"/>
      </mc:Fallback>
    </mc:AlternateContent>
    <mc:AlternateContent xmlns:mc="http://schemas.openxmlformats.org/markup-compatibility/2006">
      <mc:Choice Requires="x14">
        <oleObject progId="Equation.3" shapeId="8826" r:id="rId1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7" r:id="rId189"/>
      </mc:Fallback>
    </mc:AlternateContent>
    <mc:AlternateContent xmlns:mc="http://schemas.openxmlformats.org/markup-compatibility/2006">
      <mc:Choice Requires="x14">
        <oleObject progId="Equation.3" shapeId="8827" r:id="rId1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8" r:id="rId190"/>
      </mc:Fallback>
    </mc:AlternateContent>
    <mc:AlternateContent xmlns:mc="http://schemas.openxmlformats.org/markup-compatibility/2006">
      <mc:Choice Requires="x14">
        <oleObject progId="Equation.3" shapeId="8828" r:id="rId1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79" r:id="rId191"/>
      </mc:Fallback>
    </mc:AlternateContent>
    <mc:AlternateContent xmlns:mc="http://schemas.openxmlformats.org/markup-compatibility/2006">
      <mc:Choice Requires="x14">
        <oleObject progId="Equation.3" shapeId="8829" r:id="rId1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0" r:id="rId192"/>
      </mc:Fallback>
    </mc:AlternateContent>
    <mc:AlternateContent xmlns:mc="http://schemas.openxmlformats.org/markup-compatibility/2006">
      <mc:Choice Requires="x14">
        <oleObject progId="Equation.3" shapeId="8830" r:id="rId1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1" r:id="rId193"/>
      </mc:Fallback>
    </mc:AlternateContent>
    <mc:AlternateContent xmlns:mc="http://schemas.openxmlformats.org/markup-compatibility/2006">
      <mc:Choice Requires="x14">
        <oleObject progId="Equation.3" shapeId="8831" r:id="rId1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2" r:id="rId194"/>
      </mc:Fallback>
    </mc:AlternateContent>
    <mc:AlternateContent xmlns:mc="http://schemas.openxmlformats.org/markup-compatibility/2006">
      <mc:Choice Requires="x14">
        <oleObject progId="Equation.3" shapeId="8832" r:id="rId1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3" r:id="rId195"/>
      </mc:Fallback>
    </mc:AlternateContent>
    <mc:AlternateContent xmlns:mc="http://schemas.openxmlformats.org/markup-compatibility/2006">
      <mc:Choice Requires="x14">
        <oleObject progId="Equation.3" shapeId="8833" r:id="rId1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4" r:id="rId196"/>
      </mc:Fallback>
    </mc:AlternateContent>
    <mc:AlternateContent xmlns:mc="http://schemas.openxmlformats.org/markup-compatibility/2006">
      <mc:Choice Requires="x14">
        <oleObject progId="Equation.3" shapeId="8834" r:id="rId1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5" r:id="rId197"/>
      </mc:Fallback>
    </mc:AlternateContent>
    <mc:AlternateContent xmlns:mc="http://schemas.openxmlformats.org/markup-compatibility/2006">
      <mc:Choice Requires="x14">
        <oleObject progId="Equation.3" shapeId="8835" r:id="rId1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6" r:id="rId198"/>
      </mc:Fallback>
    </mc:AlternateContent>
    <mc:AlternateContent xmlns:mc="http://schemas.openxmlformats.org/markup-compatibility/2006">
      <mc:Choice Requires="x14">
        <oleObject progId="Equation.3" shapeId="8836" r:id="rId1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7" r:id="rId199"/>
      </mc:Fallback>
    </mc:AlternateContent>
    <mc:AlternateContent xmlns:mc="http://schemas.openxmlformats.org/markup-compatibility/2006">
      <mc:Choice Requires="x14">
        <oleObject progId="Equation.3" shapeId="8837" r:id="rId2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8" r:id="rId200"/>
      </mc:Fallback>
    </mc:AlternateContent>
    <mc:AlternateContent xmlns:mc="http://schemas.openxmlformats.org/markup-compatibility/2006">
      <mc:Choice Requires="x14">
        <oleObject progId="Equation.3" shapeId="8838" r:id="rId2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89" r:id="rId201"/>
      </mc:Fallback>
    </mc:AlternateContent>
    <mc:AlternateContent xmlns:mc="http://schemas.openxmlformats.org/markup-compatibility/2006">
      <mc:Choice Requires="x14">
        <oleObject progId="Equation.3" shapeId="8839" r:id="rId2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0" r:id="rId202"/>
      </mc:Fallback>
    </mc:AlternateContent>
    <mc:AlternateContent xmlns:mc="http://schemas.openxmlformats.org/markup-compatibility/2006">
      <mc:Choice Requires="x14">
        <oleObject progId="Equation.3" shapeId="8840" r:id="rId2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1" r:id="rId203"/>
      </mc:Fallback>
    </mc:AlternateContent>
    <mc:AlternateContent xmlns:mc="http://schemas.openxmlformats.org/markup-compatibility/2006">
      <mc:Choice Requires="x14">
        <oleObject progId="Equation.3" shapeId="8841" r:id="rId2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2" r:id="rId204"/>
      </mc:Fallback>
    </mc:AlternateContent>
    <mc:AlternateContent xmlns:mc="http://schemas.openxmlformats.org/markup-compatibility/2006">
      <mc:Choice Requires="x14">
        <oleObject progId="Equation.3" shapeId="8842" r:id="rId2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3" r:id="rId205"/>
      </mc:Fallback>
    </mc:AlternateContent>
    <mc:AlternateContent xmlns:mc="http://schemas.openxmlformats.org/markup-compatibility/2006">
      <mc:Choice Requires="x14">
        <oleObject progId="Equation.3" shapeId="8843" r:id="rId2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4" r:id="rId206"/>
      </mc:Fallback>
    </mc:AlternateContent>
    <mc:AlternateContent xmlns:mc="http://schemas.openxmlformats.org/markup-compatibility/2006">
      <mc:Choice Requires="x14">
        <oleObject progId="Equation.3" shapeId="8844" r:id="rId2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5" r:id="rId207"/>
      </mc:Fallback>
    </mc:AlternateContent>
    <mc:AlternateContent xmlns:mc="http://schemas.openxmlformats.org/markup-compatibility/2006">
      <mc:Choice Requires="x14">
        <oleObject progId="Equation.3" shapeId="8845" r:id="rId2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6" r:id="rId208"/>
      </mc:Fallback>
    </mc:AlternateContent>
    <mc:AlternateContent xmlns:mc="http://schemas.openxmlformats.org/markup-compatibility/2006">
      <mc:Choice Requires="x14">
        <oleObject progId="Equation.3" shapeId="8846" r:id="rId2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7" r:id="rId209"/>
      </mc:Fallback>
    </mc:AlternateContent>
    <mc:AlternateContent xmlns:mc="http://schemas.openxmlformats.org/markup-compatibility/2006">
      <mc:Choice Requires="x14">
        <oleObject progId="Equation.3" shapeId="8847" r:id="rId2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8" r:id="rId210"/>
      </mc:Fallback>
    </mc:AlternateContent>
    <mc:AlternateContent xmlns:mc="http://schemas.openxmlformats.org/markup-compatibility/2006">
      <mc:Choice Requires="x14">
        <oleObject progId="Equation.3" shapeId="8848" r:id="rId2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399" r:id="rId211"/>
      </mc:Fallback>
    </mc:AlternateContent>
    <mc:AlternateContent xmlns:mc="http://schemas.openxmlformats.org/markup-compatibility/2006">
      <mc:Choice Requires="x14">
        <oleObject progId="Equation.3" shapeId="8849" r:id="rId2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0" r:id="rId212"/>
      </mc:Fallback>
    </mc:AlternateContent>
    <mc:AlternateContent xmlns:mc="http://schemas.openxmlformats.org/markup-compatibility/2006">
      <mc:Choice Requires="x14">
        <oleObject progId="Equation.3" shapeId="8850" r:id="rId2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1" r:id="rId213"/>
      </mc:Fallback>
    </mc:AlternateContent>
    <mc:AlternateContent xmlns:mc="http://schemas.openxmlformats.org/markup-compatibility/2006">
      <mc:Choice Requires="x14">
        <oleObject progId="Equation.3" shapeId="8851" r:id="rId2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2" r:id="rId214"/>
      </mc:Fallback>
    </mc:AlternateContent>
    <mc:AlternateContent xmlns:mc="http://schemas.openxmlformats.org/markup-compatibility/2006">
      <mc:Choice Requires="x14">
        <oleObject progId="Equation.3" shapeId="8852" r:id="rId2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3" r:id="rId215"/>
      </mc:Fallback>
    </mc:AlternateContent>
    <mc:AlternateContent xmlns:mc="http://schemas.openxmlformats.org/markup-compatibility/2006">
      <mc:Choice Requires="x14">
        <oleObject progId="Equation.3" shapeId="8853" r:id="rId2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4" r:id="rId216"/>
      </mc:Fallback>
    </mc:AlternateContent>
    <mc:AlternateContent xmlns:mc="http://schemas.openxmlformats.org/markup-compatibility/2006">
      <mc:Choice Requires="x14">
        <oleObject progId="Equation.3" shapeId="8854" r:id="rId2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5" r:id="rId217"/>
      </mc:Fallback>
    </mc:AlternateContent>
    <mc:AlternateContent xmlns:mc="http://schemas.openxmlformats.org/markup-compatibility/2006">
      <mc:Choice Requires="x14">
        <oleObject progId="Equation.3" shapeId="8855" r:id="rId2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6" r:id="rId218"/>
      </mc:Fallback>
    </mc:AlternateContent>
    <mc:AlternateContent xmlns:mc="http://schemas.openxmlformats.org/markup-compatibility/2006">
      <mc:Choice Requires="x14">
        <oleObject progId="Equation.3" shapeId="8856" r:id="rId2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7" r:id="rId219"/>
      </mc:Fallback>
    </mc:AlternateContent>
    <mc:AlternateContent xmlns:mc="http://schemas.openxmlformats.org/markup-compatibility/2006">
      <mc:Choice Requires="x14">
        <oleObject progId="Equation.3" shapeId="8857" r:id="rId2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8" r:id="rId220"/>
      </mc:Fallback>
    </mc:AlternateContent>
    <mc:AlternateContent xmlns:mc="http://schemas.openxmlformats.org/markup-compatibility/2006">
      <mc:Choice Requires="x14">
        <oleObject progId="Equation.3" shapeId="8858" r:id="rId2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09" r:id="rId221"/>
      </mc:Fallback>
    </mc:AlternateContent>
    <mc:AlternateContent xmlns:mc="http://schemas.openxmlformats.org/markup-compatibility/2006">
      <mc:Choice Requires="x14">
        <oleObject progId="Equation.3" shapeId="8859" r:id="rId2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0" r:id="rId222"/>
      </mc:Fallback>
    </mc:AlternateContent>
    <mc:AlternateContent xmlns:mc="http://schemas.openxmlformats.org/markup-compatibility/2006">
      <mc:Choice Requires="x14">
        <oleObject progId="Equation.3" shapeId="8860" r:id="rId2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1" r:id="rId223"/>
      </mc:Fallback>
    </mc:AlternateContent>
    <mc:AlternateContent xmlns:mc="http://schemas.openxmlformats.org/markup-compatibility/2006">
      <mc:Choice Requires="x14">
        <oleObject progId="Equation.3" shapeId="8861" r:id="rId2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2" r:id="rId224"/>
      </mc:Fallback>
    </mc:AlternateContent>
    <mc:AlternateContent xmlns:mc="http://schemas.openxmlformats.org/markup-compatibility/2006">
      <mc:Choice Requires="x14">
        <oleObject progId="Equation.3" shapeId="8862" r:id="rId2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3" r:id="rId225"/>
      </mc:Fallback>
    </mc:AlternateContent>
    <mc:AlternateContent xmlns:mc="http://schemas.openxmlformats.org/markup-compatibility/2006">
      <mc:Choice Requires="x14">
        <oleObject progId="Equation.3" shapeId="8863" r:id="rId2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4" r:id="rId226"/>
      </mc:Fallback>
    </mc:AlternateContent>
    <mc:AlternateContent xmlns:mc="http://schemas.openxmlformats.org/markup-compatibility/2006">
      <mc:Choice Requires="x14">
        <oleObject progId="Equation.3" shapeId="8864" r:id="rId2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5" r:id="rId227"/>
      </mc:Fallback>
    </mc:AlternateContent>
    <mc:AlternateContent xmlns:mc="http://schemas.openxmlformats.org/markup-compatibility/2006">
      <mc:Choice Requires="x14">
        <oleObject progId="Equation.3" shapeId="8865" r:id="rId2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6" r:id="rId228"/>
      </mc:Fallback>
    </mc:AlternateContent>
    <mc:AlternateContent xmlns:mc="http://schemas.openxmlformats.org/markup-compatibility/2006">
      <mc:Choice Requires="x14">
        <oleObject progId="Equation.3" shapeId="8866" r:id="rId2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7" r:id="rId229"/>
      </mc:Fallback>
    </mc:AlternateContent>
    <mc:AlternateContent xmlns:mc="http://schemas.openxmlformats.org/markup-compatibility/2006">
      <mc:Choice Requires="x14">
        <oleObject progId="Equation.3" shapeId="8867" r:id="rId2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8" r:id="rId230"/>
      </mc:Fallback>
    </mc:AlternateContent>
    <mc:AlternateContent xmlns:mc="http://schemas.openxmlformats.org/markup-compatibility/2006">
      <mc:Choice Requires="x14">
        <oleObject progId="Equation.3" shapeId="8868" r:id="rId2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19" r:id="rId231"/>
      </mc:Fallback>
    </mc:AlternateContent>
    <mc:AlternateContent xmlns:mc="http://schemas.openxmlformats.org/markup-compatibility/2006">
      <mc:Choice Requires="x14">
        <oleObject progId="Equation.3" shapeId="8869" r:id="rId2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0" r:id="rId232"/>
      </mc:Fallback>
    </mc:AlternateContent>
    <mc:AlternateContent xmlns:mc="http://schemas.openxmlformats.org/markup-compatibility/2006">
      <mc:Choice Requires="x14">
        <oleObject progId="Equation.3" shapeId="8870" r:id="rId2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1" r:id="rId233"/>
      </mc:Fallback>
    </mc:AlternateContent>
    <mc:AlternateContent xmlns:mc="http://schemas.openxmlformats.org/markup-compatibility/2006">
      <mc:Choice Requires="x14">
        <oleObject progId="Equation.3" shapeId="8871" r:id="rId2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2" r:id="rId234"/>
      </mc:Fallback>
    </mc:AlternateContent>
    <mc:AlternateContent xmlns:mc="http://schemas.openxmlformats.org/markup-compatibility/2006">
      <mc:Choice Requires="x14">
        <oleObject progId="Equation.3" shapeId="8872" r:id="rId2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3" r:id="rId235"/>
      </mc:Fallback>
    </mc:AlternateContent>
    <mc:AlternateContent xmlns:mc="http://schemas.openxmlformats.org/markup-compatibility/2006">
      <mc:Choice Requires="x14">
        <oleObject progId="Equation.3" shapeId="8873" r:id="rId2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4" r:id="rId236"/>
      </mc:Fallback>
    </mc:AlternateContent>
    <mc:AlternateContent xmlns:mc="http://schemas.openxmlformats.org/markup-compatibility/2006">
      <mc:Choice Requires="x14">
        <oleObject progId="Equation.3" shapeId="8874" r:id="rId2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5" r:id="rId237"/>
      </mc:Fallback>
    </mc:AlternateContent>
    <mc:AlternateContent xmlns:mc="http://schemas.openxmlformats.org/markup-compatibility/2006">
      <mc:Choice Requires="x14">
        <oleObject progId="Equation.3" shapeId="8875" r:id="rId2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6" r:id="rId238"/>
      </mc:Fallback>
    </mc:AlternateContent>
    <mc:AlternateContent xmlns:mc="http://schemas.openxmlformats.org/markup-compatibility/2006">
      <mc:Choice Requires="x14">
        <oleObject progId="Equation.3" shapeId="8876" r:id="rId2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7" r:id="rId239"/>
      </mc:Fallback>
    </mc:AlternateContent>
    <mc:AlternateContent xmlns:mc="http://schemas.openxmlformats.org/markup-compatibility/2006">
      <mc:Choice Requires="x14">
        <oleObject progId="Equation.3" shapeId="8877" r:id="rId2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8" r:id="rId240"/>
      </mc:Fallback>
    </mc:AlternateContent>
    <mc:AlternateContent xmlns:mc="http://schemas.openxmlformats.org/markup-compatibility/2006">
      <mc:Choice Requires="x14">
        <oleObject progId="Equation.3" shapeId="8878" r:id="rId2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29" r:id="rId241"/>
      </mc:Fallback>
    </mc:AlternateContent>
    <mc:AlternateContent xmlns:mc="http://schemas.openxmlformats.org/markup-compatibility/2006">
      <mc:Choice Requires="x14">
        <oleObject progId="Equation.3" shapeId="8879" r:id="rId2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0" r:id="rId242"/>
      </mc:Fallback>
    </mc:AlternateContent>
    <mc:AlternateContent xmlns:mc="http://schemas.openxmlformats.org/markup-compatibility/2006">
      <mc:Choice Requires="x14">
        <oleObject progId="Equation.3" shapeId="8880" r:id="rId2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1" r:id="rId243"/>
      </mc:Fallback>
    </mc:AlternateContent>
    <mc:AlternateContent xmlns:mc="http://schemas.openxmlformats.org/markup-compatibility/2006">
      <mc:Choice Requires="x14">
        <oleObject progId="Equation.3" shapeId="8881" r:id="rId2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2" r:id="rId244"/>
      </mc:Fallback>
    </mc:AlternateContent>
    <mc:AlternateContent xmlns:mc="http://schemas.openxmlformats.org/markup-compatibility/2006">
      <mc:Choice Requires="x14">
        <oleObject progId="Equation.3" shapeId="8882" r:id="rId2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3" r:id="rId245"/>
      </mc:Fallback>
    </mc:AlternateContent>
    <mc:AlternateContent xmlns:mc="http://schemas.openxmlformats.org/markup-compatibility/2006">
      <mc:Choice Requires="x14">
        <oleObject progId="Equation.3" shapeId="8883" r:id="rId2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4" r:id="rId246"/>
      </mc:Fallback>
    </mc:AlternateContent>
    <mc:AlternateContent xmlns:mc="http://schemas.openxmlformats.org/markup-compatibility/2006">
      <mc:Choice Requires="x14">
        <oleObject progId="Equation.3" shapeId="8884" r:id="rId2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5" r:id="rId247"/>
      </mc:Fallback>
    </mc:AlternateContent>
    <mc:AlternateContent xmlns:mc="http://schemas.openxmlformats.org/markup-compatibility/2006">
      <mc:Choice Requires="x14">
        <oleObject progId="Equation.3" shapeId="8885" r:id="rId2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6" r:id="rId248"/>
      </mc:Fallback>
    </mc:AlternateContent>
    <mc:AlternateContent xmlns:mc="http://schemas.openxmlformats.org/markup-compatibility/2006">
      <mc:Choice Requires="x14">
        <oleObject progId="Equation.3" shapeId="8886" r:id="rId2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7" r:id="rId249"/>
      </mc:Fallback>
    </mc:AlternateContent>
    <mc:AlternateContent xmlns:mc="http://schemas.openxmlformats.org/markup-compatibility/2006">
      <mc:Choice Requires="x14">
        <oleObject progId="Equation.3" shapeId="8887" r:id="rId2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8" r:id="rId250"/>
      </mc:Fallback>
    </mc:AlternateContent>
    <mc:AlternateContent xmlns:mc="http://schemas.openxmlformats.org/markup-compatibility/2006">
      <mc:Choice Requires="x14">
        <oleObject progId="Equation.3" shapeId="8888" r:id="rId2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39" r:id="rId251"/>
      </mc:Fallback>
    </mc:AlternateContent>
    <mc:AlternateContent xmlns:mc="http://schemas.openxmlformats.org/markup-compatibility/2006">
      <mc:Choice Requires="x14">
        <oleObject progId="Equation.3" shapeId="8889" r:id="rId2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0" r:id="rId252"/>
      </mc:Fallback>
    </mc:AlternateContent>
    <mc:AlternateContent xmlns:mc="http://schemas.openxmlformats.org/markup-compatibility/2006">
      <mc:Choice Requires="x14">
        <oleObject progId="Equation.3" shapeId="8890" r:id="rId2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1" r:id="rId253"/>
      </mc:Fallback>
    </mc:AlternateContent>
    <mc:AlternateContent xmlns:mc="http://schemas.openxmlformats.org/markup-compatibility/2006">
      <mc:Choice Requires="x14">
        <oleObject progId="Equation.3" shapeId="8891" r:id="rId2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2" r:id="rId254"/>
      </mc:Fallback>
    </mc:AlternateContent>
    <mc:AlternateContent xmlns:mc="http://schemas.openxmlformats.org/markup-compatibility/2006">
      <mc:Choice Requires="x14">
        <oleObject progId="Equation.3" shapeId="8892" r:id="rId2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3" r:id="rId255"/>
      </mc:Fallback>
    </mc:AlternateContent>
    <mc:AlternateContent xmlns:mc="http://schemas.openxmlformats.org/markup-compatibility/2006">
      <mc:Choice Requires="x14">
        <oleObject progId="Equation.3" shapeId="8893" r:id="rId2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4" r:id="rId256"/>
      </mc:Fallback>
    </mc:AlternateContent>
    <mc:AlternateContent xmlns:mc="http://schemas.openxmlformats.org/markup-compatibility/2006">
      <mc:Choice Requires="x14">
        <oleObject progId="Equation.3" shapeId="8894" r:id="rId2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5" r:id="rId257"/>
      </mc:Fallback>
    </mc:AlternateContent>
    <mc:AlternateContent xmlns:mc="http://schemas.openxmlformats.org/markup-compatibility/2006">
      <mc:Choice Requires="x14">
        <oleObject progId="Equation.3" shapeId="8895" r:id="rId2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6" r:id="rId258"/>
      </mc:Fallback>
    </mc:AlternateContent>
    <mc:AlternateContent xmlns:mc="http://schemas.openxmlformats.org/markup-compatibility/2006">
      <mc:Choice Requires="x14">
        <oleObject progId="Equation.3" shapeId="8896" r:id="rId2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7" r:id="rId259"/>
      </mc:Fallback>
    </mc:AlternateContent>
    <mc:AlternateContent xmlns:mc="http://schemas.openxmlformats.org/markup-compatibility/2006">
      <mc:Choice Requires="x14">
        <oleObject progId="Equation.3" shapeId="8897" r:id="rId2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8" r:id="rId260"/>
      </mc:Fallback>
    </mc:AlternateContent>
    <mc:AlternateContent xmlns:mc="http://schemas.openxmlformats.org/markup-compatibility/2006">
      <mc:Choice Requires="x14">
        <oleObject progId="Equation.3" shapeId="8898" r:id="rId2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49" r:id="rId261"/>
      </mc:Fallback>
    </mc:AlternateContent>
    <mc:AlternateContent xmlns:mc="http://schemas.openxmlformats.org/markup-compatibility/2006">
      <mc:Choice Requires="x14">
        <oleObject progId="Equation.3" shapeId="8899" r:id="rId2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0" r:id="rId262"/>
      </mc:Fallback>
    </mc:AlternateContent>
    <mc:AlternateContent xmlns:mc="http://schemas.openxmlformats.org/markup-compatibility/2006">
      <mc:Choice Requires="x14">
        <oleObject progId="Equation.3" shapeId="8900" r:id="rId2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1" r:id="rId263"/>
      </mc:Fallback>
    </mc:AlternateContent>
    <mc:AlternateContent xmlns:mc="http://schemas.openxmlformats.org/markup-compatibility/2006">
      <mc:Choice Requires="x14">
        <oleObject progId="Equation.3" shapeId="8901" r:id="rId2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2" r:id="rId264"/>
      </mc:Fallback>
    </mc:AlternateContent>
    <mc:AlternateContent xmlns:mc="http://schemas.openxmlformats.org/markup-compatibility/2006">
      <mc:Choice Requires="x14">
        <oleObject progId="Equation.3" shapeId="8902" r:id="rId2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3" r:id="rId265"/>
      </mc:Fallback>
    </mc:AlternateContent>
    <mc:AlternateContent xmlns:mc="http://schemas.openxmlformats.org/markup-compatibility/2006">
      <mc:Choice Requires="x14">
        <oleObject progId="Equation.3" shapeId="8903" r:id="rId2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4" r:id="rId266"/>
      </mc:Fallback>
    </mc:AlternateContent>
    <mc:AlternateContent xmlns:mc="http://schemas.openxmlformats.org/markup-compatibility/2006">
      <mc:Choice Requires="x14">
        <oleObject progId="Equation.3" shapeId="8904" r:id="rId2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5" r:id="rId267"/>
      </mc:Fallback>
    </mc:AlternateContent>
    <mc:AlternateContent xmlns:mc="http://schemas.openxmlformats.org/markup-compatibility/2006">
      <mc:Choice Requires="x14">
        <oleObject progId="Equation.3" shapeId="8905" r:id="rId2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6" r:id="rId268"/>
      </mc:Fallback>
    </mc:AlternateContent>
    <mc:AlternateContent xmlns:mc="http://schemas.openxmlformats.org/markup-compatibility/2006">
      <mc:Choice Requires="x14">
        <oleObject progId="Equation.3" shapeId="8906" r:id="rId2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7" r:id="rId269"/>
      </mc:Fallback>
    </mc:AlternateContent>
    <mc:AlternateContent xmlns:mc="http://schemas.openxmlformats.org/markup-compatibility/2006">
      <mc:Choice Requires="x14">
        <oleObject progId="Equation.3" shapeId="8907" r:id="rId2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8" r:id="rId270"/>
      </mc:Fallback>
    </mc:AlternateContent>
    <mc:AlternateContent xmlns:mc="http://schemas.openxmlformats.org/markup-compatibility/2006">
      <mc:Choice Requires="x14">
        <oleObject progId="Equation.3" shapeId="8908" r:id="rId2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59" r:id="rId271"/>
      </mc:Fallback>
    </mc:AlternateContent>
    <mc:AlternateContent xmlns:mc="http://schemas.openxmlformats.org/markup-compatibility/2006">
      <mc:Choice Requires="x14">
        <oleObject progId="Equation.3" shapeId="8909" r:id="rId2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0" r:id="rId272"/>
      </mc:Fallback>
    </mc:AlternateContent>
    <mc:AlternateContent xmlns:mc="http://schemas.openxmlformats.org/markup-compatibility/2006">
      <mc:Choice Requires="x14">
        <oleObject progId="Equation.3" shapeId="8910" r:id="rId2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1" r:id="rId273"/>
      </mc:Fallback>
    </mc:AlternateContent>
    <mc:AlternateContent xmlns:mc="http://schemas.openxmlformats.org/markup-compatibility/2006">
      <mc:Choice Requires="x14">
        <oleObject progId="Equation.3" shapeId="8911" r:id="rId2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2" r:id="rId274"/>
      </mc:Fallback>
    </mc:AlternateContent>
    <mc:AlternateContent xmlns:mc="http://schemas.openxmlformats.org/markup-compatibility/2006">
      <mc:Choice Requires="x14">
        <oleObject progId="Equation.3" shapeId="8912" r:id="rId2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3" r:id="rId275"/>
      </mc:Fallback>
    </mc:AlternateContent>
    <mc:AlternateContent xmlns:mc="http://schemas.openxmlformats.org/markup-compatibility/2006">
      <mc:Choice Requires="x14">
        <oleObject progId="Equation.3" shapeId="8913" r:id="rId2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4" r:id="rId276"/>
      </mc:Fallback>
    </mc:AlternateContent>
    <mc:AlternateContent xmlns:mc="http://schemas.openxmlformats.org/markup-compatibility/2006">
      <mc:Choice Requires="x14">
        <oleObject progId="Equation.3" shapeId="8914" r:id="rId2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5" r:id="rId277"/>
      </mc:Fallback>
    </mc:AlternateContent>
    <mc:AlternateContent xmlns:mc="http://schemas.openxmlformats.org/markup-compatibility/2006">
      <mc:Choice Requires="x14">
        <oleObject progId="Equation.3" shapeId="8915" r:id="rId2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6" r:id="rId278"/>
      </mc:Fallback>
    </mc:AlternateContent>
    <mc:AlternateContent xmlns:mc="http://schemas.openxmlformats.org/markup-compatibility/2006">
      <mc:Choice Requires="x14">
        <oleObject progId="Equation.3" shapeId="8916" r:id="rId2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7" r:id="rId279"/>
      </mc:Fallback>
    </mc:AlternateContent>
    <mc:AlternateContent xmlns:mc="http://schemas.openxmlformats.org/markup-compatibility/2006">
      <mc:Choice Requires="x14">
        <oleObject progId="Equation.3" shapeId="8917" r:id="rId2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8" r:id="rId280"/>
      </mc:Fallback>
    </mc:AlternateContent>
    <mc:AlternateContent xmlns:mc="http://schemas.openxmlformats.org/markup-compatibility/2006">
      <mc:Choice Requires="x14">
        <oleObject progId="Equation.3" shapeId="8918" r:id="rId2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69" r:id="rId281"/>
      </mc:Fallback>
    </mc:AlternateContent>
    <mc:AlternateContent xmlns:mc="http://schemas.openxmlformats.org/markup-compatibility/2006">
      <mc:Choice Requires="x14">
        <oleObject progId="Equation.3" shapeId="8919" r:id="rId2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0" r:id="rId282"/>
      </mc:Fallback>
    </mc:AlternateContent>
    <mc:AlternateContent xmlns:mc="http://schemas.openxmlformats.org/markup-compatibility/2006">
      <mc:Choice Requires="x14">
        <oleObject progId="Equation.3" shapeId="8920" r:id="rId2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1" r:id="rId283"/>
      </mc:Fallback>
    </mc:AlternateContent>
    <mc:AlternateContent xmlns:mc="http://schemas.openxmlformats.org/markup-compatibility/2006">
      <mc:Choice Requires="x14">
        <oleObject progId="Equation.3" shapeId="8921" r:id="rId2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2" r:id="rId284"/>
      </mc:Fallback>
    </mc:AlternateContent>
    <mc:AlternateContent xmlns:mc="http://schemas.openxmlformats.org/markup-compatibility/2006">
      <mc:Choice Requires="x14">
        <oleObject progId="Equation.3" shapeId="8922" r:id="rId2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3" r:id="rId285"/>
      </mc:Fallback>
    </mc:AlternateContent>
    <mc:AlternateContent xmlns:mc="http://schemas.openxmlformats.org/markup-compatibility/2006">
      <mc:Choice Requires="x14">
        <oleObject progId="Equation.3" shapeId="8923" r:id="rId2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4" r:id="rId286"/>
      </mc:Fallback>
    </mc:AlternateContent>
    <mc:AlternateContent xmlns:mc="http://schemas.openxmlformats.org/markup-compatibility/2006">
      <mc:Choice Requires="x14">
        <oleObject progId="Equation.3" shapeId="8924" r:id="rId2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5" r:id="rId287"/>
      </mc:Fallback>
    </mc:AlternateContent>
    <mc:AlternateContent xmlns:mc="http://schemas.openxmlformats.org/markup-compatibility/2006">
      <mc:Choice Requires="x14">
        <oleObject progId="Equation.3" shapeId="8925" r:id="rId2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6" r:id="rId288"/>
      </mc:Fallback>
    </mc:AlternateContent>
    <mc:AlternateContent xmlns:mc="http://schemas.openxmlformats.org/markup-compatibility/2006">
      <mc:Choice Requires="x14">
        <oleObject progId="Equation.3" shapeId="8926" r:id="rId2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7" r:id="rId289"/>
      </mc:Fallback>
    </mc:AlternateContent>
    <mc:AlternateContent xmlns:mc="http://schemas.openxmlformats.org/markup-compatibility/2006">
      <mc:Choice Requires="x14">
        <oleObject progId="Equation.3" shapeId="8927" r:id="rId2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8" r:id="rId290"/>
      </mc:Fallback>
    </mc:AlternateContent>
    <mc:AlternateContent xmlns:mc="http://schemas.openxmlformats.org/markup-compatibility/2006">
      <mc:Choice Requires="x14">
        <oleObject progId="Equation.3" shapeId="8928" r:id="rId2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79" r:id="rId291"/>
      </mc:Fallback>
    </mc:AlternateContent>
    <mc:AlternateContent xmlns:mc="http://schemas.openxmlformats.org/markup-compatibility/2006">
      <mc:Choice Requires="x14">
        <oleObject progId="Equation.3" shapeId="8929" r:id="rId2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0" r:id="rId292"/>
      </mc:Fallback>
    </mc:AlternateContent>
    <mc:AlternateContent xmlns:mc="http://schemas.openxmlformats.org/markup-compatibility/2006">
      <mc:Choice Requires="x14">
        <oleObject progId="Equation.3" shapeId="8930" r:id="rId2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1" r:id="rId293"/>
      </mc:Fallback>
    </mc:AlternateContent>
    <mc:AlternateContent xmlns:mc="http://schemas.openxmlformats.org/markup-compatibility/2006">
      <mc:Choice Requires="x14">
        <oleObject progId="Equation.3" shapeId="8931" r:id="rId2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2" r:id="rId294"/>
      </mc:Fallback>
    </mc:AlternateContent>
    <mc:AlternateContent xmlns:mc="http://schemas.openxmlformats.org/markup-compatibility/2006">
      <mc:Choice Requires="x14">
        <oleObject progId="Equation.3" shapeId="8932" r:id="rId2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3" r:id="rId295"/>
      </mc:Fallback>
    </mc:AlternateContent>
    <mc:AlternateContent xmlns:mc="http://schemas.openxmlformats.org/markup-compatibility/2006">
      <mc:Choice Requires="x14">
        <oleObject progId="Equation.3" shapeId="8933" r:id="rId2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4" r:id="rId296"/>
      </mc:Fallback>
    </mc:AlternateContent>
    <mc:AlternateContent xmlns:mc="http://schemas.openxmlformats.org/markup-compatibility/2006">
      <mc:Choice Requires="x14">
        <oleObject progId="Equation.3" shapeId="8934" r:id="rId2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5" r:id="rId297"/>
      </mc:Fallback>
    </mc:AlternateContent>
    <mc:AlternateContent xmlns:mc="http://schemas.openxmlformats.org/markup-compatibility/2006">
      <mc:Choice Requires="x14">
        <oleObject progId="Equation.3" shapeId="8935" r:id="rId2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6" r:id="rId298"/>
      </mc:Fallback>
    </mc:AlternateContent>
    <mc:AlternateContent xmlns:mc="http://schemas.openxmlformats.org/markup-compatibility/2006">
      <mc:Choice Requires="x14">
        <oleObject progId="Equation.3" shapeId="8936" r:id="rId2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7" r:id="rId299"/>
      </mc:Fallback>
    </mc:AlternateContent>
    <mc:AlternateContent xmlns:mc="http://schemas.openxmlformats.org/markup-compatibility/2006">
      <mc:Choice Requires="x14">
        <oleObject progId="Equation.3" shapeId="8937" r:id="rId3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8" r:id="rId300"/>
      </mc:Fallback>
    </mc:AlternateContent>
    <mc:AlternateContent xmlns:mc="http://schemas.openxmlformats.org/markup-compatibility/2006">
      <mc:Choice Requires="x14">
        <oleObject progId="Equation.3" shapeId="8938" r:id="rId3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89" r:id="rId301"/>
      </mc:Fallback>
    </mc:AlternateContent>
    <mc:AlternateContent xmlns:mc="http://schemas.openxmlformats.org/markup-compatibility/2006">
      <mc:Choice Requires="x14">
        <oleObject progId="Equation.3" shapeId="8939" r:id="rId3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0" r:id="rId302"/>
      </mc:Fallback>
    </mc:AlternateContent>
    <mc:AlternateContent xmlns:mc="http://schemas.openxmlformats.org/markup-compatibility/2006">
      <mc:Choice Requires="x14">
        <oleObject progId="Equation.3" shapeId="8940" r:id="rId3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1" r:id="rId303"/>
      </mc:Fallback>
    </mc:AlternateContent>
    <mc:AlternateContent xmlns:mc="http://schemas.openxmlformats.org/markup-compatibility/2006">
      <mc:Choice Requires="x14">
        <oleObject progId="Equation.3" shapeId="8941" r:id="rId3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2" r:id="rId304"/>
      </mc:Fallback>
    </mc:AlternateContent>
    <mc:AlternateContent xmlns:mc="http://schemas.openxmlformats.org/markup-compatibility/2006">
      <mc:Choice Requires="x14">
        <oleObject progId="Equation.3" shapeId="8942" r:id="rId3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3" r:id="rId305"/>
      </mc:Fallback>
    </mc:AlternateContent>
    <mc:AlternateContent xmlns:mc="http://schemas.openxmlformats.org/markup-compatibility/2006">
      <mc:Choice Requires="x14">
        <oleObject progId="Equation.3" shapeId="8943" r:id="rId3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4" r:id="rId306"/>
      </mc:Fallback>
    </mc:AlternateContent>
    <mc:AlternateContent xmlns:mc="http://schemas.openxmlformats.org/markup-compatibility/2006">
      <mc:Choice Requires="x14">
        <oleObject progId="Equation.3" shapeId="8944" r:id="rId3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5" r:id="rId307"/>
      </mc:Fallback>
    </mc:AlternateContent>
    <mc:AlternateContent xmlns:mc="http://schemas.openxmlformats.org/markup-compatibility/2006">
      <mc:Choice Requires="x14">
        <oleObject progId="Equation.3" shapeId="8945" r:id="rId3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6" r:id="rId308"/>
      </mc:Fallback>
    </mc:AlternateContent>
    <mc:AlternateContent xmlns:mc="http://schemas.openxmlformats.org/markup-compatibility/2006">
      <mc:Choice Requires="x14">
        <oleObject progId="Equation.3" shapeId="8946" r:id="rId3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7" r:id="rId309"/>
      </mc:Fallback>
    </mc:AlternateContent>
    <mc:AlternateContent xmlns:mc="http://schemas.openxmlformats.org/markup-compatibility/2006">
      <mc:Choice Requires="x14">
        <oleObject progId="Equation.3" shapeId="8947" r:id="rId31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8" r:id="rId310"/>
      </mc:Fallback>
    </mc:AlternateContent>
    <mc:AlternateContent xmlns:mc="http://schemas.openxmlformats.org/markup-compatibility/2006">
      <mc:Choice Requires="x14">
        <oleObject progId="Equation.3" shapeId="8948" r:id="rId31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499" r:id="rId311"/>
      </mc:Fallback>
    </mc:AlternateContent>
    <mc:AlternateContent xmlns:mc="http://schemas.openxmlformats.org/markup-compatibility/2006">
      <mc:Choice Requires="x14">
        <oleObject progId="Equation.3" shapeId="8949" r:id="rId31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0" r:id="rId312"/>
      </mc:Fallback>
    </mc:AlternateContent>
    <mc:AlternateContent xmlns:mc="http://schemas.openxmlformats.org/markup-compatibility/2006">
      <mc:Choice Requires="x14">
        <oleObject progId="Equation.3" shapeId="8950" r:id="rId31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1" r:id="rId313"/>
      </mc:Fallback>
    </mc:AlternateContent>
    <mc:AlternateContent xmlns:mc="http://schemas.openxmlformats.org/markup-compatibility/2006">
      <mc:Choice Requires="x14">
        <oleObject progId="Equation.3" shapeId="8951" r:id="rId31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2" r:id="rId314"/>
      </mc:Fallback>
    </mc:AlternateContent>
    <mc:AlternateContent xmlns:mc="http://schemas.openxmlformats.org/markup-compatibility/2006">
      <mc:Choice Requires="x14">
        <oleObject progId="Equation.3" shapeId="8952" r:id="rId31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3" r:id="rId315"/>
      </mc:Fallback>
    </mc:AlternateContent>
    <mc:AlternateContent xmlns:mc="http://schemas.openxmlformats.org/markup-compatibility/2006">
      <mc:Choice Requires="x14">
        <oleObject progId="Equation.3" shapeId="8953" r:id="rId31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4" r:id="rId316"/>
      </mc:Fallback>
    </mc:AlternateContent>
    <mc:AlternateContent xmlns:mc="http://schemas.openxmlformats.org/markup-compatibility/2006">
      <mc:Choice Requires="x14">
        <oleObject progId="Equation.3" shapeId="8954" r:id="rId31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5" r:id="rId317"/>
      </mc:Fallback>
    </mc:AlternateContent>
    <mc:AlternateContent xmlns:mc="http://schemas.openxmlformats.org/markup-compatibility/2006">
      <mc:Choice Requires="x14">
        <oleObject progId="Equation.3" shapeId="8955" r:id="rId31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6" r:id="rId318"/>
      </mc:Fallback>
    </mc:AlternateContent>
    <mc:AlternateContent xmlns:mc="http://schemas.openxmlformats.org/markup-compatibility/2006">
      <mc:Choice Requires="x14">
        <oleObject progId="Equation.3" shapeId="8956" r:id="rId31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7" r:id="rId319"/>
      </mc:Fallback>
    </mc:AlternateContent>
    <mc:AlternateContent xmlns:mc="http://schemas.openxmlformats.org/markup-compatibility/2006">
      <mc:Choice Requires="x14">
        <oleObject progId="Equation.3" shapeId="8957" r:id="rId32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8" r:id="rId320"/>
      </mc:Fallback>
    </mc:AlternateContent>
    <mc:AlternateContent xmlns:mc="http://schemas.openxmlformats.org/markup-compatibility/2006">
      <mc:Choice Requires="x14">
        <oleObject progId="Equation.3" shapeId="8958" r:id="rId32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09" r:id="rId321"/>
      </mc:Fallback>
    </mc:AlternateContent>
    <mc:AlternateContent xmlns:mc="http://schemas.openxmlformats.org/markup-compatibility/2006">
      <mc:Choice Requires="x14">
        <oleObject progId="Equation.3" shapeId="8959" r:id="rId32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0" r:id="rId322"/>
      </mc:Fallback>
    </mc:AlternateContent>
    <mc:AlternateContent xmlns:mc="http://schemas.openxmlformats.org/markup-compatibility/2006">
      <mc:Choice Requires="x14">
        <oleObject progId="Equation.3" shapeId="8598" r:id="rId32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1" r:id="rId323"/>
      </mc:Fallback>
    </mc:AlternateContent>
    <mc:AlternateContent xmlns:mc="http://schemas.openxmlformats.org/markup-compatibility/2006">
      <mc:Choice Requires="x14">
        <oleObject progId="Equation.3" shapeId="8599" r:id="rId32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2" r:id="rId324"/>
      </mc:Fallback>
    </mc:AlternateContent>
    <mc:AlternateContent xmlns:mc="http://schemas.openxmlformats.org/markup-compatibility/2006">
      <mc:Choice Requires="x14">
        <oleObject progId="Equation.3" shapeId="8600" r:id="rId32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3" r:id="rId325"/>
      </mc:Fallback>
    </mc:AlternateContent>
    <mc:AlternateContent xmlns:mc="http://schemas.openxmlformats.org/markup-compatibility/2006">
      <mc:Choice Requires="x14">
        <oleObject progId="Equation.3" shapeId="8601" r:id="rId32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4" r:id="rId326"/>
      </mc:Fallback>
    </mc:AlternateContent>
    <mc:AlternateContent xmlns:mc="http://schemas.openxmlformats.org/markup-compatibility/2006">
      <mc:Choice Requires="x14">
        <oleObject progId="Equation.3" shapeId="8602" r:id="rId32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5" r:id="rId327"/>
      </mc:Fallback>
    </mc:AlternateContent>
    <mc:AlternateContent xmlns:mc="http://schemas.openxmlformats.org/markup-compatibility/2006">
      <mc:Choice Requires="x14">
        <oleObject progId="Equation.3" shapeId="8603" r:id="rId32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6" r:id="rId328"/>
      </mc:Fallback>
    </mc:AlternateContent>
    <mc:AlternateContent xmlns:mc="http://schemas.openxmlformats.org/markup-compatibility/2006">
      <mc:Choice Requires="x14">
        <oleObject progId="Equation.3" shapeId="8604" r:id="rId32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7" r:id="rId329"/>
      </mc:Fallback>
    </mc:AlternateContent>
    <mc:AlternateContent xmlns:mc="http://schemas.openxmlformats.org/markup-compatibility/2006">
      <mc:Choice Requires="x14">
        <oleObject progId="Equation.3" shapeId="8605" r:id="rId33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8" r:id="rId330"/>
      </mc:Fallback>
    </mc:AlternateContent>
    <mc:AlternateContent xmlns:mc="http://schemas.openxmlformats.org/markup-compatibility/2006">
      <mc:Choice Requires="x14">
        <oleObject progId="Equation.3" shapeId="8606" r:id="rId33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19" r:id="rId331"/>
      </mc:Fallback>
    </mc:AlternateContent>
    <mc:AlternateContent xmlns:mc="http://schemas.openxmlformats.org/markup-compatibility/2006">
      <mc:Choice Requires="x14">
        <oleObject progId="Equation.3" shapeId="8607" r:id="rId33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0" r:id="rId332"/>
      </mc:Fallback>
    </mc:AlternateContent>
    <mc:AlternateContent xmlns:mc="http://schemas.openxmlformats.org/markup-compatibility/2006">
      <mc:Choice Requires="x14">
        <oleObject progId="Equation.3" shapeId="8608" r:id="rId33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1" r:id="rId333"/>
      </mc:Fallback>
    </mc:AlternateContent>
    <mc:AlternateContent xmlns:mc="http://schemas.openxmlformats.org/markup-compatibility/2006">
      <mc:Choice Requires="x14">
        <oleObject progId="Equation.3" shapeId="8609" r:id="rId33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2" r:id="rId334"/>
      </mc:Fallback>
    </mc:AlternateContent>
    <mc:AlternateContent xmlns:mc="http://schemas.openxmlformats.org/markup-compatibility/2006">
      <mc:Choice Requires="x14">
        <oleObject progId="Equation.3" shapeId="8610" r:id="rId33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3" r:id="rId335"/>
      </mc:Fallback>
    </mc:AlternateContent>
    <mc:AlternateContent xmlns:mc="http://schemas.openxmlformats.org/markup-compatibility/2006">
      <mc:Choice Requires="x14">
        <oleObject progId="Equation.3" shapeId="8611" r:id="rId33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4" r:id="rId336"/>
      </mc:Fallback>
    </mc:AlternateContent>
    <mc:AlternateContent xmlns:mc="http://schemas.openxmlformats.org/markup-compatibility/2006">
      <mc:Choice Requires="x14">
        <oleObject progId="Equation.3" shapeId="8612" r:id="rId33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5" r:id="rId337"/>
      </mc:Fallback>
    </mc:AlternateContent>
    <mc:AlternateContent xmlns:mc="http://schemas.openxmlformats.org/markup-compatibility/2006">
      <mc:Choice Requires="x14">
        <oleObject progId="Equation.3" shapeId="8613" r:id="rId33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6" r:id="rId338"/>
      </mc:Fallback>
    </mc:AlternateContent>
    <mc:AlternateContent xmlns:mc="http://schemas.openxmlformats.org/markup-compatibility/2006">
      <mc:Choice Requires="x14">
        <oleObject progId="Equation.3" shapeId="8614" r:id="rId33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7" r:id="rId339"/>
      </mc:Fallback>
    </mc:AlternateContent>
    <mc:AlternateContent xmlns:mc="http://schemas.openxmlformats.org/markup-compatibility/2006">
      <mc:Choice Requires="x14">
        <oleObject progId="Equation.3" shapeId="8615" r:id="rId34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8" r:id="rId340"/>
      </mc:Fallback>
    </mc:AlternateContent>
    <mc:AlternateContent xmlns:mc="http://schemas.openxmlformats.org/markup-compatibility/2006">
      <mc:Choice Requires="x14">
        <oleObject progId="Equation.3" shapeId="8616" r:id="rId34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29" r:id="rId341"/>
      </mc:Fallback>
    </mc:AlternateContent>
    <mc:AlternateContent xmlns:mc="http://schemas.openxmlformats.org/markup-compatibility/2006">
      <mc:Choice Requires="x14">
        <oleObject progId="Equation.3" shapeId="8617" r:id="rId34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0" r:id="rId342"/>
      </mc:Fallback>
    </mc:AlternateContent>
    <mc:AlternateContent xmlns:mc="http://schemas.openxmlformats.org/markup-compatibility/2006">
      <mc:Choice Requires="x14">
        <oleObject progId="Equation.3" shapeId="8618" r:id="rId34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1" r:id="rId343"/>
      </mc:Fallback>
    </mc:AlternateContent>
    <mc:AlternateContent xmlns:mc="http://schemas.openxmlformats.org/markup-compatibility/2006">
      <mc:Choice Requires="x14">
        <oleObject progId="Equation.3" shapeId="8619" r:id="rId34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2" r:id="rId344"/>
      </mc:Fallback>
    </mc:AlternateContent>
    <mc:AlternateContent xmlns:mc="http://schemas.openxmlformats.org/markup-compatibility/2006">
      <mc:Choice Requires="x14">
        <oleObject progId="Equation.3" shapeId="8620" r:id="rId34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3" r:id="rId345"/>
      </mc:Fallback>
    </mc:AlternateContent>
    <mc:AlternateContent xmlns:mc="http://schemas.openxmlformats.org/markup-compatibility/2006">
      <mc:Choice Requires="x14">
        <oleObject progId="Equation.3" shapeId="8621" r:id="rId34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4" r:id="rId346"/>
      </mc:Fallback>
    </mc:AlternateContent>
    <mc:AlternateContent xmlns:mc="http://schemas.openxmlformats.org/markup-compatibility/2006">
      <mc:Choice Requires="x14">
        <oleObject progId="Equation.3" shapeId="8622" r:id="rId34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5" r:id="rId347"/>
      </mc:Fallback>
    </mc:AlternateContent>
    <mc:AlternateContent xmlns:mc="http://schemas.openxmlformats.org/markup-compatibility/2006">
      <mc:Choice Requires="x14">
        <oleObject progId="Equation.3" shapeId="8623" r:id="rId34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6" r:id="rId348"/>
      </mc:Fallback>
    </mc:AlternateContent>
    <mc:AlternateContent xmlns:mc="http://schemas.openxmlformats.org/markup-compatibility/2006">
      <mc:Choice Requires="x14">
        <oleObject progId="Equation.3" shapeId="8624" r:id="rId34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7" r:id="rId349"/>
      </mc:Fallback>
    </mc:AlternateContent>
    <mc:AlternateContent xmlns:mc="http://schemas.openxmlformats.org/markup-compatibility/2006">
      <mc:Choice Requires="x14">
        <oleObject progId="Equation.3" shapeId="8625" r:id="rId35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8" r:id="rId350"/>
      </mc:Fallback>
    </mc:AlternateContent>
    <mc:AlternateContent xmlns:mc="http://schemas.openxmlformats.org/markup-compatibility/2006">
      <mc:Choice Requires="x14">
        <oleObject progId="Equation.3" shapeId="8626" r:id="rId35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39" r:id="rId351"/>
      </mc:Fallback>
    </mc:AlternateContent>
    <mc:AlternateContent xmlns:mc="http://schemas.openxmlformats.org/markup-compatibility/2006">
      <mc:Choice Requires="x14">
        <oleObject progId="Equation.3" shapeId="8627" r:id="rId35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0" r:id="rId352"/>
      </mc:Fallback>
    </mc:AlternateContent>
    <mc:AlternateContent xmlns:mc="http://schemas.openxmlformats.org/markup-compatibility/2006">
      <mc:Choice Requires="x14">
        <oleObject progId="Equation.3" shapeId="8628" r:id="rId35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1" r:id="rId353"/>
      </mc:Fallback>
    </mc:AlternateContent>
    <mc:AlternateContent xmlns:mc="http://schemas.openxmlformats.org/markup-compatibility/2006">
      <mc:Choice Requires="x14">
        <oleObject progId="Equation.3" shapeId="8629" r:id="rId35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2" r:id="rId354"/>
      </mc:Fallback>
    </mc:AlternateContent>
    <mc:AlternateContent xmlns:mc="http://schemas.openxmlformats.org/markup-compatibility/2006">
      <mc:Choice Requires="x14">
        <oleObject progId="Equation.3" shapeId="8630" r:id="rId35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3" r:id="rId355"/>
      </mc:Fallback>
    </mc:AlternateContent>
    <mc:AlternateContent xmlns:mc="http://schemas.openxmlformats.org/markup-compatibility/2006">
      <mc:Choice Requires="x14">
        <oleObject progId="Equation.3" shapeId="8631" r:id="rId35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4" r:id="rId356"/>
      </mc:Fallback>
    </mc:AlternateContent>
    <mc:AlternateContent xmlns:mc="http://schemas.openxmlformats.org/markup-compatibility/2006">
      <mc:Choice Requires="x14">
        <oleObject progId="Equation.3" shapeId="8632" r:id="rId35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5" r:id="rId357"/>
      </mc:Fallback>
    </mc:AlternateContent>
    <mc:AlternateContent xmlns:mc="http://schemas.openxmlformats.org/markup-compatibility/2006">
      <mc:Choice Requires="x14">
        <oleObject progId="Equation.3" shapeId="8633" r:id="rId35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6" r:id="rId358"/>
      </mc:Fallback>
    </mc:AlternateContent>
    <mc:AlternateContent xmlns:mc="http://schemas.openxmlformats.org/markup-compatibility/2006">
      <mc:Choice Requires="x14">
        <oleObject progId="Equation.3" shapeId="8634" r:id="rId35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7" r:id="rId359"/>
      </mc:Fallback>
    </mc:AlternateContent>
    <mc:AlternateContent xmlns:mc="http://schemas.openxmlformats.org/markup-compatibility/2006">
      <mc:Choice Requires="x14">
        <oleObject progId="Equation.3" shapeId="8635" r:id="rId36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8" r:id="rId360"/>
      </mc:Fallback>
    </mc:AlternateContent>
    <mc:AlternateContent xmlns:mc="http://schemas.openxmlformats.org/markup-compatibility/2006">
      <mc:Choice Requires="x14">
        <oleObject progId="Equation.3" shapeId="8636" r:id="rId36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49" r:id="rId361"/>
      </mc:Fallback>
    </mc:AlternateContent>
    <mc:AlternateContent xmlns:mc="http://schemas.openxmlformats.org/markup-compatibility/2006">
      <mc:Choice Requires="x14">
        <oleObject progId="Equation.3" shapeId="8637" r:id="rId36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0" r:id="rId362"/>
      </mc:Fallback>
    </mc:AlternateContent>
    <mc:AlternateContent xmlns:mc="http://schemas.openxmlformats.org/markup-compatibility/2006">
      <mc:Choice Requires="x14">
        <oleObject progId="Equation.3" shapeId="8638" r:id="rId36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1" r:id="rId363"/>
      </mc:Fallback>
    </mc:AlternateContent>
    <mc:AlternateContent xmlns:mc="http://schemas.openxmlformats.org/markup-compatibility/2006">
      <mc:Choice Requires="x14">
        <oleObject progId="Equation.3" shapeId="8639" r:id="rId36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2" r:id="rId364"/>
      </mc:Fallback>
    </mc:AlternateContent>
    <mc:AlternateContent xmlns:mc="http://schemas.openxmlformats.org/markup-compatibility/2006">
      <mc:Choice Requires="x14">
        <oleObject progId="Equation.3" shapeId="8640" r:id="rId36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3" r:id="rId365"/>
      </mc:Fallback>
    </mc:AlternateContent>
    <mc:AlternateContent xmlns:mc="http://schemas.openxmlformats.org/markup-compatibility/2006">
      <mc:Choice Requires="x14">
        <oleObject progId="Equation.3" shapeId="8641" r:id="rId36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4" r:id="rId366"/>
      </mc:Fallback>
    </mc:AlternateContent>
    <mc:AlternateContent xmlns:mc="http://schemas.openxmlformats.org/markup-compatibility/2006">
      <mc:Choice Requires="x14">
        <oleObject progId="Equation.3" shapeId="8642" r:id="rId36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5" r:id="rId367"/>
      </mc:Fallback>
    </mc:AlternateContent>
    <mc:AlternateContent xmlns:mc="http://schemas.openxmlformats.org/markup-compatibility/2006">
      <mc:Choice Requires="x14">
        <oleObject progId="Equation.3" shapeId="8643" r:id="rId36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6" r:id="rId368"/>
      </mc:Fallback>
    </mc:AlternateContent>
    <mc:AlternateContent xmlns:mc="http://schemas.openxmlformats.org/markup-compatibility/2006">
      <mc:Choice Requires="x14">
        <oleObject progId="Equation.3" shapeId="8644" r:id="rId36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7" r:id="rId369"/>
      </mc:Fallback>
    </mc:AlternateContent>
    <mc:AlternateContent xmlns:mc="http://schemas.openxmlformats.org/markup-compatibility/2006">
      <mc:Choice Requires="x14">
        <oleObject progId="Equation.3" shapeId="8645" r:id="rId37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8" r:id="rId370"/>
      </mc:Fallback>
    </mc:AlternateContent>
    <mc:AlternateContent xmlns:mc="http://schemas.openxmlformats.org/markup-compatibility/2006">
      <mc:Choice Requires="x14">
        <oleObject progId="Equation.3" shapeId="8646" r:id="rId37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59" r:id="rId371"/>
      </mc:Fallback>
    </mc:AlternateContent>
    <mc:AlternateContent xmlns:mc="http://schemas.openxmlformats.org/markup-compatibility/2006">
      <mc:Choice Requires="x14">
        <oleObject progId="Equation.3" shapeId="8647" r:id="rId37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0" r:id="rId372"/>
      </mc:Fallback>
    </mc:AlternateContent>
    <mc:AlternateContent xmlns:mc="http://schemas.openxmlformats.org/markup-compatibility/2006">
      <mc:Choice Requires="x14">
        <oleObject progId="Equation.3" shapeId="8648" r:id="rId37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1" r:id="rId373"/>
      </mc:Fallback>
    </mc:AlternateContent>
    <mc:AlternateContent xmlns:mc="http://schemas.openxmlformats.org/markup-compatibility/2006">
      <mc:Choice Requires="x14">
        <oleObject progId="Equation.3" shapeId="8649" r:id="rId37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2" r:id="rId374"/>
      </mc:Fallback>
    </mc:AlternateContent>
    <mc:AlternateContent xmlns:mc="http://schemas.openxmlformats.org/markup-compatibility/2006">
      <mc:Choice Requires="x14">
        <oleObject progId="Equation.3" shapeId="8650" r:id="rId37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3" r:id="rId375"/>
      </mc:Fallback>
    </mc:AlternateContent>
    <mc:AlternateContent xmlns:mc="http://schemas.openxmlformats.org/markup-compatibility/2006">
      <mc:Choice Requires="x14">
        <oleObject progId="Equation.3" shapeId="8651" r:id="rId37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4" r:id="rId376"/>
      </mc:Fallback>
    </mc:AlternateContent>
    <mc:AlternateContent xmlns:mc="http://schemas.openxmlformats.org/markup-compatibility/2006">
      <mc:Choice Requires="x14">
        <oleObject progId="Equation.3" shapeId="8652" r:id="rId37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5" r:id="rId377"/>
      </mc:Fallback>
    </mc:AlternateContent>
    <mc:AlternateContent xmlns:mc="http://schemas.openxmlformats.org/markup-compatibility/2006">
      <mc:Choice Requires="x14">
        <oleObject progId="Equation.3" shapeId="8653" r:id="rId37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6" r:id="rId378"/>
      </mc:Fallback>
    </mc:AlternateContent>
    <mc:AlternateContent xmlns:mc="http://schemas.openxmlformats.org/markup-compatibility/2006">
      <mc:Choice Requires="x14">
        <oleObject progId="Equation.3" shapeId="8654" r:id="rId37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7" r:id="rId379"/>
      </mc:Fallback>
    </mc:AlternateContent>
    <mc:AlternateContent xmlns:mc="http://schemas.openxmlformats.org/markup-compatibility/2006">
      <mc:Choice Requires="x14">
        <oleObject progId="Equation.3" shapeId="8655" r:id="rId38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8" r:id="rId380"/>
      </mc:Fallback>
    </mc:AlternateContent>
    <mc:AlternateContent xmlns:mc="http://schemas.openxmlformats.org/markup-compatibility/2006">
      <mc:Choice Requires="x14">
        <oleObject progId="Equation.3" shapeId="8656" r:id="rId38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69" r:id="rId381"/>
      </mc:Fallback>
    </mc:AlternateContent>
    <mc:AlternateContent xmlns:mc="http://schemas.openxmlformats.org/markup-compatibility/2006">
      <mc:Choice Requires="x14">
        <oleObject progId="Equation.3" shapeId="8657" r:id="rId38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0" r:id="rId382"/>
      </mc:Fallback>
    </mc:AlternateContent>
    <mc:AlternateContent xmlns:mc="http://schemas.openxmlformats.org/markup-compatibility/2006">
      <mc:Choice Requires="x14">
        <oleObject progId="Equation.3" shapeId="8658" r:id="rId38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1" r:id="rId383"/>
      </mc:Fallback>
    </mc:AlternateContent>
    <mc:AlternateContent xmlns:mc="http://schemas.openxmlformats.org/markup-compatibility/2006">
      <mc:Choice Requires="x14">
        <oleObject progId="Equation.3" shapeId="8659" r:id="rId38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2" r:id="rId384"/>
      </mc:Fallback>
    </mc:AlternateContent>
    <mc:AlternateContent xmlns:mc="http://schemas.openxmlformats.org/markup-compatibility/2006">
      <mc:Choice Requires="x14">
        <oleObject progId="Equation.3" shapeId="8660" r:id="rId38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3" r:id="rId385"/>
      </mc:Fallback>
    </mc:AlternateContent>
    <mc:AlternateContent xmlns:mc="http://schemas.openxmlformats.org/markup-compatibility/2006">
      <mc:Choice Requires="x14">
        <oleObject progId="Equation.3" shapeId="8661" r:id="rId38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4" r:id="rId386"/>
      </mc:Fallback>
    </mc:AlternateContent>
    <mc:AlternateContent xmlns:mc="http://schemas.openxmlformats.org/markup-compatibility/2006">
      <mc:Choice Requires="x14">
        <oleObject progId="Equation.3" shapeId="8662" r:id="rId38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5" r:id="rId387"/>
      </mc:Fallback>
    </mc:AlternateContent>
    <mc:AlternateContent xmlns:mc="http://schemas.openxmlformats.org/markup-compatibility/2006">
      <mc:Choice Requires="x14">
        <oleObject progId="Equation.3" shapeId="8663" r:id="rId38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6" r:id="rId388"/>
      </mc:Fallback>
    </mc:AlternateContent>
    <mc:AlternateContent xmlns:mc="http://schemas.openxmlformats.org/markup-compatibility/2006">
      <mc:Choice Requires="x14">
        <oleObject progId="Equation.3" shapeId="8664" r:id="rId38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7" r:id="rId389"/>
      </mc:Fallback>
    </mc:AlternateContent>
    <mc:AlternateContent xmlns:mc="http://schemas.openxmlformats.org/markup-compatibility/2006">
      <mc:Choice Requires="x14">
        <oleObject progId="Equation.3" shapeId="8665" r:id="rId39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8" r:id="rId390"/>
      </mc:Fallback>
    </mc:AlternateContent>
    <mc:AlternateContent xmlns:mc="http://schemas.openxmlformats.org/markup-compatibility/2006">
      <mc:Choice Requires="x14">
        <oleObject progId="Equation.3" shapeId="8666" r:id="rId39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79" r:id="rId391"/>
      </mc:Fallback>
    </mc:AlternateContent>
    <mc:AlternateContent xmlns:mc="http://schemas.openxmlformats.org/markup-compatibility/2006">
      <mc:Choice Requires="x14">
        <oleObject progId="Equation.3" shapeId="8667" r:id="rId39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0" r:id="rId392"/>
      </mc:Fallback>
    </mc:AlternateContent>
    <mc:AlternateContent xmlns:mc="http://schemas.openxmlformats.org/markup-compatibility/2006">
      <mc:Choice Requires="x14">
        <oleObject progId="Equation.3" shapeId="8668" r:id="rId39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1" r:id="rId393"/>
      </mc:Fallback>
    </mc:AlternateContent>
    <mc:AlternateContent xmlns:mc="http://schemas.openxmlformats.org/markup-compatibility/2006">
      <mc:Choice Requires="x14">
        <oleObject progId="Equation.3" shapeId="8669" r:id="rId39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2" r:id="rId394"/>
      </mc:Fallback>
    </mc:AlternateContent>
    <mc:AlternateContent xmlns:mc="http://schemas.openxmlformats.org/markup-compatibility/2006">
      <mc:Choice Requires="x14">
        <oleObject progId="Equation.3" shapeId="8670" r:id="rId39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3" r:id="rId395"/>
      </mc:Fallback>
    </mc:AlternateContent>
    <mc:AlternateContent xmlns:mc="http://schemas.openxmlformats.org/markup-compatibility/2006">
      <mc:Choice Requires="x14">
        <oleObject progId="Equation.3" shapeId="8671" r:id="rId39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4" r:id="rId396"/>
      </mc:Fallback>
    </mc:AlternateContent>
    <mc:AlternateContent xmlns:mc="http://schemas.openxmlformats.org/markup-compatibility/2006">
      <mc:Choice Requires="x14">
        <oleObject progId="Equation.3" shapeId="8672" r:id="rId39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5" r:id="rId397"/>
      </mc:Fallback>
    </mc:AlternateContent>
    <mc:AlternateContent xmlns:mc="http://schemas.openxmlformats.org/markup-compatibility/2006">
      <mc:Choice Requires="x14">
        <oleObject progId="Equation.3" shapeId="8673" r:id="rId39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6" r:id="rId398"/>
      </mc:Fallback>
    </mc:AlternateContent>
    <mc:AlternateContent xmlns:mc="http://schemas.openxmlformats.org/markup-compatibility/2006">
      <mc:Choice Requires="x14">
        <oleObject progId="Equation.3" shapeId="8674" r:id="rId39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7" r:id="rId399"/>
      </mc:Fallback>
    </mc:AlternateContent>
    <mc:AlternateContent xmlns:mc="http://schemas.openxmlformats.org/markup-compatibility/2006">
      <mc:Choice Requires="x14">
        <oleObject progId="Equation.3" shapeId="8675" r:id="rId400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8" r:id="rId400"/>
      </mc:Fallback>
    </mc:AlternateContent>
    <mc:AlternateContent xmlns:mc="http://schemas.openxmlformats.org/markup-compatibility/2006">
      <mc:Choice Requires="x14">
        <oleObject progId="Equation.3" shapeId="8676" r:id="rId401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89" r:id="rId401"/>
      </mc:Fallback>
    </mc:AlternateContent>
    <mc:AlternateContent xmlns:mc="http://schemas.openxmlformats.org/markup-compatibility/2006">
      <mc:Choice Requires="x14">
        <oleObject progId="Equation.3" shapeId="8677" r:id="rId402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0" r:id="rId402"/>
      </mc:Fallback>
    </mc:AlternateContent>
    <mc:AlternateContent xmlns:mc="http://schemas.openxmlformats.org/markup-compatibility/2006">
      <mc:Choice Requires="x14">
        <oleObject progId="Equation.3" shapeId="8678" r:id="rId403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1" r:id="rId403"/>
      </mc:Fallback>
    </mc:AlternateContent>
    <mc:AlternateContent xmlns:mc="http://schemas.openxmlformats.org/markup-compatibility/2006">
      <mc:Choice Requires="x14">
        <oleObject progId="Equation.3" shapeId="8679" r:id="rId404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2" r:id="rId404"/>
      </mc:Fallback>
    </mc:AlternateContent>
    <mc:AlternateContent xmlns:mc="http://schemas.openxmlformats.org/markup-compatibility/2006">
      <mc:Choice Requires="x14">
        <oleObject progId="Equation.3" shapeId="8680" r:id="rId405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3" r:id="rId405"/>
      </mc:Fallback>
    </mc:AlternateContent>
    <mc:AlternateContent xmlns:mc="http://schemas.openxmlformats.org/markup-compatibility/2006">
      <mc:Choice Requires="x14">
        <oleObject progId="Equation.3" shapeId="8681" r:id="rId406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4" r:id="rId406"/>
      </mc:Fallback>
    </mc:AlternateContent>
    <mc:AlternateContent xmlns:mc="http://schemas.openxmlformats.org/markup-compatibility/2006">
      <mc:Choice Requires="x14">
        <oleObject progId="Equation.3" shapeId="8682" r:id="rId407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5" r:id="rId407"/>
      </mc:Fallback>
    </mc:AlternateContent>
    <mc:AlternateContent xmlns:mc="http://schemas.openxmlformats.org/markup-compatibility/2006">
      <mc:Choice Requires="x14">
        <oleObject progId="Equation.3" shapeId="8683" r:id="rId408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6" r:id="rId408"/>
      </mc:Fallback>
    </mc:AlternateContent>
    <mc:AlternateContent xmlns:mc="http://schemas.openxmlformats.org/markup-compatibility/2006">
      <mc:Choice Requires="x14">
        <oleObject progId="Equation.3" shapeId="8684" r:id="rId409">
          <objectPr defaultSize="0" autoPict="0" r:id="rId5">
            <anchor moveWithCells="1" sizeWithCells="1">
              <from>
                <xdr:col>9</xdr:col>
                <xdr:colOff>609600</xdr:colOff>
                <xdr:row>60</xdr:row>
                <xdr:rowOff>0</xdr:rowOff>
              </from>
              <to>
                <xdr:col>10</xdr:col>
                <xdr:colOff>426720</xdr:colOff>
                <xdr:row>60</xdr:row>
                <xdr:rowOff>0</xdr:rowOff>
              </to>
            </anchor>
          </objectPr>
        </oleObject>
      </mc:Choice>
      <mc:Fallback>
        <oleObject progId="Equation.3" shapeId="8597" r:id="rId40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1"/>
  <sheetViews>
    <sheetView showGridLines="0" view="pageBreakPreview" topLeftCell="A40" zoomScaleNormal="100" zoomScaleSheetLayoutView="100" workbookViewId="0">
      <selection activeCell="J11" sqref="J11"/>
    </sheetView>
  </sheetViews>
  <sheetFormatPr defaultColWidth="9.109375" defaultRowHeight="13.8" x14ac:dyDescent="0.25"/>
  <cols>
    <col min="1" max="1" width="5" style="73" customWidth="1"/>
    <col min="2" max="2" width="4.44140625" style="73" customWidth="1"/>
    <col min="3" max="3" width="15.33203125" style="73" customWidth="1"/>
    <col min="4" max="4" width="7.44140625" style="73" customWidth="1"/>
    <col min="5" max="5" width="9.5546875" style="73" customWidth="1"/>
    <col min="6" max="6" width="9.33203125" style="73" customWidth="1"/>
    <col min="7" max="7" width="10.109375" style="73" customWidth="1"/>
    <col min="8" max="8" width="8.44140625" style="73" customWidth="1"/>
    <col min="9" max="9" width="8.6640625" style="73" customWidth="1"/>
    <col min="10" max="10" width="12" style="73" customWidth="1"/>
    <col min="11" max="11" width="10" style="73" customWidth="1"/>
    <col min="12" max="12" width="10.6640625" style="73" customWidth="1"/>
    <col min="13" max="13" width="9.5546875" style="73" customWidth="1"/>
    <col min="14" max="14" width="5.6640625" style="73" customWidth="1"/>
    <col min="15" max="15" width="8.44140625" style="73" customWidth="1"/>
    <col min="16" max="16384" width="9.109375" style="73"/>
  </cols>
  <sheetData>
    <row r="1" spans="1:16" ht="17.399999999999999" x14ac:dyDescent="0.25">
      <c r="A1" s="698" t="s">
        <v>79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</row>
    <row r="2" spans="1:16" ht="15" x14ac:dyDescent="0.25">
      <c r="B2" s="74"/>
      <c r="D2"/>
      <c r="E2" s="607"/>
      <c r="F2" s="607"/>
      <c r="G2" s="607"/>
      <c r="H2" s="610" t="str">
        <f>' DB Gas FLow Analyzer'!A243</f>
        <v>Nomor Sertifikat : 24 /</v>
      </c>
      <c r="I2" s="609" t="s">
        <v>80</v>
      </c>
      <c r="J2" s="178"/>
      <c r="K2" s="178"/>
      <c r="L2" s="178"/>
      <c r="P2" s="73" t="s">
        <v>81</v>
      </c>
    </row>
    <row r="3" spans="1:16" x14ac:dyDescent="0.25">
      <c r="A3" s="76"/>
      <c r="B3" s="76"/>
      <c r="D3" s="76"/>
      <c r="F3" s="76"/>
      <c r="G3" s="76"/>
      <c r="H3" s="76"/>
      <c r="I3" s="76"/>
      <c r="J3" s="76"/>
      <c r="K3" s="76"/>
      <c r="L3" s="74"/>
    </row>
    <row r="4" spans="1:16" x14ac:dyDescent="0.25">
      <c r="K4" s="78"/>
      <c r="L4" s="78"/>
    </row>
    <row r="5" spans="1:16" x14ac:dyDescent="0.25">
      <c r="A5" s="73" t="s">
        <v>2</v>
      </c>
      <c r="D5" s="79" t="s">
        <v>8</v>
      </c>
      <c r="E5" s="314" t="s">
        <v>82</v>
      </c>
      <c r="F5" s="75"/>
      <c r="G5" s="80"/>
      <c r="H5" s="80"/>
      <c r="I5" s="80"/>
      <c r="J5" s="81"/>
      <c r="K5" s="82"/>
      <c r="L5" s="78"/>
    </row>
    <row r="6" spans="1:16" x14ac:dyDescent="0.25">
      <c r="A6" s="73" t="s">
        <v>4</v>
      </c>
      <c r="D6" s="79" t="s">
        <v>8</v>
      </c>
      <c r="E6" s="315" t="s">
        <v>71</v>
      </c>
      <c r="F6" s="75"/>
      <c r="G6" s="80"/>
      <c r="H6" s="80"/>
      <c r="I6" s="80"/>
      <c r="J6" s="81"/>
      <c r="K6" s="82"/>
      <c r="L6" s="78"/>
    </row>
    <row r="7" spans="1:16" x14ac:dyDescent="0.25">
      <c r="A7" s="73" t="s">
        <v>5</v>
      </c>
      <c r="D7" s="79" t="s">
        <v>8</v>
      </c>
      <c r="E7" s="700" t="s">
        <v>71</v>
      </c>
      <c r="F7" s="700"/>
      <c r="G7" s="80"/>
      <c r="H7" s="80"/>
      <c r="I7" s="80"/>
      <c r="J7" s="81"/>
      <c r="K7" s="82"/>
      <c r="L7" s="78"/>
    </row>
    <row r="8" spans="1:16" x14ac:dyDescent="0.25">
      <c r="A8" s="73" t="s">
        <v>6</v>
      </c>
      <c r="D8" s="79" t="s">
        <v>8</v>
      </c>
      <c r="E8" s="425">
        <v>1</v>
      </c>
      <c r="F8" s="83" t="s">
        <v>83</v>
      </c>
      <c r="G8" s="83"/>
      <c r="J8" s="77"/>
      <c r="K8" s="78"/>
      <c r="L8" s="78"/>
    </row>
    <row r="9" spans="1:16" x14ac:dyDescent="0.25">
      <c r="A9" s="73" t="s">
        <v>72</v>
      </c>
      <c r="D9" s="79" t="s">
        <v>8</v>
      </c>
      <c r="E9" s="701">
        <v>44658</v>
      </c>
      <c r="F9" s="701"/>
      <c r="G9" s="701"/>
      <c r="J9" s="77"/>
      <c r="K9" s="78"/>
      <c r="L9" s="78"/>
    </row>
    <row r="10" spans="1:16" x14ac:dyDescent="0.25">
      <c r="A10" s="73" t="s">
        <v>9</v>
      </c>
      <c r="D10" s="79" t="s">
        <v>8</v>
      </c>
      <c r="E10" s="701">
        <v>44658</v>
      </c>
      <c r="F10" s="701"/>
      <c r="G10" s="701"/>
      <c r="H10" s="80"/>
      <c r="I10" s="80"/>
      <c r="J10" s="81"/>
      <c r="K10" s="82"/>
      <c r="L10" s="78"/>
    </row>
    <row r="11" spans="1:16" x14ac:dyDescent="0.25">
      <c r="A11" s="73" t="s">
        <v>10</v>
      </c>
      <c r="D11" s="79" t="s">
        <v>8</v>
      </c>
      <c r="E11" s="314" t="s">
        <v>84</v>
      </c>
      <c r="F11" s="75"/>
      <c r="G11" s="80"/>
      <c r="H11" s="80"/>
      <c r="I11" s="80"/>
      <c r="J11" s="81"/>
      <c r="K11" s="82"/>
      <c r="L11" s="78"/>
    </row>
    <row r="12" spans="1:16" x14ac:dyDescent="0.25">
      <c r="A12" s="73" t="s">
        <v>11</v>
      </c>
      <c r="D12" s="79" t="s">
        <v>8</v>
      </c>
      <c r="E12" s="314" t="s">
        <v>85</v>
      </c>
      <c r="F12" s="75"/>
      <c r="G12" s="80"/>
      <c r="H12" s="80"/>
      <c r="I12" s="80"/>
      <c r="J12" s="81"/>
      <c r="K12" s="82"/>
      <c r="L12" s="78"/>
    </row>
    <row r="13" spans="1:16" x14ac:dyDescent="0.25">
      <c r="A13" s="84" t="s">
        <v>86</v>
      </c>
      <c r="B13" s="84"/>
      <c r="C13" s="84"/>
      <c r="D13" s="85" t="s">
        <v>8</v>
      </c>
      <c r="E13" s="86" t="s">
        <v>87</v>
      </c>
      <c r="F13" s="86"/>
      <c r="G13" s="84"/>
      <c r="H13" s="84"/>
      <c r="I13" s="84"/>
      <c r="J13" s="77"/>
      <c r="K13" s="78"/>
      <c r="L13" s="78"/>
    </row>
    <row r="14" spans="1:16" x14ac:dyDescent="0.25">
      <c r="J14" s="77"/>
      <c r="K14" s="78"/>
      <c r="L14" s="78"/>
    </row>
    <row r="15" spans="1:16" x14ac:dyDescent="0.25">
      <c r="A15" s="74" t="s">
        <v>12</v>
      </c>
      <c r="B15" s="74" t="s">
        <v>13</v>
      </c>
      <c r="C15" s="74"/>
      <c r="D15" s="74"/>
      <c r="E15" s="74"/>
      <c r="F15" s="74"/>
      <c r="G15" s="74"/>
      <c r="H15" s="74"/>
      <c r="I15" s="74"/>
      <c r="J15" s="87"/>
      <c r="K15" s="88"/>
      <c r="L15" s="88"/>
    </row>
    <row r="16" spans="1:16" ht="27.75" customHeight="1" x14ac:dyDescent="0.25">
      <c r="A16" s="74"/>
      <c r="B16" s="74"/>
      <c r="C16" s="74"/>
      <c r="D16" s="74"/>
      <c r="E16" s="205" t="s">
        <v>14</v>
      </c>
      <c r="F16" s="205" t="s">
        <v>15</v>
      </c>
      <c r="G16" s="699"/>
      <c r="H16" s="699"/>
      <c r="I16" s="74"/>
      <c r="J16" s="87"/>
      <c r="K16" s="88"/>
      <c r="L16" s="88"/>
    </row>
    <row r="17" spans="1:14" ht="16.2" x14ac:dyDescent="0.25">
      <c r="B17" s="73" t="s">
        <v>16</v>
      </c>
      <c r="D17" s="79" t="s">
        <v>8</v>
      </c>
      <c r="E17" s="316">
        <v>22.4</v>
      </c>
      <c r="F17" s="316">
        <v>22.7</v>
      </c>
      <c r="G17" s="89" t="s">
        <v>17</v>
      </c>
      <c r="H17" s="430"/>
      <c r="J17" s="77"/>
      <c r="K17" s="78"/>
      <c r="L17" s="78"/>
    </row>
    <row r="18" spans="1:14" x14ac:dyDescent="0.25">
      <c r="B18" s="73" t="s">
        <v>18</v>
      </c>
      <c r="D18" s="79" t="s">
        <v>8</v>
      </c>
      <c r="E18" s="316">
        <v>67.400000000000006</v>
      </c>
      <c r="F18" s="316">
        <v>67.8</v>
      </c>
      <c r="G18" s="73" t="s">
        <v>19</v>
      </c>
      <c r="H18" s="430"/>
      <c r="J18" s="77"/>
      <c r="K18" s="78"/>
      <c r="L18" s="78"/>
    </row>
    <row r="19" spans="1:14" x14ac:dyDescent="0.25">
      <c r="J19" s="77"/>
      <c r="K19" s="78"/>
      <c r="L19" s="78"/>
    </row>
    <row r="20" spans="1:14" x14ac:dyDescent="0.25">
      <c r="A20" s="74" t="s">
        <v>20</v>
      </c>
      <c r="B20" s="74" t="s">
        <v>88</v>
      </c>
      <c r="C20" s="74"/>
      <c r="D20" s="74"/>
      <c r="E20" s="74"/>
      <c r="F20" s="74"/>
      <c r="G20" s="74"/>
      <c r="H20" s="74"/>
      <c r="I20" s="74"/>
      <c r="J20" s="77"/>
      <c r="K20" s="78"/>
      <c r="L20" s="78"/>
    </row>
    <row r="21" spans="1:14" ht="20.100000000000001" customHeight="1" x14ac:dyDescent="0.25">
      <c r="B21" s="172" t="s">
        <v>23</v>
      </c>
      <c r="D21" s="79" t="s">
        <v>8</v>
      </c>
      <c r="E21" s="703" t="s">
        <v>89</v>
      </c>
      <c r="F21" s="703"/>
      <c r="G21" s="696"/>
      <c r="H21" s="696"/>
      <c r="I21" s="696"/>
      <c r="J21" s="77"/>
      <c r="K21" s="78"/>
      <c r="L21" s="78"/>
    </row>
    <row r="22" spans="1:14" ht="20.100000000000001" customHeight="1" x14ac:dyDescent="0.25">
      <c r="B22" s="172" t="s">
        <v>25</v>
      </c>
      <c r="D22" s="79" t="s">
        <v>8</v>
      </c>
      <c r="E22" s="703" t="s">
        <v>89</v>
      </c>
      <c r="F22" s="703"/>
      <c r="G22" s="696"/>
      <c r="H22" s="696"/>
      <c r="I22" s="696"/>
      <c r="J22" s="77"/>
      <c r="K22" s="78"/>
    </row>
    <row r="23" spans="1:14" x14ac:dyDescent="0.25">
      <c r="B23" s="74"/>
      <c r="C23" s="74"/>
      <c r="J23" s="77"/>
      <c r="K23" s="78"/>
      <c r="L23" s="78"/>
    </row>
    <row r="24" spans="1:14" ht="12.75" customHeight="1" x14ac:dyDescent="0.25">
      <c r="A24" s="74" t="s">
        <v>26</v>
      </c>
      <c r="B24" s="90" t="s">
        <v>90</v>
      </c>
      <c r="C24" s="90"/>
      <c r="D24" s="91"/>
      <c r="E24" s="91"/>
      <c r="F24" s="91"/>
      <c r="G24" s="91"/>
      <c r="H24" s="91"/>
      <c r="I24" s="91"/>
      <c r="J24" s="77"/>
      <c r="K24" s="78"/>
      <c r="L24" s="78"/>
    </row>
    <row r="25" spans="1:14" ht="24.9" customHeight="1" x14ac:dyDescent="0.25">
      <c r="B25" s="704" t="s">
        <v>28</v>
      </c>
      <c r="C25" s="705"/>
      <c r="D25" s="709" t="s">
        <v>29</v>
      </c>
      <c r="E25" s="711" t="s">
        <v>91</v>
      </c>
      <c r="F25" s="712"/>
      <c r="G25" s="712"/>
      <c r="H25" s="712"/>
      <c r="I25" s="713"/>
      <c r="J25" s="708" t="s">
        <v>31</v>
      </c>
      <c r="K25" s="684"/>
      <c r="M25" s="697"/>
      <c r="N25" s="697"/>
    </row>
    <row r="26" spans="1:14" ht="24.9" customHeight="1" x14ac:dyDescent="0.25">
      <c r="B26" s="706"/>
      <c r="C26" s="707"/>
      <c r="D26" s="710"/>
      <c r="E26" s="108" t="s">
        <v>32</v>
      </c>
      <c r="F26" s="108" t="s">
        <v>33</v>
      </c>
      <c r="G26" s="108" t="s">
        <v>34</v>
      </c>
      <c r="H26" s="108" t="s">
        <v>35</v>
      </c>
      <c r="I26" s="109" t="s">
        <v>36</v>
      </c>
      <c r="J26" s="708"/>
      <c r="K26" s="684"/>
      <c r="M26" s="697"/>
      <c r="N26" s="697"/>
    </row>
    <row r="27" spans="1:14" ht="24.9" customHeight="1" x14ac:dyDescent="0.25">
      <c r="B27" s="687" t="str">
        <f>LK!B25</f>
        <v>Flow (L/min)</v>
      </c>
      <c r="C27" s="688"/>
      <c r="D27" s="92">
        <v>1</v>
      </c>
      <c r="E27" s="317">
        <v>1000</v>
      </c>
      <c r="F27" s="317">
        <v>1000</v>
      </c>
      <c r="G27" s="317">
        <v>1000</v>
      </c>
      <c r="H27" s="317">
        <v>1000</v>
      </c>
      <c r="I27" s="317">
        <v>1000</v>
      </c>
      <c r="J27" s="693">
        <v>0.1</v>
      </c>
      <c r="K27" s="431"/>
      <c r="M27" s="686"/>
      <c r="N27" s="686"/>
    </row>
    <row r="28" spans="1:14" ht="24.9" customHeight="1" x14ac:dyDescent="0.25">
      <c r="B28" s="689"/>
      <c r="C28" s="690"/>
      <c r="D28" s="93">
        <v>2</v>
      </c>
      <c r="E28" s="318">
        <v>2000</v>
      </c>
      <c r="F28" s="318">
        <v>2000</v>
      </c>
      <c r="G28" s="318">
        <v>2000</v>
      </c>
      <c r="H28" s="318">
        <v>2000</v>
      </c>
      <c r="I28" s="318">
        <v>2000</v>
      </c>
      <c r="J28" s="694"/>
      <c r="K28" s="431"/>
      <c r="M28" s="686"/>
      <c r="N28" s="686"/>
    </row>
    <row r="29" spans="1:14" ht="24.9" customHeight="1" x14ac:dyDescent="0.25">
      <c r="B29" s="689"/>
      <c r="C29" s="690"/>
      <c r="D29" s="93">
        <v>3</v>
      </c>
      <c r="E29" s="318">
        <v>3000</v>
      </c>
      <c r="F29" s="318">
        <v>3000</v>
      </c>
      <c r="G29" s="318">
        <v>3000</v>
      </c>
      <c r="H29" s="318">
        <v>3000</v>
      </c>
      <c r="I29" s="318">
        <v>3000</v>
      </c>
      <c r="J29" s="694"/>
      <c r="K29" s="431"/>
      <c r="M29" s="686"/>
      <c r="N29" s="686"/>
    </row>
    <row r="30" spans="1:14" ht="24.9" customHeight="1" x14ac:dyDescent="0.25">
      <c r="B30" s="689"/>
      <c r="C30" s="690"/>
      <c r="D30" s="93">
        <v>4</v>
      </c>
      <c r="E30" s="318">
        <v>4000</v>
      </c>
      <c r="F30" s="318">
        <v>4000</v>
      </c>
      <c r="G30" s="318">
        <v>4000</v>
      </c>
      <c r="H30" s="318">
        <v>4000</v>
      </c>
      <c r="I30" s="318">
        <v>4000</v>
      </c>
      <c r="J30" s="694"/>
      <c r="K30" s="431"/>
      <c r="M30" s="686"/>
      <c r="N30" s="686"/>
    </row>
    <row r="31" spans="1:14" ht="24.9" customHeight="1" x14ac:dyDescent="0.25">
      <c r="B31" s="689"/>
      <c r="C31" s="690"/>
      <c r="D31" s="93">
        <v>5</v>
      </c>
      <c r="E31" s="318">
        <v>5000</v>
      </c>
      <c r="F31" s="318">
        <v>5000</v>
      </c>
      <c r="G31" s="318">
        <v>5000</v>
      </c>
      <c r="H31" s="318">
        <v>5000</v>
      </c>
      <c r="I31" s="318">
        <v>5000</v>
      </c>
      <c r="J31" s="694"/>
      <c r="K31" s="431"/>
      <c r="M31" s="686"/>
      <c r="N31" s="686"/>
    </row>
    <row r="32" spans="1:14" ht="24.9" customHeight="1" x14ac:dyDescent="0.25">
      <c r="B32" s="689"/>
      <c r="C32" s="690"/>
      <c r="D32" s="152">
        <v>6</v>
      </c>
      <c r="E32" s="318">
        <v>6000</v>
      </c>
      <c r="F32" s="318">
        <v>6000</v>
      </c>
      <c r="G32" s="318">
        <v>6000</v>
      </c>
      <c r="H32" s="318">
        <v>6000</v>
      </c>
      <c r="I32" s="318">
        <v>6000</v>
      </c>
      <c r="J32" s="694"/>
      <c r="K32" s="431"/>
      <c r="M32" s="686"/>
      <c r="N32" s="686"/>
    </row>
    <row r="33" spans="1:14" ht="24.9" customHeight="1" x14ac:dyDescent="0.25">
      <c r="B33" s="691"/>
      <c r="C33" s="692"/>
      <c r="D33" s="153">
        <v>7</v>
      </c>
      <c r="E33" s="319">
        <v>7000</v>
      </c>
      <c r="F33" s="319">
        <v>7000</v>
      </c>
      <c r="G33" s="319">
        <v>7000</v>
      </c>
      <c r="H33" s="319">
        <v>7000</v>
      </c>
      <c r="I33" s="319">
        <v>7000</v>
      </c>
      <c r="J33" s="695"/>
      <c r="K33" s="431"/>
      <c r="M33" s="686"/>
      <c r="N33" s="686"/>
    </row>
    <row r="34" spans="1:14" x14ac:dyDescent="0.25">
      <c r="E34" s="94"/>
      <c r="J34" s="77"/>
      <c r="K34" s="78"/>
      <c r="L34" s="78"/>
    </row>
    <row r="35" spans="1:14" x14ac:dyDescent="0.25">
      <c r="A35" s="74" t="s">
        <v>39</v>
      </c>
      <c r="B35" s="74" t="s">
        <v>40</v>
      </c>
      <c r="C35" s="74"/>
      <c r="E35" s="94"/>
      <c r="J35" s="77"/>
      <c r="K35" s="78"/>
      <c r="L35" s="78"/>
    </row>
    <row r="36" spans="1:14" x14ac:dyDescent="0.25">
      <c r="B36" s="677" t="s">
        <v>92</v>
      </c>
      <c r="C36" s="677"/>
      <c r="D36" s="677"/>
      <c r="E36" s="677"/>
      <c r="F36" s="677"/>
      <c r="G36" s="677"/>
      <c r="H36" s="677"/>
      <c r="I36" s="677"/>
      <c r="J36" s="677"/>
      <c r="K36" s="677"/>
      <c r="L36" s="677"/>
      <c r="M36" s="677"/>
    </row>
    <row r="37" spans="1:14" x14ac:dyDescent="0.25">
      <c r="B37" s="95" t="str">
        <f>' DB Gas FLow Analyzer'!O236</f>
        <v>Hasil kalibrasi flow tertelusur ke Satuan Internasional ( SI ) melalui PT. CALTEK PTE LTD</v>
      </c>
      <c r="C37" s="95"/>
      <c r="D37" s="95"/>
      <c r="E37" s="95"/>
      <c r="F37" s="95"/>
      <c r="G37" s="95"/>
      <c r="H37" s="95"/>
      <c r="I37" s="95"/>
      <c r="J37" s="95"/>
      <c r="K37" s="95"/>
      <c r="L37" s="96"/>
      <c r="M37" s="84"/>
    </row>
    <row r="38" spans="1:14" ht="14.4" x14ac:dyDescent="0.25">
      <c r="B38" s="702" t="s">
        <v>93</v>
      </c>
      <c r="C38" s="702"/>
      <c r="D38" s="702"/>
      <c r="E38" s="702"/>
      <c r="F38" s="97"/>
      <c r="G38" s="97"/>
      <c r="H38" s="97"/>
      <c r="I38" s="98"/>
      <c r="J38" s="98"/>
      <c r="K38" s="99"/>
      <c r="L38" s="78"/>
    </row>
    <row r="39" spans="1:14" ht="14.4" x14ac:dyDescent="0.25">
      <c r="B39" s="156" t="s">
        <v>94</v>
      </c>
      <c r="C39" s="80"/>
      <c r="D39" s="100"/>
      <c r="E39" s="100"/>
      <c r="F39" s="101"/>
      <c r="G39" s="101"/>
      <c r="H39" s="101"/>
      <c r="I39" s="101"/>
      <c r="J39" s="101"/>
      <c r="K39" s="78"/>
      <c r="L39" s="78"/>
    </row>
    <row r="40" spans="1:14" x14ac:dyDescent="0.25">
      <c r="A40" s="102" t="s">
        <v>43</v>
      </c>
      <c r="B40" s="102" t="s">
        <v>44</v>
      </c>
      <c r="C40" s="102"/>
      <c r="D40" s="76"/>
      <c r="E40" s="103"/>
      <c r="F40" s="103"/>
      <c r="G40" s="103"/>
      <c r="H40" s="103"/>
      <c r="I40" s="103"/>
      <c r="J40" s="87"/>
      <c r="K40" s="88"/>
      <c r="L40" s="104"/>
      <c r="M40" s="104"/>
      <c r="N40" s="104"/>
    </row>
    <row r="41" spans="1:14" x14ac:dyDescent="0.25">
      <c r="B41" s="702" t="s">
        <v>95</v>
      </c>
      <c r="C41" s="702"/>
      <c r="D41" s="702"/>
      <c r="E41" s="702"/>
      <c r="F41" s="702"/>
      <c r="G41" s="702"/>
      <c r="H41" s="702"/>
      <c r="I41" s="702"/>
      <c r="J41" s="702"/>
      <c r="K41" s="702"/>
      <c r="L41" s="104"/>
      <c r="M41" s="104"/>
      <c r="N41" s="104"/>
    </row>
    <row r="42" spans="1:14" x14ac:dyDescent="0.25">
      <c r="B42" s="702" t="s">
        <v>96</v>
      </c>
      <c r="C42" s="702"/>
      <c r="D42" s="702"/>
      <c r="E42" s="702"/>
      <c r="F42" s="702"/>
      <c r="G42" s="702"/>
      <c r="H42" s="702"/>
      <c r="I42" s="702"/>
      <c r="J42" s="702"/>
      <c r="K42" s="702"/>
      <c r="L42" s="104"/>
      <c r="M42" s="104"/>
      <c r="N42" s="104"/>
    </row>
    <row r="43" spans="1:14" x14ac:dyDescent="0.25">
      <c r="B43" s="102"/>
      <c r="C43" s="105"/>
      <c r="D43" s="76"/>
      <c r="E43" s="103"/>
      <c r="F43" s="103"/>
      <c r="G43" s="103"/>
      <c r="H43" s="103"/>
      <c r="I43" s="103"/>
      <c r="J43" s="87"/>
      <c r="K43" s="88"/>
      <c r="L43" s="104"/>
      <c r="M43" s="104"/>
      <c r="N43" s="104"/>
    </row>
    <row r="44" spans="1:14" x14ac:dyDescent="0.25">
      <c r="A44" s="102" t="s">
        <v>56</v>
      </c>
      <c r="B44" s="102" t="s">
        <v>57</v>
      </c>
      <c r="C44" s="102"/>
      <c r="D44" s="76"/>
      <c r="E44" s="103"/>
      <c r="F44" s="103"/>
      <c r="G44" s="103"/>
      <c r="H44" s="103"/>
      <c r="I44" s="103"/>
      <c r="J44" s="87"/>
      <c r="K44" s="88"/>
      <c r="L44" s="104"/>
      <c r="M44" s="104"/>
      <c r="N44" s="104"/>
    </row>
    <row r="45" spans="1:14" ht="14.25" customHeight="1" x14ac:dyDescent="0.25">
      <c r="B45" s="653" t="str">
        <f>' DB Gas FLow Analyzer'!A249</f>
        <v>Alat yang dikalibrasi dalam batas toleransi dan dinyatakan LAIK PAKAI, dimana hasil atau skor akhir sama dengan atau melampaui 70% berdasarkan Keputusan Direktur Jenderal Pelayanan Kesehatan No : HK.02.02/V/0412/2020.</v>
      </c>
      <c r="C45" s="653"/>
      <c r="D45" s="653"/>
      <c r="E45" s="653"/>
      <c r="F45" s="653"/>
      <c r="G45" s="653"/>
      <c r="H45" s="653"/>
      <c r="I45" s="653"/>
      <c r="J45" s="653"/>
      <c r="K45" s="653"/>
      <c r="L45" s="653"/>
      <c r="M45" s="653"/>
      <c r="N45" s="653"/>
    </row>
    <row r="46" spans="1:14" ht="15" customHeight="1" x14ac:dyDescent="0.25"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</row>
    <row r="47" spans="1:14" ht="15" customHeight="1" x14ac:dyDescent="0.25"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04"/>
      <c r="N47" s="104"/>
    </row>
    <row r="48" spans="1:14" x14ac:dyDescent="0.25">
      <c r="A48" s="74" t="s">
        <v>59</v>
      </c>
      <c r="B48" s="74" t="s">
        <v>60</v>
      </c>
      <c r="C48" s="74"/>
      <c r="J48" s="77"/>
      <c r="K48" s="78"/>
      <c r="L48" s="78"/>
    </row>
    <row r="49" spans="1:12" x14ac:dyDescent="0.25">
      <c r="B49" s="702" t="s">
        <v>97</v>
      </c>
      <c r="C49" s="702"/>
      <c r="D49" s="702"/>
      <c r="E49" s="702"/>
      <c r="J49" s="77"/>
      <c r="K49" s="78"/>
      <c r="L49" s="78"/>
    </row>
    <row r="50" spans="1:12" x14ac:dyDescent="0.25">
      <c r="C50" s="105"/>
      <c r="J50" s="77"/>
      <c r="K50" s="78"/>
      <c r="L50" s="78"/>
    </row>
    <row r="51" spans="1:12" hidden="1" x14ac:dyDescent="0.25">
      <c r="A51" s="74" t="s">
        <v>98</v>
      </c>
      <c r="B51" s="74" t="s">
        <v>99</v>
      </c>
      <c r="C51" s="74"/>
      <c r="D51" s="74"/>
    </row>
    <row r="52" spans="1:12" hidden="1" x14ac:dyDescent="0.25">
      <c r="B52" s="701">
        <v>44621</v>
      </c>
      <c r="C52" s="701"/>
      <c r="G52" s="73" t="s">
        <v>81</v>
      </c>
    </row>
    <row r="78" spans="8:10" x14ac:dyDescent="0.25">
      <c r="H78" s="106"/>
      <c r="I78" s="106"/>
      <c r="J78" s="107"/>
    </row>
    <row r="103" spans="3:3" x14ac:dyDescent="0.25">
      <c r="C103" s="105"/>
    </row>
    <row r="151" spans="1:1" x14ac:dyDescent="0.25">
      <c r="A151" s="73" t="s">
        <v>100</v>
      </c>
    </row>
  </sheetData>
  <sheetProtection formatCells="0" formatColumns="0" formatRows="0" insertColumns="0" insertRows="0" deleteColumns="0" deleteRows="0"/>
  <mergeCells count="31">
    <mergeCell ref="B52:C52"/>
    <mergeCell ref="B49:E49"/>
    <mergeCell ref="E10:G10"/>
    <mergeCell ref="B38:E38"/>
    <mergeCell ref="G22:I22"/>
    <mergeCell ref="E21:F21"/>
    <mergeCell ref="E22:F22"/>
    <mergeCell ref="B25:C26"/>
    <mergeCell ref="B42:K42"/>
    <mergeCell ref="B41:K41"/>
    <mergeCell ref="B36:M36"/>
    <mergeCell ref="J25:J26"/>
    <mergeCell ref="M31:N31"/>
    <mergeCell ref="D25:D26"/>
    <mergeCell ref="E25:I25"/>
    <mergeCell ref="K25:K26"/>
    <mergeCell ref="G21:I21"/>
    <mergeCell ref="M25:N26"/>
    <mergeCell ref="A1:O1"/>
    <mergeCell ref="G16:H16"/>
    <mergeCell ref="E7:F7"/>
    <mergeCell ref="E9:G9"/>
    <mergeCell ref="B45:N46"/>
    <mergeCell ref="M27:N27"/>
    <mergeCell ref="M28:N28"/>
    <mergeCell ref="M29:N29"/>
    <mergeCell ref="M30:N30"/>
    <mergeCell ref="B27:C33"/>
    <mergeCell ref="J27:J33"/>
    <mergeCell ref="M32:N32"/>
    <mergeCell ref="M33:N33"/>
  </mergeCells>
  <dataValidations count="1">
    <dataValidation type="list" allowBlank="1" showInputMessage="1" showErrorMessage="1" sqref="F38:H38" xr:uid="{00000000-0002-0000-0200-000000000000}">
      <formula1>$A$301:$A$304</formula1>
    </dataValidation>
  </dataValidations>
  <printOptions horizontalCentered="1"/>
  <pageMargins left="0.51181102362204722" right="0.23622047244094491" top="0.74803149606299213" bottom="0.31496062992125984" header="0.23622047244094491" footer="0.23622047244094491"/>
  <pageSetup paperSize="9" scale="70" orientation="portrait" horizontalDpi="4294967294" r:id="rId1"/>
  <headerFooter>
    <oddHeader>&amp;R&amp;"Times New Roman,Regular"&amp;8FV.025-18</oddHeader>
    <oddFooter>&amp;R&amp;8&amp;K00-014Software Flowmeter 2019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7" r:id="rId4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47" r:id="rId4"/>
      </mc:Fallback>
    </mc:AlternateContent>
    <mc:AlternateContent xmlns:mc="http://schemas.openxmlformats.org/markup-compatibility/2006">
      <mc:Choice Requires="x14">
        <oleObject progId="Equation.3" shapeId="14348" r:id="rId6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48" r:id="rId6"/>
      </mc:Fallback>
    </mc:AlternateContent>
    <mc:AlternateContent xmlns:mc="http://schemas.openxmlformats.org/markup-compatibility/2006">
      <mc:Choice Requires="x14">
        <oleObject progId="Equation.3" shapeId="14349" r:id="rId7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49" r:id="rId7"/>
      </mc:Fallback>
    </mc:AlternateContent>
    <mc:AlternateContent xmlns:mc="http://schemas.openxmlformats.org/markup-compatibility/2006">
      <mc:Choice Requires="x14">
        <oleObject progId="Equation.3" shapeId="14350" r:id="rId8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0" r:id="rId8"/>
      </mc:Fallback>
    </mc:AlternateContent>
    <mc:AlternateContent xmlns:mc="http://schemas.openxmlformats.org/markup-compatibility/2006">
      <mc:Choice Requires="x14">
        <oleObject progId="Equation.3" shapeId="14351" r:id="rId9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1" r:id="rId9"/>
      </mc:Fallback>
    </mc:AlternateContent>
    <mc:AlternateContent xmlns:mc="http://schemas.openxmlformats.org/markup-compatibility/2006">
      <mc:Choice Requires="x14">
        <oleObject progId="Equation.3" shapeId="14352" r:id="rId10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2" r:id="rId10"/>
      </mc:Fallback>
    </mc:AlternateContent>
    <mc:AlternateContent xmlns:mc="http://schemas.openxmlformats.org/markup-compatibility/2006">
      <mc:Choice Requires="x14">
        <oleObject progId="Equation.3" shapeId="14353" r:id="rId11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3" r:id="rId11"/>
      </mc:Fallback>
    </mc:AlternateContent>
    <mc:AlternateContent xmlns:mc="http://schemas.openxmlformats.org/markup-compatibility/2006">
      <mc:Choice Requires="x14">
        <oleObject progId="Equation.3" shapeId="14354" r:id="rId12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4" r:id="rId12"/>
      </mc:Fallback>
    </mc:AlternateContent>
    <mc:AlternateContent xmlns:mc="http://schemas.openxmlformats.org/markup-compatibility/2006">
      <mc:Choice Requires="x14">
        <oleObject progId="Equation.3" shapeId="14355" r:id="rId13">
          <objectPr defaultSize="0" autoPict="0" r:id="rId5">
            <anchor moveWithCells="1" sizeWithCells="1">
              <from>
                <xdr:col>10</xdr:col>
                <xdr:colOff>0</xdr:colOff>
                <xdr:row>22</xdr:row>
                <xdr:rowOff>152400</xdr:rowOff>
              </from>
              <to>
                <xdr:col>10</xdr:col>
                <xdr:colOff>403860</xdr:colOff>
                <xdr:row>22</xdr:row>
                <xdr:rowOff>152400</xdr:rowOff>
              </to>
            </anchor>
          </objectPr>
        </oleObject>
      </mc:Choice>
      <mc:Fallback>
        <oleObject progId="Equation.3" shapeId="14355" r:id="rId13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' DB Gas FLow Analyzer'!$A$210:$A$211</xm:f>
          </x14:formula1>
          <xm:sqref>B36</xm:sqref>
        </x14:dataValidation>
        <x14:dataValidation type="list" allowBlank="1" showInputMessage="1" xr:uid="{00000000-0002-0000-0200-000002000000}">
          <x14:formula1>
            <xm:f>' DB Gas FLow Analyzer'!$A$213:$A$216</xm:f>
          </x14:formula1>
          <xm:sqref>B38:E38</xm:sqref>
        </x14:dataValidation>
        <x14:dataValidation type="list" allowBlank="1" showInputMessage="1" showErrorMessage="1" xr:uid="{00000000-0002-0000-0200-000003000000}">
          <x14:formula1>
            <xm:f>' DB Gas FLow Analyzer'!$A$203:$A$204</xm:f>
          </x14:formula1>
          <xm:sqref>E21:F22</xm:sqref>
        </x14:dataValidation>
        <x14:dataValidation type="list" allowBlank="1" showInputMessage="1" showErrorMessage="1" xr:uid="{00000000-0002-0000-0200-000004000000}">
          <x14:formula1>
            <xm:f>' DB Gas FLow Analyzer'!$A$175:$A$200</xm:f>
          </x14:formula1>
          <xm:sqref>B49:E49</xm:sqref>
        </x14:dataValidation>
        <x14:dataValidation type="list" allowBlank="1" showInputMessage="1" showErrorMessage="1" xr:uid="{00000000-0002-0000-0200-000005000000}">
          <x14:formula1>
            <xm:f>'DB Thermohygro'!$A$390:$A$408</xm:f>
          </x14:formula1>
          <xm:sqref>B42:K42</xm:sqref>
        </x14:dataValidation>
        <x14:dataValidation type="list" allowBlank="1" showInputMessage="1" showErrorMessage="1" xr:uid="{00000000-0002-0000-0200-000006000000}">
          <x14:formula1>
            <xm:f>' DB Gas FLow Analyzer'!$A$220:$A$230</xm:f>
          </x14:formula1>
          <xm:sqref>B41:K41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74"/>
  <sheetViews>
    <sheetView showGridLines="0" view="pageBreakPreview" topLeftCell="A22" zoomScaleNormal="100" zoomScaleSheetLayoutView="100" workbookViewId="0">
      <selection activeCell="E25" sqref="E25:F25"/>
    </sheetView>
  </sheetViews>
  <sheetFormatPr defaultColWidth="9.109375" defaultRowHeight="13.8" x14ac:dyDescent="0.25"/>
  <cols>
    <col min="1" max="1" width="4" style="73" customWidth="1"/>
    <col min="2" max="2" width="3.5546875" style="73" customWidth="1"/>
    <col min="3" max="3" width="16.33203125" style="73" customWidth="1"/>
    <col min="4" max="4" width="9.44140625" style="73" customWidth="1"/>
    <col min="5" max="5" width="6" style="73" customWidth="1"/>
    <col min="6" max="6" width="8.109375" style="73" customWidth="1"/>
    <col min="7" max="7" width="8.33203125" style="73" customWidth="1"/>
    <col min="8" max="8" width="10.109375" style="73" customWidth="1"/>
    <col min="9" max="9" width="6.109375" style="73" customWidth="1"/>
    <col min="10" max="10" width="9.109375" style="73" customWidth="1"/>
    <col min="11" max="11" width="8.44140625" style="73" customWidth="1"/>
    <col min="12" max="12" width="11.6640625" style="73" customWidth="1"/>
    <col min="13" max="13" width="3.88671875" style="73" customWidth="1"/>
    <col min="14" max="14" width="6.6640625" style="73" customWidth="1"/>
    <col min="15" max="15" width="6.88671875" style="73" customWidth="1"/>
    <col min="16" max="16384" width="9.109375" style="73"/>
  </cols>
  <sheetData>
    <row r="1" spans="1:14" ht="17.399999999999999" x14ac:dyDescent="0.25">
      <c r="A1" s="714" t="str">
        <f>PENYELIA!A1:P1</f>
        <v>Hasil Kalibrasi Flowmeter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151"/>
      <c r="N1" s="151"/>
    </row>
    <row r="2" spans="1:14" ht="15" x14ac:dyDescent="0.25">
      <c r="A2" s="715" t="str">
        <f>PENYELIA!A2:P2</f>
        <v>Nomor Sertifikat : 24 / 1 / III - 22 / E - 046.46 DL</v>
      </c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15"/>
    </row>
    <row r="3" spans="1:14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4" x14ac:dyDescent="0.25">
      <c r="A4" s="84" t="str">
        <f>PENYELIA!A4</f>
        <v>Merek</v>
      </c>
      <c r="B4" s="84"/>
      <c r="C4" s="84"/>
      <c r="D4" s="85" t="str">
        <f>PENYELIA!D4</f>
        <v>:</v>
      </c>
      <c r="E4" s="86" t="str">
        <f>ID!E5</f>
        <v>Avico</v>
      </c>
      <c r="F4" s="86"/>
      <c r="G4" s="84"/>
      <c r="H4" s="84"/>
      <c r="I4" s="84"/>
      <c r="J4" s="84"/>
      <c r="K4" s="84"/>
      <c r="L4" s="84"/>
    </row>
    <row r="5" spans="1:14" x14ac:dyDescent="0.25">
      <c r="A5" s="84" t="str">
        <f>PENYELIA!A5</f>
        <v>Model/Tipe</v>
      </c>
      <c r="B5" s="84"/>
      <c r="C5" s="84"/>
      <c r="D5" s="85" t="str">
        <f>PENYELIA!D5</f>
        <v>:</v>
      </c>
      <c r="E5" s="86" t="str">
        <f>ID!E6</f>
        <v>-</v>
      </c>
      <c r="F5" s="86"/>
      <c r="G5" s="84"/>
      <c r="H5" s="84"/>
      <c r="I5" s="84"/>
      <c r="J5" s="84"/>
      <c r="K5" s="84"/>
      <c r="L5" s="84"/>
    </row>
    <row r="6" spans="1:14" x14ac:dyDescent="0.25">
      <c r="A6" s="84" t="str">
        <f>PENYELIA!A6</f>
        <v>No. Seri</v>
      </c>
      <c r="B6" s="84"/>
      <c r="C6" s="84"/>
      <c r="D6" s="85" t="str">
        <f>PENYELIA!D6</f>
        <v>:</v>
      </c>
      <c r="E6" s="718" t="str">
        <f>ID!E7</f>
        <v>-</v>
      </c>
      <c r="F6" s="718"/>
      <c r="G6" s="84"/>
      <c r="H6" s="84"/>
      <c r="I6" s="84"/>
      <c r="J6" s="84"/>
      <c r="K6" s="84"/>
      <c r="L6" s="84"/>
    </row>
    <row r="7" spans="1:14" x14ac:dyDescent="0.25">
      <c r="A7" s="84" t="str">
        <f>PENYELIA!A7</f>
        <v>Resolusi</v>
      </c>
      <c r="B7" s="84"/>
      <c r="C7" s="84"/>
      <c r="D7" s="85" t="str">
        <f>PENYELIA!D7</f>
        <v>:</v>
      </c>
      <c r="E7" s="269">
        <f>PENYELIA!E7</f>
        <v>1</v>
      </c>
      <c r="F7" s="86" t="s">
        <v>132</v>
      </c>
      <c r="G7" s="84"/>
      <c r="H7" s="84"/>
      <c r="I7" s="84"/>
      <c r="J7" s="84"/>
      <c r="K7" s="84"/>
      <c r="L7" s="84"/>
    </row>
    <row r="8" spans="1:14" x14ac:dyDescent="0.25">
      <c r="A8" s="84" t="str">
        <f>PENYELIA!A8</f>
        <v>Tanggal Penerimaan Alat</v>
      </c>
      <c r="B8" s="84"/>
      <c r="C8" s="84"/>
      <c r="D8" s="85" t="str">
        <f>PENYELIA!D8</f>
        <v>:</v>
      </c>
      <c r="E8" s="717">
        <f>ID!E9</f>
        <v>44658</v>
      </c>
      <c r="F8" s="717"/>
      <c r="G8" s="84"/>
      <c r="H8" s="84"/>
      <c r="I8" s="84"/>
      <c r="J8" s="84"/>
      <c r="K8" s="84"/>
      <c r="L8" s="84"/>
    </row>
    <row r="9" spans="1:14" x14ac:dyDescent="0.25">
      <c r="A9" s="84" t="str">
        <f>PENYELIA!A9</f>
        <v>Tanggal Kalibrasi</v>
      </c>
      <c r="B9" s="84"/>
      <c r="C9" s="84"/>
      <c r="D9" s="85" t="str">
        <f>PENYELIA!D9</f>
        <v>:</v>
      </c>
      <c r="E9" s="717">
        <f>ID!E10</f>
        <v>44658</v>
      </c>
      <c r="F9" s="717"/>
      <c r="G9" s="84"/>
      <c r="H9" s="84"/>
      <c r="I9" s="84"/>
      <c r="J9" s="84"/>
      <c r="K9" s="84"/>
      <c r="L9" s="84"/>
    </row>
    <row r="10" spans="1:14" x14ac:dyDescent="0.25">
      <c r="A10" s="84" t="str">
        <f>PENYELIA!A10</f>
        <v>Tempat Kalibrasi</v>
      </c>
      <c r="B10" s="84"/>
      <c r="C10" s="84"/>
      <c r="D10" s="85" t="str">
        <f>PENYELIA!D10</f>
        <v>:</v>
      </c>
      <c r="E10" s="86" t="str">
        <f>ID!E11</f>
        <v>Laboratorium Kalibrasi LPFK Banjarbaru</v>
      </c>
      <c r="F10" s="86"/>
      <c r="G10" s="84"/>
      <c r="H10" s="84"/>
      <c r="I10" s="84"/>
      <c r="J10" s="84"/>
      <c r="K10" s="84"/>
      <c r="L10" s="84"/>
    </row>
    <row r="11" spans="1:14" x14ac:dyDescent="0.25">
      <c r="A11" s="84" t="str">
        <f>PENYELIA!A11</f>
        <v xml:space="preserve">Nama Ruang </v>
      </c>
      <c r="B11" s="84"/>
      <c r="C11" s="84"/>
      <c r="D11" s="85" t="str">
        <f>PENYELIA!D11</f>
        <v>:</v>
      </c>
      <c r="E11" s="86" t="str">
        <f>ID!E12</f>
        <v>IGD</v>
      </c>
      <c r="F11" s="86"/>
      <c r="G11" s="84"/>
      <c r="H11" s="84"/>
      <c r="I11" s="84"/>
      <c r="J11" s="84"/>
      <c r="K11" s="84"/>
      <c r="L11" s="84"/>
    </row>
    <row r="12" spans="1:14" x14ac:dyDescent="0.25">
      <c r="A12" s="84" t="str">
        <f>PENYELIA!A12</f>
        <v>Metode Kerja</v>
      </c>
      <c r="B12" s="84"/>
      <c r="C12" s="84"/>
      <c r="D12" s="85" t="str">
        <f>PENYELIA!D12</f>
        <v>:</v>
      </c>
      <c r="E12" s="84" t="str">
        <f>ID!E13</f>
        <v>MK 025-18</v>
      </c>
      <c r="F12" s="84"/>
      <c r="G12" s="84"/>
      <c r="H12" s="84"/>
      <c r="I12" s="84"/>
      <c r="J12" s="84"/>
      <c r="K12" s="84"/>
      <c r="L12" s="84"/>
    </row>
    <row r="13" spans="1:14" ht="12.75" customHeight="1" x14ac:dyDescent="0.2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</row>
    <row r="14" spans="1:14" x14ac:dyDescent="0.25">
      <c r="A14" s="268" t="str">
        <f>PENYELIA!A14</f>
        <v xml:space="preserve">I.     </v>
      </c>
      <c r="B14" s="268" t="str">
        <f>PENYELIA!B14</f>
        <v>Kondisi Ruang</v>
      </c>
      <c r="C14" s="268"/>
      <c r="D14" s="268"/>
      <c r="E14" s="268"/>
      <c r="F14" s="268"/>
      <c r="G14" s="268"/>
      <c r="H14" s="268"/>
      <c r="I14" s="268"/>
      <c r="J14" s="268"/>
      <c r="K14" s="268"/>
      <c r="L14" s="268"/>
    </row>
    <row r="15" spans="1:14" x14ac:dyDescent="0.25">
      <c r="A15" s="84"/>
      <c r="B15" s="84" t="str">
        <f>PENYELIA!B15</f>
        <v xml:space="preserve">1. Suhu </v>
      </c>
      <c r="C15" s="84"/>
      <c r="D15" s="85" t="str">
        <f>PENYELIA!D15</f>
        <v>:</v>
      </c>
      <c r="E15" s="592">
        <f>PENYELIA!E15</f>
        <v>22.518739256936733</v>
      </c>
      <c r="F15" s="595" t="str">
        <f>PENYELIA!F15</f>
        <v xml:space="preserve"> ± </v>
      </c>
      <c r="G15" s="269">
        <f>PENYELIA!G15</f>
        <v>0.1</v>
      </c>
      <c r="H15" s="269" t="str">
        <f>PENYELIA!H15</f>
        <v>°C</v>
      </c>
      <c r="I15" s="84"/>
      <c r="J15" s="84"/>
      <c r="K15" s="84"/>
      <c r="L15" s="84"/>
    </row>
    <row r="16" spans="1:14" x14ac:dyDescent="0.25">
      <c r="A16" s="84"/>
      <c r="B16" s="84" t="str">
        <f>PENYELIA!B16</f>
        <v xml:space="preserve">2. Kelembaban </v>
      </c>
      <c r="C16" s="84"/>
      <c r="D16" s="85" t="str">
        <f>PENYELIA!D16</f>
        <v>:</v>
      </c>
      <c r="E16" s="592">
        <f>PENYELIA!E16</f>
        <v>67.039999999999992</v>
      </c>
      <c r="F16" s="595" t="str">
        <f>PENYELIA!F16</f>
        <v xml:space="preserve"> ± </v>
      </c>
      <c r="G16" s="269">
        <f>PENYELIA!G16</f>
        <v>1.5</v>
      </c>
      <c r="H16" s="269" t="str">
        <f>PENYELIA!H16</f>
        <v>%RH</v>
      </c>
      <c r="I16" s="84"/>
      <c r="J16" s="84"/>
      <c r="K16" s="84"/>
      <c r="L16" s="84"/>
    </row>
    <row r="17" spans="1:16" ht="11.25" customHeight="1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1:16" ht="15.75" customHeight="1" x14ac:dyDescent="0.25">
      <c r="A18" s="268" t="str">
        <f>PENYELIA!A18</f>
        <v xml:space="preserve">II.     </v>
      </c>
      <c r="B18" s="268" t="str">
        <f>PENYELIA!B18</f>
        <v>Pemeriksaan Kondisi Fisik dan Fungsi Alat</v>
      </c>
      <c r="C18" s="268"/>
      <c r="D18" s="268"/>
      <c r="E18" s="268"/>
      <c r="F18" s="268"/>
      <c r="G18" s="268"/>
      <c r="H18" s="268"/>
      <c r="I18" s="268"/>
      <c r="J18" s="268"/>
      <c r="K18" s="84"/>
      <c r="L18" s="84"/>
    </row>
    <row r="19" spans="1:16" ht="14.4" customHeight="1" x14ac:dyDescent="0.25">
      <c r="A19" s="84"/>
      <c r="B19" s="270" t="str">
        <f>PENYELIA!B19</f>
        <v>1. Fisik</v>
      </c>
      <c r="C19" s="271"/>
      <c r="D19" s="272" t="str">
        <f>PENYELIA!D15</f>
        <v>:</v>
      </c>
      <c r="E19" s="270" t="str">
        <f>ID!E21</f>
        <v>Baik</v>
      </c>
      <c r="F19" s="271"/>
      <c r="G19" s="271"/>
      <c r="H19" s="84"/>
      <c r="I19" s="84"/>
      <c r="J19" s="84"/>
      <c r="K19" s="84"/>
      <c r="L19" s="84"/>
    </row>
    <row r="20" spans="1:16" ht="14.4" customHeight="1" x14ac:dyDescent="0.25">
      <c r="A20" s="84"/>
      <c r="B20" s="270" t="str">
        <f>PENYELIA!B20</f>
        <v>2. Fungsi</v>
      </c>
      <c r="C20" s="84"/>
      <c r="D20" s="272" t="str">
        <f>PENYELIA!D16</f>
        <v>:</v>
      </c>
      <c r="E20" s="270" t="str">
        <f>ID!E22</f>
        <v>Baik</v>
      </c>
      <c r="F20" s="96"/>
      <c r="G20" s="84"/>
      <c r="H20" s="84"/>
      <c r="I20" s="84"/>
      <c r="J20" s="84"/>
      <c r="K20" s="84"/>
      <c r="L20" s="84"/>
    </row>
    <row r="21" spans="1:16" ht="14.4" customHeight="1" x14ac:dyDescent="0.25">
      <c r="A21" s="84"/>
      <c r="B21" s="273"/>
      <c r="C21" s="84"/>
      <c r="D21" s="84"/>
      <c r="E21" s="84"/>
      <c r="F21" s="96"/>
      <c r="G21" s="84"/>
      <c r="H21" s="84"/>
      <c r="I21" s="84"/>
      <c r="J21" s="84"/>
      <c r="K21" s="84"/>
      <c r="L21" s="84"/>
    </row>
    <row r="22" spans="1:16" x14ac:dyDescent="0.25">
      <c r="A22" s="268" t="str">
        <f>PENYELIA!A22</f>
        <v>III.</v>
      </c>
      <c r="B22" s="268" t="str">
        <f>PENYELIA!B22</f>
        <v>Pengujian Kinerja</v>
      </c>
      <c r="C22" s="274"/>
      <c r="D22" s="275"/>
      <c r="E22" s="275"/>
      <c r="F22" s="275"/>
      <c r="G22" s="275"/>
      <c r="H22" s="84"/>
      <c r="I22" s="84"/>
      <c r="J22" s="84"/>
      <c r="K22" s="84"/>
      <c r="L22" s="84"/>
    </row>
    <row r="23" spans="1:16" ht="24.9" customHeight="1" x14ac:dyDescent="0.25">
      <c r="A23" s="84"/>
      <c r="B23" s="644" t="s">
        <v>28</v>
      </c>
      <c r="C23" s="645"/>
      <c r="D23" s="664" t="s">
        <v>29</v>
      </c>
      <c r="E23" s="644" t="str">
        <f>PENYELIA!E23</f>
        <v>Pembacaan Standar</v>
      </c>
      <c r="F23" s="645"/>
      <c r="G23" s="716" t="str">
        <f>PENYELIA!G23:G24</f>
        <v>Koreksi</v>
      </c>
      <c r="H23" s="635" t="s">
        <v>31</v>
      </c>
      <c r="I23" s="644" t="s">
        <v>139</v>
      </c>
      <c r="J23" s="645"/>
      <c r="O23" s="105"/>
      <c r="P23" s="103"/>
    </row>
    <row r="24" spans="1:16" ht="24.9" customHeight="1" x14ac:dyDescent="0.25">
      <c r="A24" s="84"/>
      <c r="B24" s="646"/>
      <c r="C24" s="647"/>
      <c r="D24" s="636"/>
      <c r="E24" s="646"/>
      <c r="F24" s="647"/>
      <c r="G24" s="636"/>
      <c r="H24" s="636"/>
      <c r="I24" s="648"/>
      <c r="J24" s="647"/>
      <c r="O24" s="105"/>
      <c r="P24" s="103"/>
    </row>
    <row r="25" spans="1:16" ht="24.9" customHeight="1" x14ac:dyDescent="0.25">
      <c r="A25" s="84"/>
      <c r="B25" s="720" t="str">
        <f>PENYELIA!B25</f>
        <v>Flow (L/min)</v>
      </c>
      <c r="C25" s="721"/>
      <c r="D25" s="276">
        <f>PENYELIA!D25</f>
        <v>1</v>
      </c>
      <c r="E25" s="726">
        <f>PENYELIA!E25</f>
        <v>0.83211168530945334</v>
      </c>
      <c r="F25" s="727"/>
      <c r="G25" s="277">
        <f>PENYELIA!G25</f>
        <v>-0.16788831469054666</v>
      </c>
      <c r="H25" s="865">
        <f>PENYELIA!I25</f>
        <v>0.1</v>
      </c>
      <c r="I25" s="441" t="s">
        <v>142</v>
      </c>
      <c r="J25" s="438">
        <f>PENYELIA!L25</f>
        <v>0.58023539575713945</v>
      </c>
      <c r="O25" s="105"/>
      <c r="P25" s="103"/>
    </row>
    <row r="26" spans="1:16" ht="24.9" customHeight="1" x14ac:dyDescent="0.25">
      <c r="A26" s="84"/>
      <c r="B26" s="722"/>
      <c r="C26" s="723"/>
      <c r="D26" s="278">
        <f>PENYELIA!D26</f>
        <v>2</v>
      </c>
      <c r="E26" s="728">
        <f>PENYELIA!E26</f>
        <v>1.8445635328366188</v>
      </c>
      <c r="F26" s="729"/>
      <c r="G26" s="279">
        <f>PENYELIA!G26</f>
        <v>-0.15543646716338122</v>
      </c>
      <c r="H26" s="866"/>
      <c r="I26" s="442" t="s">
        <v>142</v>
      </c>
      <c r="J26" s="439">
        <f>PENYELIA!L26</f>
        <v>0.58023539575713945</v>
      </c>
      <c r="O26" s="105"/>
      <c r="P26" s="103"/>
    </row>
    <row r="27" spans="1:16" ht="24.9" customHeight="1" x14ac:dyDescent="0.25">
      <c r="A27" s="84"/>
      <c r="B27" s="722"/>
      <c r="C27" s="723"/>
      <c r="D27" s="278">
        <f>PENYELIA!D27</f>
        <v>3</v>
      </c>
      <c r="E27" s="728">
        <f>PENYELIA!E27</f>
        <v>2.8570153803637841</v>
      </c>
      <c r="F27" s="729"/>
      <c r="G27" s="279">
        <f>PENYELIA!G27</f>
        <v>-0.14298461963621589</v>
      </c>
      <c r="H27" s="866"/>
      <c r="I27" s="442" t="s">
        <v>142</v>
      </c>
      <c r="J27" s="439">
        <f>PENYELIA!L27</f>
        <v>0.58023539575713945</v>
      </c>
      <c r="O27" s="105"/>
      <c r="P27" s="103"/>
    </row>
    <row r="28" spans="1:16" ht="24.9" customHeight="1" x14ac:dyDescent="0.25">
      <c r="A28" s="84"/>
      <c r="B28" s="722"/>
      <c r="C28" s="723"/>
      <c r="D28" s="278">
        <f>PENYELIA!D28</f>
        <v>4</v>
      </c>
      <c r="E28" s="728">
        <f>PENYELIA!E28</f>
        <v>3.8694672278909494</v>
      </c>
      <c r="F28" s="729"/>
      <c r="G28" s="279">
        <f>PENYELIA!G28</f>
        <v>-0.13053277210905057</v>
      </c>
      <c r="H28" s="866"/>
      <c r="I28" s="442" t="s">
        <v>142</v>
      </c>
      <c r="J28" s="439">
        <f>PENYELIA!L28</f>
        <v>0.58023539575713945</v>
      </c>
      <c r="O28" s="105"/>
      <c r="P28" s="103"/>
    </row>
    <row r="29" spans="1:16" ht="24.9" customHeight="1" x14ac:dyDescent="0.25">
      <c r="A29" s="84"/>
      <c r="B29" s="722"/>
      <c r="C29" s="723"/>
      <c r="D29" s="278">
        <f>PENYELIA!D29</f>
        <v>5</v>
      </c>
      <c r="E29" s="728">
        <f>PENYELIA!E29</f>
        <v>4.8819190754181152</v>
      </c>
      <c r="F29" s="729"/>
      <c r="G29" s="279">
        <f>PENYELIA!G29</f>
        <v>-0.11808092458188479</v>
      </c>
      <c r="H29" s="866"/>
      <c r="I29" s="442" t="s">
        <v>142</v>
      </c>
      <c r="J29" s="439">
        <f>PENYELIA!L29</f>
        <v>0.58023539575713945</v>
      </c>
      <c r="O29" s="105"/>
      <c r="P29" s="103"/>
    </row>
    <row r="30" spans="1:16" ht="24.9" customHeight="1" x14ac:dyDescent="0.25">
      <c r="A30" s="84"/>
      <c r="B30" s="722"/>
      <c r="C30" s="723"/>
      <c r="D30" s="278">
        <f>PENYELIA!D30</f>
        <v>6</v>
      </c>
      <c r="E30" s="728">
        <f>PENYELIA!E30</f>
        <v>5.8943709229452805</v>
      </c>
      <c r="F30" s="729"/>
      <c r="G30" s="279">
        <f>PENYELIA!G30</f>
        <v>-0.10562907705471947</v>
      </c>
      <c r="H30" s="866"/>
      <c r="I30" s="442" t="s">
        <v>142</v>
      </c>
      <c r="J30" s="439">
        <f>PENYELIA!L30</f>
        <v>0.58023539575713945</v>
      </c>
      <c r="O30" s="105"/>
      <c r="P30" s="103"/>
    </row>
    <row r="31" spans="1:16" ht="24.9" customHeight="1" x14ac:dyDescent="0.25">
      <c r="A31" s="84"/>
      <c r="B31" s="724"/>
      <c r="C31" s="725"/>
      <c r="D31" s="280">
        <f>PENYELIA!D31</f>
        <v>7</v>
      </c>
      <c r="E31" s="730">
        <f>PENYELIA!E31</f>
        <v>6.9068227704724459</v>
      </c>
      <c r="F31" s="731"/>
      <c r="G31" s="281">
        <f>PENYELIA!G31</f>
        <v>-9.317722952755414E-2</v>
      </c>
      <c r="H31" s="867"/>
      <c r="I31" s="443" t="s">
        <v>142</v>
      </c>
      <c r="J31" s="440">
        <f>PENYELIA!L31</f>
        <v>0.58023539575713945</v>
      </c>
      <c r="O31" s="105"/>
      <c r="P31" s="103"/>
    </row>
    <row r="32" spans="1:16" ht="11.25" customHeight="1" x14ac:dyDescent="0.25">
      <c r="A32" s="84"/>
      <c r="B32" s="84"/>
      <c r="C32" s="84"/>
      <c r="D32" s="84"/>
      <c r="E32" s="273"/>
      <c r="F32" s="84"/>
      <c r="G32" s="84"/>
      <c r="H32" s="84"/>
      <c r="I32" s="84"/>
      <c r="J32" s="84"/>
      <c r="K32" s="84"/>
      <c r="L32" s="84"/>
    </row>
    <row r="33" spans="1:13" x14ac:dyDescent="0.25">
      <c r="A33" s="74" t="str">
        <f>PENYELIA!A33</f>
        <v>IV.</v>
      </c>
      <c r="B33" s="74" t="str">
        <f>PENYELIA!B33</f>
        <v>Keterangan</v>
      </c>
      <c r="C33" s="74"/>
      <c r="E33" s="103"/>
    </row>
    <row r="34" spans="1:13" x14ac:dyDescent="0.25">
      <c r="B34" s="73" t="str">
        <f>PENYELIA!B34</f>
        <v>Ketidakpastian pengukuran dilaporkan pada tingkat kepercayaan 95% dengan faktor cakupan k = 2</v>
      </c>
      <c r="C34" s="105"/>
      <c r="E34" s="103"/>
    </row>
    <row r="35" spans="1:13" x14ac:dyDescent="0.25">
      <c r="B35" s="73" t="str">
        <f>PENYELIA!B35</f>
        <v>Hasil kalibrasi flow tertelusur ke Satuan Internasional ( SI ) melalui PT. CALTEK PTE LTD</v>
      </c>
      <c r="C35" s="105"/>
      <c r="E35" s="103"/>
    </row>
    <row r="36" spans="1:13" x14ac:dyDescent="0.25">
      <c r="B36" s="73" t="str">
        <f>PENYELIA!B36</f>
        <v>Pembacaan skala ditengah bola</v>
      </c>
      <c r="C36" s="105"/>
      <c r="E36" s="103"/>
    </row>
    <row r="37" spans="1:13" x14ac:dyDescent="0.25">
      <c r="B37" s="73" t="str">
        <f>PENYELIA!B37</f>
        <v/>
      </c>
      <c r="C37" s="105"/>
      <c r="E37" s="103"/>
    </row>
    <row r="38" spans="1:13" x14ac:dyDescent="0.25">
      <c r="A38" s="74" t="str">
        <f>PENYELIA!A38</f>
        <v>V.</v>
      </c>
      <c r="B38" s="74" t="str">
        <f>PENYELIA!B38</f>
        <v>Alat Ukur Yang Digunakan</v>
      </c>
      <c r="C38" s="102"/>
      <c r="D38" s="76"/>
      <c r="E38" s="103"/>
      <c r="F38" s="103"/>
      <c r="G38" s="103"/>
      <c r="H38" s="103"/>
      <c r="I38" s="103"/>
      <c r="J38" s="154"/>
      <c r="K38" s="74"/>
      <c r="L38" s="74"/>
      <c r="M38" s="103"/>
    </row>
    <row r="39" spans="1:13" x14ac:dyDescent="0.25">
      <c r="A39" s="74"/>
      <c r="B39" s="73" t="str">
        <f>PENYELIA!B39</f>
        <v>Gas Flow Analyzer, Merek : Fluke, Model : VT305, SN : BF100519</v>
      </c>
      <c r="C39" s="105"/>
      <c r="D39" s="76"/>
      <c r="E39" s="103"/>
      <c r="F39" s="103"/>
      <c r="G39" s="103"/>
      <c r="H39" s="103"/>
      <c r="I39" s="103"/>
      <c r="J39" s="154"/>
      <c r="K39" s="74"/>
      <c r="L39" s="74"/>
      <c r="M39" s="103"/>
    </row>
    <row r="40" spans="1:13" ht="11.25" customHeight="1" x14ac:dyDescent="0.25">
      <c r="A40" s="74"/>
      <c r="C40" s="105"/>
      <c r="D40" s="76"/>
      <c r="E40" s="103"/>
      <c r="F40" s="103"/>
      <c r="G40" s="103"/>
      <c r="H40" s="103"/>
      <c r="I40" s="103"/>
      <c r="J40" s="154"/>
      <c r="K40" s="74"/>
      <c r="L40" s="74"/>
      <c r="M40" s="103"/>
    </row>
    <row r="41" spans="1:13" x14ac:dyDescent="0.25">
      <c r="A41" s="74" t="str">
        <f>PENYELIA!A42</f>
        <v>VI.</v>
      </c>
      <c r="B41" s="74" t="str">
        <f>PENYELIA!B42</f>
        <v>Kesimpulan</v>
      </c>
      <c r="C41" s="74"/>
    </row>
    <row r="42" spans="1:13" ht="15" customHeight="1" x14ac:dyDescent="0.25">
      <c r="A42" s="74"/>
      <c r="B42" s="719" t="str">
        <f>PENYELIA!B43</f>
        <v>Alat yang dikalibrasi dalam batas toleransi dan dinyatakan LAIK PAKAI, dimana hasil atau skor akhir sama dengan atau melampaui 70% berdasarkan Keputusan Direktur Jenderal Pelayanan Kesehatan No : HK.02.02/V/0412/2020.</v>
      </c>
      <c r="C42" s="719"/>
      <c r="D42" s="719"/>
      <c r="E42" s="719"/>
      <c r="F42" s="719"/>
      <c r="G42" s="719"/>
      <c r="H42" s="719"/>
      <c r="I42" s="719"/>
      <c r="J42" s="719"/>
      <c r="K42" s="719"/>
      <c r="L42" s="719"/>
    </row>
    <row r="43" spans="1:13" ht="16.5" customHeight="1" x14ac:dyDescent="0.25">
      <c r="A43" s="74"/>
      <c r="B43" s="719"/>
      <c r="C43" s="719"/>
      <c r="D43" s="719"/>
      <c r="E43" s="719"/>
      <c r="F43" s="719"/>
      <c r="G43" s="719"/>
      <c r="H43" s="719"/>
      <c r="I43" s="719"/>
      <c r="J43" s="719"/>
      <c r="K43" s="719"/>
      <c r="L43" s="719"/>
    </row>
    <row r="44" spans="1:13" ht="10.5" customHeight="1" x14ac:dyDescent="0.25">
      <c r="A44" s="74"/>
      <c r="B44" s="282"/>
      <c r="C44" s="282"/>
      <c r="D44" s="282"/>
      <c r="E44" s="282"/>
      <c r="F44" s="282"/>
      <c r="G44" s="282"/>
      <c r="H44" s="282"/>
      <c r="I44" s="282"/>
      <c r="J44" s="282"/>
      <c r="K44" s="282"/>
    </row>
    <row r="45" spans="1:13" x14ac:dyDescent="0.25">
      <c r="A45" s="74" t="str">
        <f>PENYELIA!A46</f>
        <v>VII.</v>
      </c>
      <c r="B45" s="74" t="str">
        <f>PENYELIA!B46</f>
        <v>Petugas Kalibrasi</v>
      </c>
      <c r="C45" s="74"/>
    </row>
    <row r="46" spans="1:13" x14ac:dyDescent="0.25">
      <c r="B46" s="73" t="str">
        <f>PENYELIA!B47</f>
        <v>Muhammad Irfan Husnuzhzhan</v>
      </c>
    </row>
    <row r="49" spans="1:12" ht="15" x14ac:dyDescent="0.25">
      <c r="J49" s="194" t="s">
        <v>149</v>
      </c>
    </row>
    <row r="50" spans="1:12" ht="15" x14ac:dyDescent="0.25">
      <c r="J50" s="194" t="str">
        <f>IF(J56=A69,A71,A73)</f>
        <v>Kepala Instalasi Laboratorium</v>
      </c>
      <c r="K50" s="155"/>
    </row>
    <row r="51" spans="1:12" ht="15.75" customHeight="1" x14ac:dyDescent="0.25">
      <c r="J51" s="194" t="str">
        <f>IF(J56=A69,A72,A74)</f>
        <v>Pengujian dan Kalibrasi</v>
      </c>
      <c r="K51" s="97"/>
      <c r="L51" s="97"/>
    </row>
    <row r="52" spans="1:12" ht="15" x14ac:dyDescent="0.25">
      <c r="J52" s="194"/>
    </row>
    <row r="53" spans="1:12" ht="15" x14ac:dyDescent="0.25">
      <c r="J53" s="194"/>
    </row>
    <row r="54" spans="1:12" ht="15" x14ac:dyDescent="0.25">
      <c r="J54" s="194"/>
    </row>
    <row r="55" spans="1:12" ht="15" x14ac:dyDescent="0.25">
      <c r="J55" s="195"/>
    </row>
    <row r="56" spans="1:12" x14ac:dyDescent="0.25">
      <c r="J56" s="203" t="s">
        <v>150</v>
      </c>
      <c r="K56" s="74"/>
    </row>
    <row r="57" spans="1:12" x14ac:dyDescent="0.25">
      <c r="C57" s="179"/>
      <c r="D57" s="179"/>
      <c r="E57" s="179"/>
      <c r="F57" s="179"/>
      <c r="G57" s="180"/>
      <c r="J57" s="204" t="str">
        <f>VLOOKUP(J56,A68:B69,2,0)</f>
        <v>NIP 198008062010121001</v>
      </c>
      <c r="K57" s="88"/>
      <c r="L57" s="88"/>
    </row>
    <row r="58" spans="1:12" x14ac:dyDescent="0.25">
      <c r="A58" s="73" t="s">
        <v>81</v>
      </c>
      <c r="C58" s="182"/>
      <c r="D58" s="183"/>
      <c r="E58" s="183"/>
      <c r="F58" s="183"/>
      <c r="G58" s="180"/>
      <c r="H58" s="180"/>
      <c r="I58" s="181"/>
      <c r="J58" s="181"/>
      <c r="K58" s="88"/>
      <c r="L58" s="88"/>
    </row>
    <row r="59" spans="1:12" x14ac:dyDescent="0.25">
      <c r="I59" s="146"/>
      <c r="K59" s="74"/>
    </row>
    <row r="60" spans="1:12" x14ac:dyDescent="0.25">
      <c r="I60" s="146"/>
      <c r="K60" s="74"/>
    </row>
    <row r="61" spans="1:12" x14ac:dyDescent="0.25">
      <c r="I61" s="146"/>
      <c r="K61" s="74"/>
    </row>
    <row r="62" spans="1:12" x14ac:dyDescent="0.25">
      <c r="I62" s="146"/>
      <c r="K62" s="74"/>
    </row>
    <row r="63" spans="1:12" x14ac:dyDescent="0.2">
      <c r="I63" s="74"/>
      <c r="J63" s="88"/>
      <c r="K63" s="74"/>
      <c r="L63" s="596" t="s">
        <v>151</v>
      </c>
    </row>
    <row r="64" spans="1:12" x14ac:dyDescent="0.25">
      <c r="J64" s="74"/>
      <c r="K64" s="79"/>
    </row>
    <row r="65" spans="1:11" x14ac:dyDescent="0.25">
      <c r="J65" s="74"/>
      <c r="K65" s="74"/>
    </row>
    <row r="68" spans="1:11" ht="15" x14ac:dyDescent="0.25">
      <c r="A68" s="346" t="s">
        <v>152</v>
      </c>
      <c r="B68" s="204" t="s">
        <v>153</v>
      </c>
      <c r="C68" s="347"/>
    </row>
    <row r="69" spans="1:11" ht="15" x14ac:dyDescent="0.25">
      <c r="A69" s="203" t="s">
        <v>150</v>
      </c>
      <c r="B69" s="204" t="s">
        <v>154</v>
      </c>
      <c r="C69" s="347"/>
    </row>
    <row r="70" spans="1:11" ht="15" x14ac:dyDescent="0.25">
      <c r="A70" s="347"/>
      <c r="B70" s="347"/>
      <c r="C70" s="347"/>
    </row>
    <row r="71" spans="1:11" ht="15" x14ac:dyDescent="0.25">
      <c r="A71" s="97" t="s">
        <v>155</v>
      </c>
      <c r="B71" s="347"/>
      <c r="C71" s="347"/>
    </row>
    <row r="72" spans="1:11" ht="15.75" customHeight="1" x14ac:dyDescent="0.25">
      <c r="A72" s="97" t="s">
        <v>156</v>
      </c>
      <c r="B72" s="347"/>
      <c r="C72" s="347"/>
    </row>
    <row r="73" spans="1:11" ht="15" x14ac:dyDescent="0.25">
      <c r="A73" s="97" t="s">
        <v>157</v>
      </c>
      <c r="B73" s="347"/>
      <c r="C73" s="347"/>
    </row>
    <row r="74" spans="1:11" ht="15" x14ac:dyDescent="0.25">
      <c r="A74" s="97" t="s">
        <v>158</v>
      </c>
      <c r="B74" s="347"/>
      <c r="C74" s="347"/>
    </row>
  </sheetData>
  <sheetProtection formatCells="0" formatColumns="0" formatRows="0" insertColumns="0" insertRows="0" insertHyperlinks="0" deleteColumns="0" deleteRows="0" sort="0" autoFilter="0" pivotTables="0"/>
  <mergeCells count="21">
    <mergeCell ref="B42:L43"/>
    <mergeCell ref="B25:C31"/>
    <mergeCell ref="H25:H31"/>
    <mergeCell ref="E25:F25"/>
    <mergeCell ref="E26:F26"/>
    <mergeCell ref="E27:F27"/>
    <mergeCell ref="E28:F28"/>
    <mergeCell ref="E29:F29"/>
    <mergeCell ref="E30:F30"/>
    <mergeCell ref="E31:F31"/>
    <mergeCell ref="A1:L1"/>
    <mergeCell ref="A2:L2"/>
    <mergeCell ref="G23:G24"/>
    <mergeCell ref="D23:D24"/>
    <mergeCell ref="H23:H24"/>
    <mergeCell ref="B23:C24"/>
    <mergeCell ref="E9:F9"/>
    <mergeCell ref="E6:F6"/>
    <mergeCell ref="I23:J24"/>
    <mergeCell ref="E8:F8"/>
    <mergeCell ref="E23:F24"/>
  </mergeCells>
  <phoneticPr fontId="0" type="noConversion"/>
  <dataValidations count="1">
    <dataValidation type="list" allowBlank="1" showInputMessage="1" showErrorMessage="1" sqref="J56" xr:uid="{00000000-0002-0000-0500-000000000000}">
      <formula1>$A$68:$A$69</formula1>
    </dataValidation>
  </dataValidations>
  <printOptions horizontalCentered="1"/>
  <pageMargins left="0.5" right="0.5" top="0.5" bottom="0.4" header="0.25" footer="0.25"/>
  <pageSetup paperSize="9" scale="81" orientation="portrait" r:id="rId1"/>
  <headerFooter>
    <oddHeader>&amp;R&amp;"Times New Roman,Regular"&amp;8FV.025-18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7178" r:id="rId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78" r:id="rId4"/>
      </mc:Fallback>
    </mc:AlternateContent>
    <mc:AlternateContent xmlns:mc="http://schemas.openxmlformats.org/markup-compatibility/2006">
      <mc:Choice Requires="x14">
        <oleObject progId="Equation.3" shapeId="7179" r:id="rId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79" r:id="rId6"/>
      </mc:Fallback>
    </mc:AlternateContent>
    <mc:AlternateContent xmlns:mc="http://schemas.openxmlformats.org/markup-compatibility/2006">
      <mc:Choice Requires="x14">
        <oleObject progId="Equation.3" shapeId="7180" r:id="rId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0" r:id="rId7"/>
      </mc:Fallback>
    </mc:AlternateContent>
    <mc:AlternateContent xmlns:mc="http://schemas.openxmlformats.org/markup-compatibility/2006">
      <mc:Choice Requires="x14">
        <oleObject progId="Equation.3" shapeId="7181" r:id="rId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1" r:id="rId8"/>
      </mc:Fallback>
    </mc:AlternateContent>
    <mc:AlternateContent xmlns:mc="http://schemas.openxmlformats.org/markup-compatibility/2006">
      <mc:Choice Requires="x14">
        <oleObject progId="Equation.3" shapeId="7182" r:id="rId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2" r:id="rId9"/>
      </mc:Fallback>
    </mc:AlternateContent>
    <mc:AlternateContent xmlns:mc="http://schemas.openxmlformats.org/markup-compatibility/2006">
      <mc:Choice Requires="x14">
        <oleObject progId="Equation.3" shapeId="7183" r:id="rId1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3" r:id="rId10"/>
      </mc:Fallback>
    </mc:AlternateContent>
    <mc:AlternateContent xmlns:mc="http://schemas.openxmlformats.org/markup-compatibility/2006">
      <mc:Choice Requires="x14">
        <oleObject progId="Equation.3" shapeId="7184" r:id="rId1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4" r:id="rId11"/>
      </mc:Fallback>
    </mc:AlternateContent>
    <mc:AlternateContent xmlns:mc="http://schemas.openxmlformats.org/markup-compatibility/2006">
      <mc:Choice Requires="x14">
        <oleObject progId="Equation.3" shapeId="7185" r:id="rId1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5" r:id="rId12"/>
      </mc:Fallback>
    </mc:AlternateContent>
    <mc:AlternateContent xmlns:mc="http://schemas.openxmlformats.org/markup-compatibility/2006">
      <mc:Choice Requires="x14">
        <oleObject progId="Equation.3" shapeId="7186" r:id="rId1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6" r:id="rId13"/>
      </mc:Fallback>
    </mc:AlternateContent>
    <mc:AlternateContent xmlns:mc="http://schemas.openxmlformats.org/markup-compatibility/2006">
      <mc:Choice Requires="x14">
        <oleObject progId="Equation.3" shapeId="7187" r:id="rId1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7" r:id="rId14"/>
      </mc:Fallback>
    </mc:AlternateContent>
    <mc:AlternateContent xmlns:mc="http://schemas.openxmlformats.org/markup-compatibility/2006">
      <mc:Choice Requires="x14">
        <oleObject progId="Equation.3" shapeId="7188" r:id="rId1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8" r:id="rId15"/>
      </mc:Fallback>
    </mc:AlternateContent>
    <mc:AlternateContent xmlns:mc="http://schemas.openxmlformats.org/markup-compatibility/2006">
      <mc:Choice Requires="x14">
        <oleObject progId="Equation.3" shapeId="7189" r:id="rId1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89" r:id="rId16"/>
      </mc:Fallback>
    </mc:AlternateContent>
    <mc:AlternateContent xmlns:mc="http://schemas.openxmlformats.org/markup-compatibility/2006">
      <mc:Choice Requires="x14">
        <oleObject progId="Equation.3" shapeId="7190" r:id="rId1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0" r:id="rId17"/>
      </mc:Fallback>
    </mc:AlternateContent>
    <mc:AlternateContent xmlns:mc="http://schemas.openxmlformats.org/markup-compatibility/2006">
      <mc:Choice Requires="x14">
        <oleObject progId="Equation.3" shapeId="7191" r:id="rId1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1" r:id="rId18"/>
      </mc:Fallback>
    </mc:AlternateContent>
    <mc:AlternateContent xmlns:mc="http://schemas.openxmlformats.org/markup-compatibility/2006">
      <mc:Choice Requires="x14">
        <oleObject progId="Equation.3" shapeId="7192" r:id="rId1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2" r:id="rId19"/>
      </mc:Fallback>
    </mc:AlternateContent>
    <mc:AlternateContent xmlns:mc="http://schemas.openxmlformats.org/markup-compatibility/2006">
      <mc:Choice Requires="x14">
        <oleObject progId="Equation.3" shapeId="7193" r:id="rId2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3" r:id="rId20"/>
      </mc:Fallback>
    </mc:AlternateContent>
    <mc:AlternateContent xmlns:mc="http://schemas.openxmlformats.org/markup-compatibility/2006">
      <mc:Choice Requires="x14">
        <oleObject progId="Equation.3" shapeId="7194" r:id="rId2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4" r:id="rId21"/>
      </mc:Fallback>
    </mc:AlternateContent>
    <mc:AlternateContent xmlns:mc="http://schemas.openxmlformats.org/markup-compatibility/2006">
      <mc:Choice Requires="x14">
        <oleObject progId="Equation.3" shapeId="7195" r:id="rId2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5" r:id="rId22"/>
      </mc:Fallback>
    </mc:AlternateContent>
    <mc:AlternateContent xmlns:mc="http://schemas.openxmlformats.org/markup-compatibility/2006">
      <mc:Choice Requires="x14">
        <oleObject progId="Equation.3" shapeId="7196" r:id="rId2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6" r:id="rId23"/>
      </mc:Fallback>
    </mc:AlternateContent>
    <mc:AlternateContent xmlns:mc="http://schemas.openxmlformats.org/markup-compatibility/2006">
      <mc:Choice Requires="x14">
        <oleObject progId="Equation.3" shapeId="7197" r:id="rId2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7" r:id="rId24"/>
      </mc:Fallback>
    </mc:AlternateContent>
    <mc:AlternateContent xmlns:mc="http://schemas.openxmlformats.org/markup-compatibility/2006">
      <mc:Choice Requires="x14">
        <oleObject progId="Equation.3" shapeId="7198" r:id="rId2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8" r:id="rId25"/>
      </mc:Fallback>
    </mc:AlternateContent>
    <mc:AlternateContent xmlns:mc="http://schemas.openxmlformats.org/markup-compatibility/2006">
      <mc:Choice Requires="x14">
        <oleObject progId="Equation.3" shapeId="7199" r:id="rId2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199" r:id="rId26"/>
      </mc:Fallback>
    </mc:AlternateContent>
    <mc:AlternateContent xmlns:mc="http://schemas.openxmlformats.org/markup-compatibility/2006">
      <mc:Choice Requires="x14">
        <oleObject progId="Equation.3" shapeId="7200" r:id="rId2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0" r:id="rId27"/>
      </mc:Fallback>
    </mc:AlternateContent>
    <mc:AlternateContent xmlns:mc="http://schemas.openxmlformats.org/markup-compatibility/2006">
      <mc:Choice Requires="x14">
        <oleObject progId="Equation.3" shapeId="7201" r:id="rId2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1" r:id="rId28"/>
      </mc:Fallback>
    </mc:AlternateContent>
    <mc:AlternateContent xmlns:mc="http://schemas.openxmlformats.org/markup-compatibility/2006">
      <mc:Choice Requires="x14">
        <oleObject progId="Equation.3" shapeId="7202" r:id="rId2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2" r:id="rId29"/>
      </mc:Fallback>
    </mc:AlternateContent>
    <mc:AlternateContent xmlns:mc="http://schemas.openxmlformats.org/markup-compatibility/2006">
      <mc:Choice Requires="x14">
        <oleObject progId="Equation.3" shapeId="7203" r:id="rId3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3" r:id="rId30"/>
      </mc:Fallback>
    </mc:AlternateContent>
    <mc:AlternateContent xmlns:mc="http://schemas.openxmlformats.org/markup-compatibility/2006">
      <mc:Choice Requires="x14">
        <oleObject progId="Equation.3" shapeId="7204" r:id="rId31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4" r:id="rId31"/>
      </mc:Fallback>
    </mc:AlternateContent>
    <mc:AlternateContent xmlns:mc="http://schemas.openxmlformats.org/markup-compatibility/2006">
      <mc:Choice Requires="x14">
        <oleObject progId="Equation.3" shapeId="7205" r:id="rId32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5" r:id="rId32"/>
      </mc:Fallback>
    </mc:AlternateContent>
    <mc:AlternateContent xmlns:mc="http://schemas.openxmlformats.org/markup-compatibility/2006">
      <mc:Choice Requires="x14">
        <oleObject progId="Equation.3" shapeId="7206" r:id="rId33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6" r:id="rId33"/>
      </mc:Fallback>
    </mc:AlternateContent>
    <mc:AlternateContent xmlns:mc="http://schemas.openxmlformats.org/markup-compatibility/2006">
      <mc:Choice Requires="x14">
        <oleObject progId="Equation.3" shapeId="7207" r:id="rId34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7" r:id="rId34"/>
      </mc:Fallback>
    </mc:AlternateContent>
    <mc:AlternateContent xmlns:mc="http://schemas.openxmlformats.org/markup-compatibility/2006">
      <mc:Choice Requires="x14">
        <oleObject progId="Equation.3" shapeId="7208" r:id="rId35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8" r:id="rId35"/>
      </mc:Fallback>
    </mc:AlternateContent>
    <mc:AlternateContent xmlns:mc="http://schemas.openxmlformats.org/markup-compatibility/2006">
      <mc:Choice Requires="x14">
        <oleObject progId="Equation.3" shapeId="7209" r:id="rId36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09" r:id="rId36"/>
      </mc:Fallback>
    </mc:AlternateContent>
    <mc:AlternateContent xmlns:mc="http://schemas.openxmlformats.org/markup-compatibility/2006">
      <mc:Choice Requires="x14">
        <oleObject progId="Equation.3" shapeId="7210" r:id="rId37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0" r:id="rId37"/>
      </mc:Fallback>
    </mc:AlternateContent>
    <mc:AlternateContent xmlns:mc="http://schemas.openxmlformats.org/markup-compatibility/2006">
      <mc:Choice Requires="x14">
        <oleObject progId="Equation.3" shapeId="7211" r:id="rId38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1" r:id="rId38"/>
      </mc:Fallback>
    </mc:AlternateContent>
    <mc:AlternateContent xmlns:mc="http://schemas.openxmlformats.org/markup-compatibility/2006">
      <mc:Choice Requires="x14">
        <oleObject progId="Equation.3" shapeId="7212" r:id="rId39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2" r:id="rId39"/>
      </mc:Fallback>
    </mc:AlternateContent>
    <mc:AlternateContent xmlns:mc="http://schemas.openxmlformats.org/markup-compatibility/2006">
      <mc:Choice Requires="x14">
        <oleObject progId="Equation.3" shapeId="7213" r:id="rId40">
          <objectPr defaultSize="0" autoPict="0" r:id="rId5">
            <anchor moveWithCells="1" sizeWithCells="1">
              <from>
                <xdr:col>11</xdr:col>
                <xdr:colOff>7620</xdr:colOff>
                <xdr:row>66</xdr:row>
                <xdr:rowOff>0</xdr:rowOff>
              </from>
              <to>
                <xdr:col>11</xdr:col>
                <xdr:colOff>411480</xdr:colOff>
                <xdr:row>66</xdr:row>
                <xdr:rowOff>0</xdr:rowOff>
              </to>
            </anchor>
          </objectPr>
        </oleObject>
      </mc:Choice>
      <mc:Fallback>
        <oleObject progId="Equation.3" shapeId="7213" r:id="rId40"/>
      </mc:Fallback>
    </mc:AlternateContent>
    <mc:AlternateContent xmlns:mc="http://schemas.openxmlformats.org/markup-compatibility/2006">
      <mc:Choice Requires="x14">
        <oleObject progId="Equation.3" shapeId="7214" r:id="rId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4" r:id="rId41"/>
      </mc:Fallback>
    </mc:AlternateContent>
    <mc:AlternateContent xmlns:mc="http://schemas.openxmlformats.org/markup-compatibility/2006">
      <mc:Choice Requires="x14">
        <oleObject progId="Equation.3" shapeId="7215" r:id="rId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5" r:id="rId42"/>
      </mc:Fallback>
    </mc:AlternateContent>
    <mc:AlternateContent xmlns:mc="http://schemas.openxmlformats.org/markup-compatibility/2006">
      <mc:Choice Requires="x14">
        <oleObject progId="Equation.3" shapeId="7216" r:id="rId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6" r:id="rId43"/>
      </mc:Fallback>
    </mc:AlternateContent>
    <mc:AlternateContent xmlns:mc="http://schemas.openxmlformats.org/markup-compatibility/2006">
      <mc:Choice Requires="x14">
        <oleObject progId="Equation.3" shapeId="7217" r:id="rId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7" r:id="rId44"/>
      </mc:Fallback>
    </mc:AlternateContent>
    <mc:AlternateContent xmlns:mc="http://schemas.openxmlformats.org/markup-compatibility/2006">
      <mc:Choice Requires="x14">
        <oleObject progId="Equation.3" shapeId="7218" r:id="rId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8" r:id="rId45"/>
      </mc:Fallback>
    </mc:AlternateContent>
    <mc:AlternateContent xmlns:mc="http://schemas.openxmlformats.org/markup-compatibility/2006">
      <mc:Choice Requires="x14">
        <oleObject progId="Equation.3" shapeId="7219" r:id="rId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19" r:id="rId46"/>
      </mc:Fallback>
    </mc:AlternateContent>
    <mc:AlternateContent xmlns:mc="http://schemas.openxmlformats.org/markup-compatibility/2006">
      <mc:Choice Requires="x14">
        <oleObject progId="Equation.3" shapeId="7220" r:id="rId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0" r:id="rId47"/>
      </mc:Fallback>
    </mc:AlternateContent>
    <mc:AlternateContent xmlns:mc="http://schemas.openxmlformats.org/markup-compatibility/2006">
      <mc:Choice Requires="x14">
        <oleObject progId="Equation.3" shapeId="7221" r:id="rId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1" r:id="rId48"/>
      </mc:Fallback>
    </mc:AlternateContent>
    <mc:AlternateContent xmlns:mc="http://schemas.openxmlformats.org/markup-compatibility/2006">
      <mc:Choice Requires="x14">
        <oleObject progId="Equation.3" shapeId="7222" r:id="rId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2" r:id="rId49"/>
      </mc:Fallback>
    </mc:AlternateContent>
    <mc:AlternateContent xmlns:mc="http://schemas.openxmlformats.org/markup-compatibility/2006">
      <mc:Choice Requires="x14">
        <oleObject progId="Equation.3" shapeId="7223" r:id="rId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3" r:id="rId50"/>
      </mc:Fallback>
    </mc:AlternateContent>
    <mc:AlternateContent xmlns:mc="http://schemas.openxmlformats.org/markup-compatibility/2006">
      <mc:Choice Requires="x14">
        <oleObject progId="Equation.3" shapeId="7224" r:id="rId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4" r:id="rId51"/>
      </mc:Fallback>
    </mc:AlternateContent>
    <mc:AlternateContent xmlns:mc="http://schemas.openxmlformats.org/markup-compatibility/2006">
      <mc:Choice Requires="x14">
        <oleObject progId="Equation.3" shapeId="7225" r:id="rId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5" r:id="rId52"/>
      </mc:Fallback>
    </mc:AlternateContent>
    <mc:AlternateContent xmlns:mc="http://schemas.openxmlformats.org/markup-compatibility/2006">
      <mc:Choice Requires="x14">
        <oleObject progId="Equation.3" shapeId="7226" r:id="rId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6" r:id="rId53"/>
      </mc:Fallback>
    </mc:AlternateContent>
    <mc:AlternateContent xmlns:mc="http://schemas.openxmlformats.org/markup-compatibility/2006">
      <mc:Choice Requires="x14">
        <oleObject progId="Equation.3" shapeId="7227" r:id="rId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7" r:id="rId54"/>
      </mc:Fallback>
    </mc:AlternateContent>
    <mc:AlternateContent xmlns:mc="http://schemas.openxmlformats.org/markup-compatibility/2006">
      <mc:Choice Requires="x14">
        <oleObject progId="Equation.3" shapeId="7228" r:id="rId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8" r:id="rId55"/>
      </mc:Fallback>
    </mc:AlternateContent>
    <mc:AlternateContent xmlns:mc="http://schemas.openxmlformats.org/markup-compatibility/2006">
      <mc:Choice Requires="x14">
        <oleObject progId="Equation.3" shapeId="7229" r:id="rId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29" r:id="rId56"/>
      </mc:Fallback>
    </mc:AlternateContent>
    <mc:AlternateContent xmlns:mc="http://schemas.openxmlformats.org/markup-compatibility/2006">
      <mc:Choice Requires="x14">
        <oleObject progId="Equation.3" shapeId="7230" r:id="rId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0" r:id="rId57"/>
      </mc:Fallback>
    </mc:AlternateContent>
    <mc:AlternateContent xmlns:mc="http://schemas.openxmlformats.org/markup-compatibility/2006">
      <mc:Choice Requires="x14">
        <oleObject progId="Equation.3" shapeId="7231" r:id="rId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1" r:id="rId58"/>
      </mc:Fallback>
    </mc:AlternateContent>
    <mc:AlternateContent xmlns:mc="http://schemas.openxmlformats.org/markup-compatibility/2006">
      <mc:Choice Requires="x14">
        <oleObject progId="Equation.3" shapeId="7232" r:id="rId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2" r:id="rId59"/>
      </mc:Fallback>
    </mc:AlternateContent>
    <mc:AlternateContent xmlns:mc="http://schemas.openxmlformats.org/markup-compatibility/2006">
      <mc:Choice Requires="x14">
        <oleObject progId="Equation.3" shapeId="7233" r:id="rId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3" r:id="rId60"/>
      </mc:Fallback>
    </mc:AlternateContent>
    <mc:AlternateContent xmlns:mc="http://schemas.openxmlformats.org/markup-compatibility/2006">
      <mc:Choice Requires="x14">
        <oleObject progId="Equation.3" shapeId="7234" r:id="rId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4" r:id="rId61"/>
      </mc:Fallback>
    </mc:AlternateContent>
    <mc:AlternateContent xmlns:mc="http://schemas.openxmlformats.org/markup-compatibility/2006">
      <mc:Choice Requires="x14">
        <oleObject progId="Equation.3" shapeId="7235" r:id="rId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5" r:id="rId62"/>
      </mc:Fallback>
    </mc:AlternateContent>
    <mc:AlternateContent xmlns:mc="http://schemas.openxmlformats.org/markup-compatibility/2006">
      <mc:Choice Requires="x14">
        <oleObject progId="Equation.3" shapeId="7236" r:id="rId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6" r:id="rId63"/>
      </mc:Fallback>
    </mc:AlternateContent>
    <mc:AlternateContent xmlns:mc="http://schemas.openxmlformats.org/markup-compatibility/2006">
      <mc:Choice Requires="x14">
        <oleObject progId="Equation.3" shapeId="7237" r:id="rId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7" r:id="rId64"/>
      </mc:Fallback>
    </mc:AlternateContent>
    <mc:AlternateContent xmlns:mc="http://schemas.openxmlformats.org/markup-compatibility/2006">
      <mc:Choice Requires="x14">
        <oleObject progId="Equation.3" shapeId="7238" r:id="rId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8" r:id="rId65"/>
      </mc:Fallback>
    </mc:AlternateContent>
    <mc:AlternateContent xmlns:mc="http://schemas.openxmlformats.org/markup-compatibility/2006">
      <mc:Choice Requires="x14">
        <oleObject progId="Equation.3" shapeId="7239" r:id="rId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39" r:id="rId66"/>
      </mc:Fallback>
    </mc:AlternateContent>
    <mc:AlternateContent xmlns:mc="http://schemas.openxmlformats.org/markup-compatibility/2006">
      <mc:Choice Requires="x14">
        <oleObject progId="Equation.3" shapeId="7240" r:id="rId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0" r:id="rId67"/>
      </mc:Fallback>
    </mc:AlternateContent>
    <mc:AlternateContent xmlns:mc="http://schemas.openxmlformats.org/markup-compatibility/2006">
      <mc:Choice Requires="x14">
        <oleObject progId="Equation.3" shapeId="7241" r:id="rId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1" r:id="rId68"/>
      </mc:Fallback>
    </mc:AlternateContent>
    <mc:AlternateContent xmlns:mc="http://schemas.openxmlformats.org/markup-compatibility/2006">
      <mc:Choice Requires="x14">
        <oleObject progId="Equation.3" shapeId="7242" r:id="rId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2" r:id="rId69"/>
      </mc:Fallback>
    </mc:AlternateContent>
    <mc:AlternateContent xmlns:mc="http://schemas.openxmlformats.org/markup-compatibility/2006">
      <mc:Choice Requires="x14">
        <oleObject progId="Equation.3" shapeId="7243" r:id="rId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3" r:id="rId70"/>
      </mc:Fallback>
    </mc:AlternateContent>
    <mc:AlternateContent xmlns:mc="http://schemas.openxmlformats.org/markup-compatibility/2006">
      <mc:Choice Requires="x14">
        <oleObject progId="Equation.3" shapeId="7244" r:id="rId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4" r:id="rId71"/>
      </mc:Fallback>
    </mc:AlternateContent>
    <mc:AlternateContent xmlns:mc="http://schemas.openxmlformats.org/markup-compatibility/2006">
      <mc:Choice Requires="x14">
        <oleObject progId="Equation.3" shapeId="7245" r:id="rId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5" r:id="rId72"/>
      </mc:Fallback>
    </mc:AlternateContent>
    <mc:AlternateContent xmlns:mc="http://schemas.openxmlformats.org/markup-compatibility/2006">
      <mc:Choice Requires="x14">
        <oleObject progId="Equation.3" shapeId="7246" r:id="rId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6" r:id="rId73"/>
      </mc:Fallback>
    </mc:AlternateContent>
    <mc:AlternateContent xmlns:mc="http://schemas.openxmlformats.org/markup-compatibility/2006">
      <mc:Choice Requires="x14">
        <oleObject progId="Equation.3" shapeId="7247" r:id="rId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7" r:id="rId74"/>
      </mc:Fallback>
    </mc:AlternateContent>
    <mc:AlternateContent xmlns:mc="http://schemas.openxmlformats.org/markup-compatibility/2006">
      <mc:Choice Requires="x14">
        <oleObject progId="Equation.3" shapeId="7248" r:id="rId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8" r:id="rId75"/>
      </mc:Fallback>
    </mc:AlternateContent>
    <mc:AlternateContent xmlns:mc="http://schemas.openxmlformats.org/markup-compatibility/2006">
      <mc:Choice Requires="x14">
        <oleObject progId="Equation.3" shapeId="7249" r:id="rId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49" r:id="rId76"/>
      </mc:Fallback>
    </mc:AlternateContent>
    <mc:AlternateContent xmlns:mc="http://schemas.openxmlformats.org/markup-compatibility/2006">
      <mc:Choice Requires="x14">
        <oleObject progId="Equation.3" shapeId="7250" r:id="rId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0" r:id="rId77"/>
      </mc:Fallback>
    </mc:AlternateContent>
    <mc:AlternateContent xmlns:mc="http://schemas.openxmlformats.org/markup-compatibility/2006">
      <mc:Choice Requires="x14">
        <oleObject progId="Equation.3" shapeId="7251" r:id="rId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1" r:id="rId78"/>
      </mc:Fallback>
    </mc:AlternateContent>
    <mc:AlternateContent xmlns:mc="http://schemas.openxmlformats.org/markup-compatibility/2006">
      <mc:Choice Requires="x14">
        <oleObject progId="Equation.3" shapeId="7252" r:id="rId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2" r:id="rId79"/>
      </mc:Fallback>
    </mc:AlternateContent>
    <mc:AlternateContent xmlns:mc="http://schemas.openxmlformats.org/markup-compatibility/2006">
      <mc:Choice Requires="x14">
        <oleObject progId="Equation.3" shapeId="7253" r:id="rId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3" r:id="rId80"/>
      </mc:Fallback>
    </mc:AlternateContent>
    <mc:AlternateContent xmlns:mc="http://schemas.openxmlformats.org/markup-compatibility/2006">
      <mc:Choice Requires="x14">
        <oleObject progId="Equation.3" shapeId="7254" r:id="rId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4" r:id="rId81"/>
      </mc:Fallback>
    </mc:AlternateContent>
    <mc:AlternateContent xmlns:mc="http://schemas.openxmlformats.org/markup-compatibility/2006">
      <mc:Choice Requires="x14">
        <oleObject progId="Equation.3" shapeId="7255" r:id="rId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5" r:id="rId82"/>
      </mc:Fallback>
    </mc:AlternateContent>
    <mc:AlternateContent xmlns:mc="http://schemas.openxmlformats.org/markup-compatibility/2006">
      <mc:Choice Requires="x14">
        <oleObject progId="Equation.3" shapeId="7256" r:id="rId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6" r:id="rId83"/>
      </mc:Fallback>
    </mc:AlternateContent>
    <mc:AlternateContent xmlns:mc="http://schemas.openxmlformats.org/markup-compatibility/2006">
      <mc:Choice Requires="x14">
        <oleObject progId="Equation.3" shapeId="7257" r:id="rId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7" r:id="rId84"/>
      </mc:Fallback>
    </mc:AlternateContent>
    <mc:AlternateContent xmlns:mc="http://schemas.openxmlformats.org/markup-compatibility/2006">
      <mc:Choice Requires="x14">
        <oleObject progId="Equation.3" shapeId="7258" r:id="rId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8" r:id="rId85"/>
      </mc:Fallback>
    </mc:AlternateContent>
    <mc:AlternateContent xmlns:mc="http://schemas.openxmlformats.org/markup-compatibility/2006">
      <mc:Choice Requires="x14">
        <oleObject progId="Equation.3" shapeId="7259" r:id="rId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59" r:id="rId86"/>
      </mc:Fallback>
    </mc:AlternateContent>
    <mc:AlternateContent xmlns:mc="http://schemas.openxmlformats.org/markup-compatibility/2006">
      <mc:Choice Requires="x14">
        <oleObject progId="Equation.3" shapeId="7260" r:id="rId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0" r:id="rId87"/>
      </mc:Fallback>
    </mc:AlternateContent>
    <mc:AlternateContent xmlns:mc="http://schemas.openxmlformats.org/markup-compatibility/2006">
      <mc:Choice Requires="x14">
        <oleObject progId="Equation.3" shapeId="7261" r:id="rId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1" r:id="rId88"/>
      </mc:Fallback>
    </mc:AlternateContent>
    <mc:AlternateContent xmlns:mc="http://schemas.openxmlformats.org/markup-compatibility/2006">
      <mc:Choice Requires="x14">
        <oleObject progId="Equation.3" shapeId="7262" r:id="rId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2" r:id="rId89"/>
      </mc:Fallback>
    </mc:AlternateContent>
    <mc:AlternateContent xmlns:mc="http://schemas.openxmlformats.org/markup-compatibility/2006">
      <mc:Choice Requires="x14">
        <oleObject progId="Equation.3" shapeId="7263" r:id="rId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3" r:id="rId90"/>
      </mc:Fallback>
    </mc:AlternateContent>
    <mc:AlternateContent xmlns:mc="http://schemas.openxmlformats.org/markup-compatibility/2006">
      <mc:Choice Requires="x14">
        <oleObject progId="Equation.3" shapeId="7264" r:id="rId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4" r:id="rId91"/>
      </mc:Fallback>
    </mc:AlternateContent>
    <mc:AlternateContent xmlns:mc="http://schemas.openxmlformats.org/markup-compatibility/2006">
      <mc:Choice Requires="x14">
        <oleObject progId="Equation.3" shapeId="7265" r:id="rId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5" r:id="rId92"/>
      </mc:Fallback>
    </mc:AlternateContent>
    <mc:AlternateContent xmlns:mc="http://schemas.openxmlformats.org/markup-compatibility/2006">
      <mc:Choice Requires="x14">
        <oleObject progId="Equation.3" shapeId="7266" r:id="rId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6" r:id="rId93"/>
      </mc:Fallback>
    </mc:AlternateContent>
    <mc:AlternateContent xmlns:mc="http://schemas.openxmlformats.org/markup-compatibility/2006">
      <mc:Choice Requires="x14">
        <oleObject progId="Equation.3" shapeId="7267" r:id="rId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7" r:id="rId94"/>
      </mc:Fallback>
    </mc:AlternateContent>
    <mc:AlternateContent xmlns:mc="http://schemas.openxmlformats.org/markup-compatibility/2006">
      <mc:Choice Requires="x14">
        <oleObject progId="Equation.3" shapeId="7268" r:id="rId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8" r:id="rId95"/>
      </mc:Fallback>
    </mc:AlternateContent>
    <mc:AlternateContent xmlns:mc="http://schemas.openxmlformats.org/markup-compatibility/2006">
      <mc:Choice Requires="x14">
        <oleObject progId="Equation.3" shapeId="7269" r:id="rId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69" r:id="rId96"/>
      </mc:Fallback>
    </mc:AlternateContent>
    <mc:AlternateContent xmlns:mc="http://schemas.openxmlformats.org/markup-compatibility/2006">
      <mc:Choice Requires="x14">
        <oleObject progId="Equation.3" shapeId="7270" r:id="rId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0" r:id="rId97"/>
      </mc:Fallback>
    </mc:AlternateContent>
    <mc:AlternateContent xmlns:mc="http://schemas.openxmlformats.org/markup-compatibility/2006">
      <mc:Choice Requires="x14">
        <oleObject progId="Equation.3" shapeId="7271" r:id="rId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1" r:id="rId98"/>
      </mc:Fallback>
    </mc:AlternateContent>
    <mc:AlternateContent xmlns:mc="http://schemas.openxmlformats.org/markup-compatibility/2006">
      <mc:Choice Requires="x14">
        <oleObject progId="Equation.3" shapeId="7272" r:id="rId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2" r:id="rId99"/>
      </mc:Fallback>
    </mc:AlternateContent>
    <mc:AlternateContent xmlns:mc="http://schemas.openxmlformats.org/markup-compatibility/2006">
      <mc:Choice Requires="x14">
        <oleObject progId="Equation.3" shapeId="7273" r:id="rId1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3" r:id="rId100"/>
      </mc:Fallback>
    </mc:AlternateContent>
    <mc:AlternateContent xmlns:mc="http://schemas.openxmlformats.org/markup-compatibility/2006">
      <mc:Choice Requires="x14">
        <oleObject progId="Equation.3" shapeId="7274" r:id="rId1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4" r:id="rId101"/>
      </mc:Fallback>
    </mc:AlternateContent>
    <mc:AlternateContent xmlns:mc="http://schemas.openxmlformats.org/markup-compatibility/2006">
      <mc:Choice Requires="x14">
        <oleObject progId="Equation.3" shapeId="7275" r:id="rId1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5" r:id="rId102"/>
      </mc:Fallback>
    </mc:AlternateContent>
    <mc:AlternateContent xmlns:mc="http://schemas.openxmlformats.org/markup-compatibility/2006">
      <mc:Choice Requires="x14">
        <oleObject progId="Equation.3" shapeId="7276" r:id="rId1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6" r:id="rId103"/>
      </mc:Fallback>
    </mc:AlternateContent>
    <mc:AlternateContent xmlns:mc="http://schemas.openxmlformats.org/markup-compatibility/2006">
      <mc:Choice Requires="x14">
        <oleObject progId="Equation.3" shapeId="7277" r:id="rId1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7" r:id="rId104"/>
      </mc:Fallback>
    </mc:AlternateContent>
    <mc:AlternateContent xmlns:mc="http://schemas.openxmlformats.org/markup-compatibility/2006">
      <mc:Choice Requires="x14">
        <oleObject progId="Equation.3" shapeId="7278" r:id="rId1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8" r:id="rId105"/>
      </mc:Fallback>
    </mc:AlternateContent>
    <mc:AlternateContent xmlns:mc="http://schemas.openxmlformats.org/markup-compatibility/2006">
      <mc:Choice Requires="x14">
        <oleObject progId="Equation.3" shapeId="7279" r:id="rId1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79" r:id="rId106"/>
      </mc:Fallback>
    </mc:AlternateContent>
    <mc:AlternateContent xmlns:mc="http://schemas.openxmlformats.org/markup-compatibility/2006">
      <mc:Choice Requires="x14">
        <oleObject progId="Equation.3" shapeId="7280" r:id="rId1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0" r:id="rId107"/>
      </mc:Fallback>
    </mc:AlternateContent>
    <mc:AlternateContent xmlns:mc="http://schemas.openxmlformats.org/markup-compatibility/2006">
      <mc:Choice Requires="x14">
        <oleObject progId="Equation.3" shapeId="7281" r:id="rId1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1" r:id="rId108"/>
      </mc:Fallback>
    </mc:AlternateContent>
    <mc:AlternateContent xmlns:mc="http://schemas.openxmlformats.org/markup-compatibility/2006">
      <mc:Choice Requires="x14">
        <oleObject progId="Equation.3" shapeId="7282" r:id="rId1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2" r:id="rId109"/>
      </mc:Fallback>
    </mc:AlternateContent>
    <mc:AlternateContent xmlns:mc="http://schemas.openxmlformats.org/markup-compatibility/2006">
      <mc:Choice Requires="x14">
        <oleObject progId="Equation.3" shapeId="7283" r:id="rId1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3" r:id="rId110"/>
      </mc:Fallback>
    </mc:AlternateContent>
    <mc:AlternateContent xmlns:mc="http://schemas.openxmlformats.org/markup-compatibility/2006">
      <mc:Choice Requires="x14">
        <oleObject progId="Equation.3" shapeId="7284" r:id="rId1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4" r:id="rId111"/>
      </mc:Fallback>
    </mc:AlternateContent>
    <mc:AlternateContent xmlns:mc="http://schemas.openxmlformats.org/markup-compatibility/2006">
      <mc:Choice Requires="x14">
        <oleObject progId="Equation.3" shapeId="7285" r:id="rId1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5" r:id="rId112"/>
      </mc:Fallback>
    </mc:AlternateContent>
    <mc:AlternateContent xmlns:mc="http://schemas.openxmlformats.org/markup-compatibility/2006">
      <mc:Choice Requires="x14">
        <oleObject progId="Equation.3" shapeId="7286" r:id="rId1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6" r:id="rId113"/>
      </mc:Fallback>
    </mc:AlternateContent>
    <mc:AlternateContent xmlns:mc="http://schemas.openxmlformats.org/markup-compatibility/2006">
      <mc:Choice Requires="x14">
        <oleObject progId="Equation.3" shapeId="7287" r:id="rId1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7" r:id="rId114"/>
      </mc:Fallback>
    </mc:AlternateContent>
    <mc:AlternateContent xmlns:mc="http://schemas.openxmlformats.org/markup-compatibility/2006">
      <mc:Choice Requires="x14">
        <oleObject progId="Equation.3" shapeId="7288" r:id="rId1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8" r:id="rId115"/>
      </mc:Fallback>
    </mc:AlternateContent>
    <mc:AlternateContent xmlns:mc="http://schemas.openxmlformats.org/markup-compatibility/2006">
      <mc:Choice Requires="x14">
        <oleObject progId="Equation.3" shapeId="7289" r:id="rId1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89" r:id="rId116"/>
      </mc:Fallback>
    </mc:AlternateContent>
    <mc:AlternateContent xmlns:mc="http://schemas.openxmlformats.org/markup-compatibility/2006">
      <mc:Choice Requires="x14">
        <oleObject progId="Equation.3" shapeId="7290" r:id="rId1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0" r:id="rId117"/>
      </mc:Fallback>
    </mc:AlternateContent>
    <mc:AlternateContent xmlns:mc="http://schemas.openxmlformats.org/markup-compatibility/2006">
      <mc:Choice Requires="x14">
        <oleObject progId="Equation.3" shapeId="7291" r:id="rId1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1" r:id="rId118"/>
      </mc:Fallback>
    </mc:AlternateContent>
    <mc:AlternateContent xmlns:mc="http://schemas.openxmlformats.org/markup-compatibility/2006">
      <mc:Choice Requires="x14">
        <oleObject progId="Equation.3" shapeId="7292" r:id="rId1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2" r:id="rId119"/>
      </mc:Fallback>
    </mc:AlternateContent>
    <mc:AlternateContent xmlns:mc="http://schemas.openxmlformats.org/markup-compatibility/2006">
      <mc:Choice Requires="x14">
        <oleObject progId="Equation.3" shapeId="7293" r:id="rId1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3" r:id="rId120"/>
      </mc:Fallback>
    </mc:AlternateContent>
    <mc:AlternateContent xmlns:mc="http://schemas.openxmlformats.org/markup-compatibility/2006">
      <mc:Choice Requires="x14">
        <oleObject progId="Equation.3" shapeId="7294" r:id="rId1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4" r:id="rId121"/>
      </mc:Fallback>
    </mc:AlternateContent>
    <mc:AlternateContent xmlns:mc="http://schemas.openxmlformats.org/markup-compatibility/2006">
      <mc:Choice Requires="x14">
        <oleObject progId="Equation.3" shapeId="7295" r:id="rId1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5" r:id="rId122"/>
      </mc:Fallback>
    </mc:AlternateContent>
    <mc:AlternateContent xmlns:mc="http://schemas.openxmlformats.org/markup-compatibility/2006">
      <mc:Choice Requires="x14">
        <oleObject progId="Equation.3" shapeId="7296" r:id="rId1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6" r:id="rId123"/>
      </mc:Fallback>
    </mc:AlternateContent>
    <mc:AlternateContent xmlns:mc="http://schemas.openxmlformats.org/markup-compatibility/2006">
      <mc:Choice Requires="x14">
        <oleObject progId="Equation.3" shapeId="7297" r:id="rId1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7" r:id="rId124"/>
      </mc:Fallback>
    </mc:AlternateContent>
    <mc:AlternateContent xmlns:mc="http://schemas.openxmlformats.org/markup-compatibility/2006">
      <mc:Choice Requires="x14">
        <oleObject progId="Equation.3" shapeId="7298" r:id="rId1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8" r:id="rId125"/>
      </mc:Fallback>
    </mc:AlternateContent>
    <mc:AlternateContent xmlns:mc="http://schemas.openxmlformats.org/markup-compatibility/2006">
      <mc:Choice Requires="x14">
        <oleObject progId="Equation.3" shapeId="7299" r:id="rId1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299" r:id="rId126"/>
      </mc:Fallback>
    </mc:AlternateContent>
    <mc:AlternateContent xmlns:mc="http://schemas.openxmlformats.org/markup-compatibility/2006">
      <mc:Choice Requires="x14">
        <oleObject progId="Equation.3" shapeId="7300" r:id="rId1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0" r:id="rId127"/>
      </mc:Fallback>
    </mc:AlternateContent>
    <mc:AlternateContent xmlns:mc="http://schemas.openxmlformats.org/markup-compatibility/2006">
      <mc:Choice Requires="x14">
        <oleObject progId="Equation.3" shapeId="7301" r:id="rId1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1" r:id="rId128"/>
      </mc:Fallback>
    </mc:AlternateContent>
    <mc:AlternateContent xmlns:mc="http://schemas.openxmlformats.org/markup-compatibility/2006">
      <mc:Choice Requires="x14">
        <oleObject progId="Equation.3" shapeId="7302" r:id="rId1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2" r:id="rId129"/>
      </mc:Fallback>
    </mc:AlternateContent>
    <mc:AlternateContent xmlns:mc="http://schemas.openxmlformats.org/markup-compatibility/2006">
      <mc:Choice Requires="x14">
        <oleObject progId="Equation.3" shapeId="7303" r:id="rId1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3" r:id="rId130"/>
      </mc:Fallback>
    </mc:AlternateContent>
    <mc:AlternateContent xmlns:mc="http://schemas.openxmlformats.org/markup-compatibility/2006">
      <mc:Choice Requires="x14">
        <oleObject progId="Equation.3" shapeId="7304" r:id="rId1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4" r:id="rId131"/>
      </mc:Fallback>
    </mc:AlternateContent>
    <mc:AlternateContent xmlns:mc="http://schemas.openxmlformats.org/markup-compatibility/2006">
      <mc:Choice Requires="x14">
        <oleObject progId="Equation.3" shapeId="7305" r:id="rId1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5" r:id="rId132"/>
      </mc:Fallback>
    </mc:AlternateContent>
    <mc:AlternateContent xmlns:mc="http://schemas.openxmlformats.org/markup-compatibility/2006">
      <mc:Choice Requires="x14">
        <oleObject progId="Equation.3" shapeId="7306" r:id="rId1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6" r:id="rId133"/>
      </mc:Fallback>
    </mc:AlternateContent>
    <mc:AlternateContent xmlns:mc="http://schemas.openxmlformats.org/markup-compatibility/2006">
      <mc:Choice Requires="x14">
        <oleObject progId="Equation.3" shapeId="7307" r:id="rId1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7" r:id="rId134"/>
      </mc:Fallback>
    </mc:AlternateContent>
    <mc:AlternateContent xmlns:mc="http://schemas.openxmlformats.org/markup-compatibility/2006">
      <mc:Choice Requires="x14">
        <oleObject progId="Equation.3" shapeId="7308" r:id="rId1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8" r:id="rId135"/>
      </mc:Fallback>
    </mc:AlternateContent>
    <mc:AlternateContent xmlns:mc="http://schemas.openxmlformats.org/markup-compatibility/2006">
      <mc:Choice Requires="x14">
        <oleObject progId="Equation.3" shapeId="7309" r:id="rId1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09" r:id="rId136"/>
      </mc:Fallback>
    </mc:AlternateContent>
    <mc:AlternateContent xmlns:mc="http://schemas.openxmlformats.org/markup-compatibility/2006">
      <mc:Choice Requires="x14">
        <oleObject progId="Equation.3" shapeId="7310" r:id="rId1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0" r:id="rId137"/>
      </mc:Fallback>
    </mc:AlternateContent>
    <mc:AlternateContent xmlns:mc="http://schemas.openxmlformats.org/markup-compatibility/2006">
      <mc:Choice Requires="x14">
        <oleObject progId="Equation.3" shapeId="7311" r:id="rId1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1" r:id="rId138"/>
      </mc:Fallback>
    </mc:AlternateContent>
    <mc:AlternateContent xmlns:mc="http://schemas.openxmlformats.org/markup-compatibility/2006">
      <mc:Choice Requires="x14">
        <oleObject progId="Equation.3" shapeId="7312" r:id="rId1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2" r:id="rId139"/>
      </mc:Fallback>
    </mc:AlternateContent>
    <mc:AlternateContent xmlns:mc="http://schemas.openxmlformats.org/markup-compatibility/2006">
      <mc:Choice Requires="x14">
        <oleObject progId="Equation.3" shapeId="7313" r:id="rId1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3" r:id="rId140"/>
      </mc:Fallback>
    </mc:AlternateContent>
    <mc:AlternateContent xmlns:mc="http://schemas.openxmlformats.org/markup-compatibility/2006">
      <mc:Choice Requires="x14">
        <oleObject progId="Equation.3" shapeId="7314" r:id="rId1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4" r:id="rId141"/>
      </mc:Fallback>
    </mc:AlternateContent>
    <mc:AlternateContent xmlns:mc="http://schemas.openxmlformats.org/markup-compatibility/2006">
      <mc:Choice Requires="x14">
        <oleObject progId="Equation.3" shapeId="7315" r:id="rId1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5" r:id="rId142"/>
      </mc:Fallback>
    </mc:AlternateContent>
    <mc:AlternateContent xmlns:mc="http://schemas.openxmlformats.org/markup-compatibility/2006">
      <mc:Choice Requires="x14">
        <oleObject progId="Equation.3" shapeId="7316" r:id="rId1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6" r:id="rId143"/>
      </mc:Fallback>
    </mc:AlternateContent>
    <mc:AlternateContent xmlns:mc="http://schemas.openxmlformats.org/markup-compatibility/2006">
      <mc:Choice Requires="x14">
        <oleObject progId="Equation.3" shapeId="7317" r:id="rId1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7" r:id="rId144"/>
      </mc:Fallback>
    </mc:AlternateContent>
    <mc:AlternateContent xmlns:mc="http://schemas.openxmlformats.org/markup-compatibility/2006">
      <mc:Choice Requires="x14">
        <oleObject progId="Equation.3" shapeId="7318" r:id="rId1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8" r:id="rId145"/>
      </mc:Fallback>
    </mc:AlternateContent>
    <mc:AlternateContent xmlns:mc="http://schemas.openxmlformats.org/markup-compatibility/2006">
      <mc:Choice Requires="x14">
        <oleObject progId="Equation.3" shapeId="7319" r:id="rId1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19" r:id="rId146"/>
      </mc:Fallback>
    </mc:AlternateContent>
    <mc:AlternateContent xmlns:mc="http://schemas.openxmlformats.org/markup-compatibility/2006">
      <mc:Choice Requires="x14">
        <oleObject progId="Equation.3" shapeId="7320" r:id="rId1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0" r:id="rId147"/>
      </mc:Fallback>
    </mc:AlternateContent>
    <mc:AlternateContent xmlns:mc="http://schemas.openxmlformats.org/markup-compatibility/2006">
      <mc:Choice Requires="x14">
        <oleObject progId="Equation.3" shapeId="7321" r:id="rId1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1" r:id="rId148"/>
      </mc:Fallback>
    </mc:AlternateContent>
    <mc:AlternateContent xmlns:mc="http://schemas.openxmlformats.org/markup-compatibility/2006">
      <mc:Choice Requires="x14">
        <oleObject progId="Equation.3" shapeId="7322" r:id="rId1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2" r:id="rId149"/>
      </mc:Fallback>
    </mc:AlternateContent>
    <mc:AlternateContent xmlns:mc="http://schemas.openxmlformats.org/markup-compatibility/2006">
      <mc:Choice Requires="x14">
        <oleObject progId="Equation.3" shapeId="7323" r:id="rId1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3" r:id="rId150"/>
      </mc:Fallback>
    </mc:AlternateContent>
    <mc:AlternateContent xmlns:mc="http://schemas.openxmlformats.org/markup-compatibility/2006">
      <mc:Choice Requires="x14">
        <oleObject progId="Equation.3" shapeId="7324" r:id="rId1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4" r:id="rId151"/>
      </mc:Fallback>
    </mc:AlternateContent>
    <mc:AlternateContent xmlns:mc="http://schemas.openxmlformats.org/markup-compatibility/2006">
      <mc:Choice Requires="x14">
        <oleObject progId="Equation.3" shapeId="7325" r:id="rId1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5" r:id="rId152"/>
      </mc:Fallback>
    </mc:AlternateContent>
    <mc:AlternateContent xmlns:mc="http://schemas.openxmlformats.org/markup-compatibility/2006">
      <mc:Choice Requires="x14">
        <oleObject progId="Equation.3" shapeId="7326" r:id="rId1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6" r:id="rId153"/>
      </mc:Fallback>
    </mc:AlternateContent>
    <mc:AlternateContent xmlns:mc="http://schemas.openxmlformats.org/markup-compatibility/2006">
      <mc:Choice Requires="x14">
        <oleObject progId="Equation.3" shapeId="7327" r:id="rId1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7" r:id="rId154"/>
      </mc:Fallback>
    </mc:AlternateContent>
    <mc:AlternateContent xmlns:mc="http://schemas.openxmlformats.org/markup-compatibility/2006">
      <mc:Choice Requires="x14">
        <oleObject progId="Equation.3" shapeId="7328" r:id="rId1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8" r:id="rId155"/>
      </mc:Fallback>
    </mc:AlternateContent>
    <mc:AlternateContent xmlns:mc="http://schemas.openxmlformats.org/markup-compatibility/2006">
      <mc:Choice Requires="x14">
        <oleObject progId="Equation.3" shapeId="7329" r:id="rId1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29" r:id="rId156"/>
      </mc:Fallback>
    </mc:AlternateContent>
    <mc:AlternateContent xmlns:mc="http://schemas.openxmlformats.org/markup-compatibility/2006">
      <mc:Choice Requires="x14">
        <oleObject progId="Equation.3" shapeId="7330" r:id="rId1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0" r:id="rId157"/>
      </mc:Fallback>
    </mc:AlternateContent>
    <mc:AlternateContent xmlns:mc="http://schemas.openxmlformats.org/markup-compatibility/2006">
      <mc:Choice Requires="x14">
        <oleObject progId="Equation.3" shapeId="7331" r:id="rId1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1" r:id="rId158"/>
      </mc:Fallback>
    </mc:AlternateContent>
    <mc:AlternateContent xmlns:mc="http://schemas.openxmlformats.org/markup-compatibility/2006">
      <mc:Choice Requires="x14">
        <oleObject progId="Equation.3" shapeId="7332" r:id="rId1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2" r:id="rId159"/>
      </mc:Fallback>
    </mc:AlternateContent>
    <mc:AlternateContent xmlns:mc="http://schemas.openxmlformats.org/markup-compatibility/2006">
      <mc:Choice Requires="x14">
        <oleObject progId="Equation.3" shapeId="7333" r:id="rId1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3" r:id="rId160"/>
      </mc:Fallback>
    </mc:AlternateContent>
    <mc:AlternateContent xmlns:mc="http://schemas.openxmlformats.org/markup-compatibility/2006">
      <mc:Choice Requires="x14">
        <oleObject progId="Equation.3" shapeId="7334" r:id="rId1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4" r:id="rId161"/>
      </mc:Fallback>
    </mc:AlternateContent>
    <mc:AlternateContent xmlns:mc="http://schemas.openxmlformats.org/markup-compatibility/2006">
      <mc:Choice Requires="x14">
        <oleObject progId="Equation.3" shapeId="7335" r:id="rId1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5" r:id="rId162"/>
      </mc:Fallback>
    </mc:AlternateContent>
    <mc:AlternateContent xmlns:mc="http://schemas.openxmlformats.org/markup-compatibility/2006">
      <mc:Choice Requires="x14">
        <oleObject progId="Equation.3" shapeId="7336" r:id="rId1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6" r:id="rId163"/>
      </mc:Fallback>
    </mc:AlternateContent>
    <mc:AlternateContent xmlns:mc="http://schemas.openxmlformats.org/markup-compatibility/2006">
      <mc:Choice Requires="x14">
        <oleObject progId="Equation.3" shapeId="7337" r:id="rId1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7" r:id="rId164"/>
      </mc:Fallback>
    </mc:AlternateContent>
    <mc:AlternateContent xmlns:mc="http://schemas.openxmlformats.org/markup-compatibility/2006">
      <mc:Choice Requires="x14">
        <oleObject progId="Equation.3" shapeId="7338" r:id="rId1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8" r:id="rId165"/>
      </mc:Fallback>
    </mc:AlternateContent>
    <mc:AlternateContent xmlns:mc="http://schemas.openxmlformats.org/markup-compatibility/2006">
      <mc:Choice Requires="x14">
        <oleObject progId="Equation.3" shapeId="7339" r:id="rId1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39" r:id="rId166"/>
      </mc:Fallback>
    </mc:AlternateContent>
    <mc:AlternateContent xmlns:mc="http://schemas.openxmlformats.org/markup-compatibility/2006">
      <mc:Choice Requires="x14">
        <oleObject progId="Equation.3" shapeId="7340" r:id="rId1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0" r:id="rId167"/>
      </mc:Fallback>
    </mc:AlternateContent>
    <mc:AlternateContent xmlns:mc="http://schemas.openxmlformats.org/markup-compatibility/2006">
      <mc:Choice Requires="x14">
        <oleObject progId="Equation.3" shapeId="7341" r:id="rId1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1" r:id="rId168"/>
      </mc:Fallback>
    </mc:AlternateContent>
    <mc:AlternateContent xmlns:mc="http://schemas.openxmlformats.org/markup-compatibility/2006">
      <mc:Choice Requires="x14">
        <oleObject progId="Equation.3" shapeId="7342" r:id="rId1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2" r:id="rId169"/>
      </mc:Fallback>
    </mc:AlternateContent>
    <mc:AlternateContent xmlns:mc="http://schemas.openxmlformats.org/markup-compatibility/2006">
      <mc:Choice Requires="x14">
        <oleObject progId="Equation.3" shapeId="7343" r:id="rId1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3" r:id="rId170"/>
      </mc:Fallback>
    </mc:AlternateContent>
    <mc:AlternateContent xmlns:mc="http://schemas.openxmlformats.org/markup-compatibility/2006">
      <mc:Choice Requires="x14">
        <oleObject progId="Equation.3" shapeId="7344" r:id="rId1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4" r:id="rId171"/>
      </mc:Fallback>
    </mc:AlternateContent>
    <mc:AlternateContent xmlns:mc="http://schemas.openxmlformats.org/markup-compatibility/2006">
      <mc:Choice Requires="x14">
        <oleObject progId="Equation.3" shapeId="7345" r:id="rId1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5" r:id="rId172"/>
      </mc:Fallback>
    </mc:AlternateContent>
    <mc:AlternateContent xmlns:mc="http://schemas.openxmlformats.org/markup-compatibility/2006">
      <mc:Choice Requires="x14">
        <oleObject progId="Equation.3" shapeId="7346" r:id="rId1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6" r:id="rId173"/>
      </mc:Fallback>
    </mc:AlternateContent>
    <mc:AlternateContent xmlns:mc="http://schemas.openxmlformats.org/markup-compatibility/2006">
      <mc:Choice Requires="x14">
        <oleObject progId="Equation.3" shapeId="7347" r:id="rId1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7" r:id="rId174"/>
      </mc:Fallback>
    </mc:AlternateContent>
    <mc:AlternateContent xmlns:mc="http://schemas.openxmlformats.org/markup-compatibility/2006">
      <mc:Choice Requires="x14">
        <oleObject progId="Equation.3" shapeId="7348" r:id="rId1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8" r:id="rId175"/>
      </mc:Fallback>
    </mc:AlternateContent>
    <mc:AlternateContent xmlns:mc="http://schemas.openxmlformats.org/markup-compatibility/2006">
      <mc:Choice Requires="x14">
        <oleObject progId="Equation.3" shapeId="7349" r:id="rId1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49" r:id="rId176"/>
      </mc:Fallback>
    </mc:AlternateContent>
    <mc:AlternateContent xmlns:mc="http://schemas.openxmlformats.org/markup-compatibility/2006">
      <mc:Choice Requires="x14">
        <oleObject progId="Equation.3" shapeId="7350" r:id="rId1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0" r:id="rId177"/>
      </mc:Fallback>
    </mc:AlternateContent>
    <mc:AlternateContent xmlns:mc="http://schemas.openxmlformats.org/markup-compatibility/2006">
      <mc:Choice Requires="x14">
        <oleObject progId="Equation.3" shapeId="7351" r:id="rId1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1" r:id="rId178"/>
      </mc:Fallback>
    </mc:AlternateContent>
    <mc:AlternateContent xmlns:mc="http://schemas.openxmlformats.org/markup-compatibility/2006">
      <mc:Choice Requires="x14">
        <oleObject progId="Equation.3" shapeId="7352" r:id="rId1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2" r:id="rId179"/>
      </mc:Fallback>
    </mc:AlternateContent>
    <mc:AlternateContent xmlns:mc="http://schemas.openxmlformats.org/markup-compatibility/2006">
      <mc:Choice Requires="x14">
        <oleObject progId="Equation.3" shapeId="7353" r:id="rId1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3" r:id="rId180"/>
      </mc:Fallback>
    </mc:AlternateContent>
    <mc:AlternateContent xmlns:mc="http://schemas.openxmlformats.org/markup-compatibility/2006">
      <mc:Choice Requires="x14">
        <oleObject progId="Equation.3" shapeId="7354" r:id="rId1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4" r:id="rId181"/>
      </mc:Fallback>
    </mc:AlternateContent>
    <mc:AlternateContent xmlns:mc="http://schemas.openxmlformats.org/markup-compatibility/2006">
      <mc:Choice Requires="x14">
        <oleObject progId="Equation.3" shapeId="7355" r:id="rId1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5" r:id="rId182"/>
      </mc:Fallback>
    </mc:AlternateContent>
    <mc:AlternateContent xmlns:mc="http://schemas.openxmlformats.org/markup-compatibility/2006">
      <mc:Choice Requires="x14">
        <oleObject progId="Equation.3" shapeId="7356" r:id="rId1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6" r:id="rId183"/>
      </mc:Fallback>
    </mc:AlternateContent>
    <mc:AlternateContent xmlns:mc="http://schemas.openxmlformats.org/markup-compatibility/2006">
      <mc:Choice Requires="x14">
        <oleObject progId="Equation.3" shapeId="7357" r:id="rId1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7" r:id="rId184"/>
      </mc:Fallback>
    </mc:AlternateContent>
    <mc:AlternateContent xmlns:mc="http://schemas.openxmlformats.org/markup-compatibility/2006">
      <mc:Choice Requires="x14">
        <oleObject progId="Equation.3" shapeId="7358" r:id="rId1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8" r:id="rId185"/>
      </mc:Fallback>
    </mc:AlternateContent>
    <mc:AlternateContent xmlns:mc="http://schemas.openxmlformats.org/markup-compatibility/2006">
      <mc:Choice Requires="x14">
        <oleObject progId="Equation.3" shapeId="7359" r:id="rId1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59" r:id="rId186"/>
      </mc:Fallback>
    </mc:AlternateContent>
    <mc:AlternateContent xmlns:mc="http://schemas.openxmlformats.org/markup-compatibility/2006">
      <mc:Choice Requires="x14">
        <oleObject progId="Equation.3" shapeId="7360" r:id="rId1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0" r:id="rId187"/>
      </mc:Fallback>
    </mc:AlternateContent>
    <mc:AlternateContent xmlns:mc="http://schemas.openxmlformats.org/markup-compatibility/2006">
      <mc:Choice Requires="x14">
        <oleObject progId="Equation.3" shapeId="7361" r:id="rId1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1" r:id="rId188"/>
      </mc:Fallback>
    </mc:AlternateContent>
    <mc:AlternateContent xmlns:mc="http://schemas.openxmlformats.org/markup-compatibility/2006">
      <mc:Choice Requires="x14">
        <oleObject progId="Equation.3" shapeId="7362" r:id="rId1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2" r:id="rId189"/>
      </mc:Fallback>
    </mc:AlternateContent>
    <mc:AlternateContent xmlns:mc="http://schemas.openxmlformats.org/markup-compatibility/2006">
      <mc:Choice Requires="x14">
        <oleObject progId="Equation.3" shapeId="7363" r:id="rId1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3" r:id="rId190"/>
      </mc:Fallback>
    </mc:AlternateContent>
    <mc:AlternateContent xmlns:mc="http://schemas.openxmlformats.org/markup-compatibility/2006">
      <mc:Choice Requires="x14">
        <oleObject progId="Equation.3" shapeId="7364" r:id="rId1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4" r:id="rId191"/>
      </mc:Fallback>
    </mc:AlternateContent>
    <mc:AlternateContent xmlns:mc="http://schemas.openxmlformats.org/markup-compatibility/2006">
      <mc:Choice Requires="x14">
        <oleObject progId="Equation.3" shapeId="7365" r:id="rId1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5" r:id="rId192"/>
      </mc:Fallback>
    </mc:AlternateContent>
    <mc:AlternateContent xmlns:mc="http://schemas.openxmlformats.org/markup-compatibility/2006">
      <mc:Choice Requires="x14">
        <oleObject progId="Equation.3" shapeId="7366" r:id="rId1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6" r:id="rId193"/>
      </mc:Fallback>
    </mc:AlternateContent>
    <mc:AlternateContent xmlns:mc="http://schemas.openxmlformats.org/markup-compatibility/2006">
      <mc:Choice Requires="x14">
        <oleObject progId="Equation.3" shapeId="7367" r:id="rId1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7" r:id="rId194"/>
      </mc:Fallback>
    </mc:AlternateContent>
    <mc:AlternateContent xmlns:mc="http://schemas.openxmlformats.org/markup-compatibility/2006">
      <mc:Choice Requires="x14">
        <oleObject progId="Equation.3" shapeId="7368" r:id="rId1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8" r:id="rId195"/>
      </mc:Fallback>
    </mc:AlternateContent>
    <mc:AlternateContent xmlns:mc="http://schemas.openxmlformats.org/markup-compatibility/2006">
      <mc:Choice Requires="x14">
        <oleObject progId="Equation.3" shapeId="7369" r:id="rId1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69" r:id="rId196"/>
      </mc:Fallback>
    </mc:AlternateContent>
    <mc:AlternateContent xmlns:mc="http://schemas.openxmlformats.org/markup-compatibility/2006">
      <mc:Choice Requires="x14">
        <oleObject progId="Equation.3" shapeId="7370" r:id="rId1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0" r:id="rId197"/>
      </mc:Fallback>
    </mc:AlternateContent>
    <mc:AlternateContent xmlns:mc="http://schemas.openxmlformats.org/markup-compatibility/2006">
      <mc:Choice Requires="x14">
        <oleObject progId="Equation.3" shapeId="7371" r:id="rId1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1" r:id="rId198"/>
      </mc:Fallback>
    </mc:AlternateContent>
    <mc:AlternateContent xmlns:mc="http://schemas.openxmlformats.org/markup-compatibility/2006">
      <mc:Choice Requires="x14">
        <oleObject progId="Equation.3" shapeId="7372" r:id="rId1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2" r:id="rId199"/>
      </mc:Fallback>
    </mc:AlternateContent>
    <mc:AlternateContent xmlns:mc="http://schemas.openxmlformats.org/markup-compatibility/2006">
      <mc:Choice Requires="x14">
        <oleObject progId="Equation.3" shapeId="7373" r:id="rId2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3" r:id="rId200"/>
      </mc:Fallback>
    </mc:AlternateContent>
    <mc:AlternateContent xmlns:mc="http://schemas.openxmlformats.org/markup-compatibility/2006">
      <mc:Choice Requires="x14">
        <oleObject progId="Equation.3" shapeId="7374" r:id="rId2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4" r:id="rId201"/>
      </mc:Fallback>
    </mc:AlternateContent>
    <mc:AlternateContent xmlns:mc="http://schemas.openxmlformats.org/markup-compatibility/2006">
      <mc:Choice Requires="x14">
        <oleObject progId="Equation.3" shapeId="7375" r:id="rId2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5" r:id="rId202"/>
      </mc:Fallback>
    </mc:AlternateContent>
    <mc:AlternateContent xmlns:mc="http://schemas.openxmlformats.org/markup-compatibility/2006">
      <mc:Choice Requires="x14">
        <oleObject progId="Equation.3" shapeId="7376" r:id="rId2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6" r:id="rId203"/>
      </mc:Fallback>
    </mc:AlternateContent>
    <mc:AlternateContent xmlns:mc="http://schemas.openxmlformats.org/markup-compatibility/2006">
      <mc:Choice Requires="x14">
        <oleObject progId="Equation.3" shapeId="7377" r:id="rId2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7" r:id="rId204"/>
      </mc:Fallback>
    </mc:AlternateContent>
    <mc:AlternateContent xmlns:mc="http://schemas.openxmlformats.org/markup-compatibility/2006">
      <mc:Choice Requires="x14">
        <oleObject progId="Equation.3" shapeId="7378" r:id="rId2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8" r:id="rId205"/>
      </mc:Fallback>
    </mc:AlternateContent>
    <mc:AlternateContent xmlns:mc="http://schemas.openxmlformats.org/markup-compatibility/2006">
      <mc:Choice Requires="x14">
        <oleObject progId="Equation.3" shapeId="7379" r:id="rId2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79" r:id="rId206"/>
      </mc:Fallback>
    </mc:AlternateContent>
    <mc:AlternateContent xmlns:mc="http://schemas.openxmlformats.org/markup-compatibility/2006">
      <mc:Choice Requires="x14">
        <oleObject progId="Equation.3" shapeId="7380" r:id="rId2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0" r:id="rId207"/>
      </mc:Fallback>
    </mc:AlternateContent>
    <mc:AlternateContent xmlns:mc="http://schemas.openxmlformats.org/markup-compatibility/2006">
      <mc:Choice Requires="x14">
        <oleObject progId="Equation.3" shapeId="7381" r:id="rId2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1" r:id="rId208"/>
      </mc:Fallback>
    </mc:AlternateContent>
    <mc:AlternateContent xmlns:mc="http://schemas.openxmlformats.org/markup-compatibility/2006">
      <mc:Choice Requires="x14">
        <oleObject progId="Equation.3" shapeId="7382" r:id="rId2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2" r:id="rId209"/>
      </mc:Fallback>
    </mc:AlternateContent>
    <mc:AlternateContent xmlns:mc="http://schemas.openxmlformats.org/markup-compatibility/2006">
      <mc:Choice Requires="x14">
        <oleObject progId="Equation.3" shapeId="7383" r:id="rId2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3" r:id="rId210"/>
      </mc:Fallback>
    </mc:AlternateContent>
    <mc:AlternateContent xmlns:mc="http://schemas.openxmlformats.org/markup-compatibility/2006">
      <mc:Choice Requires="x14">
        <oleObject progId="Equation.3" shapeId="7384" r:id="rId2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4" r:id="rId211"/>
      </mc:Fallback>
    </mc:AlternateContent>
    <mc:AlternateContent xmlns:mc="http://schemas.openxmlformats.org/markup-compatibility/2006">
      <mc:Choice Requires="x14">
        <oleObject progId="Equation.3" shapeId="7385" r:id="rId2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5" r:id="rId212"/>
      </mc:Fallback>
    </mc:AlternateContent>
    <mc:AlternateContent xmlns:mc="http://schemas.openxmlformats.org/markup-compatibility/2006">
      <mc:Choice Requires="x14">
        <oleObject progId="Equation.3" shapeId="7386" r:id="rId2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6" r:id="rId213"/>
      </mc:Fallback>
    </mc:AlternateContent>
    <mc:AlternateContent xmlns:mc="http://schemas.openxmlformats.org/markup-compatibility/2006">
      <mc:Choice Requires="x14">
        <oleObject progId="Equation.3" shapeId="7387" r:id="rId2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7" r:id="rId214"/>
      </mc:Fallback>
    </mc:AlternateContent>
    <mc:AlternateContent xmlns:mc="http://schemas.openxmlformats.org/markup-compatibility/2006">
      <mc:Choice Requires="x14">
        <oleObject progId="Equation.3" shapeId="7388" r:id="rId2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8" r:id="rId215"/>
      </mc:Fallback>
    </mc:AlternateContent>
    <mc:AlternateContent xmlns:mc="http://schemas.openxmlformats.org/markup-compatibility/2006">
      <mc:Choice Requires="x14">
        <oleObject progId="Equation.3" shapeId="7389" r:id="rId2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89" r:id="rId216"/>
      </mc:Fallback>
    </mc:AlternateContent>
    <mc:AlternateContent xmlns:mc="http://schemas.openxmlformats.org/markup-compatibility/2006">
      <mc:Choice Requires="x14">
        <oleObject progId="Equation.3" shapeId="7390" r:id="rId2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0" r:id="rId217"/>
      </mc:Fallback>
    </mc:AlternateContent>
    <mc:AlternateContent xmlns:mc="http://schemas.openxmlformats.org/markup-compatibility/2006">
      <mc:Choice Requires="x14">
        <oleObject progId="Equation.3" shapeId="7391" r:id="rId2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1" r:id="rId218"/>
      </mc:Fallback>
    </mc:AlternateContent>
    <mc:AlternateContent xmlns:mc="http://schemas.openxmlformats.org/markup-compatibility/2006">
      <mc:Choice Requires="x14">
        <oleObject progId="Equation.3" shapeId="7392" r:id="rId2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2" r:id="rId219"/>
      </mc:Fallback>
    </mc:AlternateContent>
    <mc:AlternateContent xmlns:mc="http://schemas.openxmlformats.org/markup-compatibility/2006">
      <mc:Choice Requires="x14">
        <oleObject progId="Equation.3" shapeId="7393" r:id="rId2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3" r:id="rId220"/>
      </mc:Fallback>
    </mc:AlternateContent>
    <mc:AlternateContent xmlns:mc="http://schemas.openxmlformats.org/markup-compatibility/2006">
      <mc:Choice Requires="x14">
        <oleObject progId="Equation.3" shapeId="7394" r:id="rId2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4" r:id="rId221"/>
      </mc:Fallback>
    </mc:AlternateContent>
    <mc:AlternateContent xmlns:mc="http://schemas.openxmlformats.org/markup-compatibility/2006">
      <mc:Choice Requires="x14">
        <oleObject progId="Equation.3" shapeId="7395" r:id="rId2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5" r:id="rId222"/>
      </mc:Fallback>
    </mc:AlternateContent>
    <mc:AlternateContent xmlns:mc="http://schemas.openxmlformats.org/markup-compatibility/2006">
      <mc:Choice Requires="x14">
        <oleObject progId="Equation.3" shapeId="7396" r:id="rId2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6" r:id="rId223"/>
      </mc:Fallback>
    </mc:AlternateContent>
    <mc:AlternateContent xmlns:mc="http://schemas.openxmlformats.org/markup-compatibility/2006">
      <mc:Choice Requires="x14">
        <oleObject progId="Equation.3" shapeId="7397" r:id="rId2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7" r:id="rId224"/>
      </mc:Fallback>
    </mc:AlternateContent>
    <mc:AlternateContent xmlns:mc="http://schemas.openxmlformats.org/markup-compatibility/2006">
      <mc:Choice Requires="x14">
        <oleObject progId="Equation.3" shapeId="7398" r:id="rId2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8" r:id="rId225"/>
      </mc:Fallback>
    </mc:AlternateContent>
    <mc:AlternateContent xmlns:mc="http://schemas.openxmlformats.org/markup-compatibility/2006">
      <mc:Choice Requires="x14">
        <oleObject progId="Equation.3" shapeId="7399" r:id="rId2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399" r:id="rId226"/>
      </mc:Fallback>
    </mc:AlternateContent>
    <mc:AlternateContent xmlns:mc="http://schemas.openxmlformats.org/markup-compatibility/2006">
      <mc:Choice Requires="x14">
        <oleObject progId="Equation.3" shapeId="7400" r:id="rId2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0" r:id="rId227"/>
      </mc:Fallback>
    </mc:AlternateContent>
    <mc:AlternateContent xmlns:mc="http://schemas.openxmlformats.org/markup-compatibility/2006">
      <mc:Choice Requires="x14">
        <oleObject progId="Equation.3" shapeId="7401" r:id="rId2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1" r:id="rId228"/>
      </mc:Fallback>
    </mc:AlternateContent>
    <mc:AlternateContent xmlns:mc="http://schemas.openxmlformats.org/markup-compatibility/2006">
      <mc:Choice Requires="x14">
        <oleObject progId="Equation.3" shapeId="7402" r:id="rId2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2" r:id="rId229"/>
      </mc:Fallback>
    </mc:AlternateContent>
    <mc:AlternateContent xmlns:mc="http://schemas.openxmlformats.org/markup-compatibility/2006">
      <mc:Choice Requires="x14">
        <oleObject progId="Equation.3" shapeId="7403" r:id="rId2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3" r:id="rId230"/>
      </mc:Fallback>
    </mc:AlternateContent>
    <mc:AlternateContent xmlns:mc="http://schemas.openxmlformats.org/markup-compatibility/2006">
      <mc:Choice Requires="x14">
        <oleObject progId="Equation.3" shapeId="7404" r:id="rId2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4" r:id="rId231"/>
      </mc:Fallback>
    </mc:AlternateContent>
    <mc:AlternateContent xmlns:mc="http://schemas.openxmlformats.org/markup-compatibility/2006">
      <mc:Choice Requires="x14">
        <oleObject progId="Equation.3" shapeId="7405" r:id="rId2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5" r:id="rId232"/>
      </mc:Fallback>
    </mc:AlternateContent>
    <mc:AlternateContent xmlns:mc="http://schemas.openxmlformats.org/markup-compatibility/2006">
      <mc:Choice Requires="x14">
        <oleObject progId="Equation.3" shapeId="7406" r:id="rId2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6" r:id="rId233"/>
      </mc:Fallback>
    </mc:AlternateContent>
    <mc:AlternateContent xmlns:mc="http://schemas.openxmlformats.org/markup-compatibility/2006">
      <mc:Choice Requires="x14">
        <oleObject progId="Equation.3" shapeId="7407" r:id="rId2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7" r:id="rId234"/>
      </mc:Fallback>
    </mc:AlternateContent>
    <mc:AlternateContent xmlns:mc="http://schemas.openxmlformats.org/markup-compatibility/2006">
      <mc:Choice Requires="x14">
        <oleObject progId="Equation.3" shapeId="7408" r:id="rId2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8" r:id="rId235"/>
      </mc:Fallback>
    </mc:AlternateContent>
    <mc:AlternateContent xmlns:mc="http://schemas.openxmlformats.org/markup-compatibility/2006">
      <mc:Choice Requires="x14">
        <oleObject progId="Equation.3" shapeId="7409" r:id="rId2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09" r:id="rId236"/>
      </mc:Fallback>
    </mc:AlternateContent>
    <mc:AlternateContent xmlns:mc="http://schemas.openxmlformats.org/markup-compatibility/2006">
      <mc:Choice Requires="x14">
        <oleObject progId="Equation.3" shapeId="7410" r:id="rId2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0" r:id="rId237"/>
      </mc:Fallback>
    </mc:AlternateContent>
    <mc:AlternateContent xmlns:mc="http://schemas.openxmlformats.org/markup-compatibility/2006">
      <mc:Choice Requires="x14">
        <oleObject progId="Equation.3" shapeId="7411" r:id="rId2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1" r:id="rId238"/>
      </mc:Fallback>
    </mc:AlternateContent>
    <mc:AlternateContent xmlns:mc="http://schemas.openxmlformats.org/markup-compatibility/2006">
      <mc:Choice Requires="x14">
        <oleObject progId="Equation.3" shapeId="7412" r:id="rId2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2" r:id="rId239"/>
      </mc:Fallback>
    </mc:AlternateContent>
    <mc:AlternateContent xmlns:mc="http://schemas.openxmlformats.org/markup-compatibility/2006">
      <mc:Choice Requires="x14">
        <oleObject progId="Equation.3" shapeId="7413" r:id="rId2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3" r:id="rId240"/>
      </mc:Fallback>
    </mc:AlternateContent>
    <mc:AlternateContent xmlns:mc="http://schemas.openxmlformats.org/markup-compatibility/2006">
      <mc:Choice Requires="x14">
        <oleObject progId="Equation.3" shapeId="7414" r:id="rId2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4" r:id="rId241"/>
      </mc:Fallback>
    </mc:AlternateContent>
    <mc:AlternateContent xmlns:mc="http://schemas.openxmlformats.org/markup-compatibility/2006">
      <mc:Choice Requires="x14">
        <oleObject progId="Equation.3" shapeId="7415" r:id="rId2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5" r:id="rId242"/>
      </mc:Fallback>
    </mc:AlternateContent>
    <mc:AlternateContent xmlns:mc="http://schemas.openxmlformats.org/markup-compatibility/2006">
      <mc:Choice Requires="x14">
        <oleObject progId="Equation.3" shapeId="7416" r:id="rId2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6" r:id="rId243"/>
      </mc:Fallback>
    </mc:AlternateContent>
    <mc:AlternateContent xmlns:mc="http://schemas.openxmlformats.org/markup-compatibility/2006">
      <mc:Choice Requires="x14">
        <oleObject progId="Equation.3" shapeId="7417" r:id="rId2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7" r:id="rId244"/>
      </mc:Fallback>
    </mc:AlternateContent>
    <mc:AlternateContent xmlns:mc="http://schemas.openxmlformats.org/markup-compatibility/2006">
      <mc:Choice Requires="x14">
        <oleObject progId="Equation.3" shapeId="7418" r:id="rId2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8" r:id="rId245"/>
      </mc:Fallback>
    </mc:AlternateContent>
    <mc:AlternateContent xmlns:mc="http://schemas.openxmlformats.org/markup-compatibility/2006">
      <mc:Choice Requires="x14">
        <oleObject progId="Equation.3" shapeId="7419" r:id="rId2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19" r:id="rId246"/>
      </mc:Fallback>
    </mc:AlternateContent>
    <mc:AlternateContent xmlns:mc="http://schemas.openxmlformats.org/markup-compatibility/2006">
      <mc:Choice Requires="x14">
        <oleObject progId="Equation.3" shapeId="7420" r:id="rId2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0" r:id="rId247"/>
      </mc:Fallback>
    </mc:AlternateContent>
    <mc:AlternateContent xmlns:mc="http://schemas.openxmlformats.org/markup-compatibility/2006">
      <mc:Choice Requires="x14">
        <oleObject progId="Equation.3" shapeId="7421" r:id="rId2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1" r:id="rId248"/>
      </mc:Fallback>
    </mc:AlternateContent>
    <mc:AlternateContent xmlns:mc="http://schemas.openxmlformats.org/markup-compatibility/2006">
      <mc:Choice Requires="x14">
        <oleObject progId="Equation.3" shapeId="7422" r:id="rId2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2" r:id="rId249"/>
      </mc:Fallback>
    </mc:AlternateContent>
    <mc:AlternateContent xmlns:mc="http://schemas.openxmlformats.org/markup-compatibility/2006">
      <mc:Choice Requires="x14">
        <oleObject progId="Equation.3" shapeId="7423" r:id="rId2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3" r:id="rId250"/>
      </mc:Fallback>
    </mc:AlternateContent>
    <mc:AlternateContent xmlns:mc="http://schemas.openxmlformats.org/markup-compatibility/2006">
      <mc:Choice Requires="x14">
        <oleObject progId="Equation.3" shapeId="7424" r:id="rId2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4" r:id="rId251"/>
      </mc:Fallback>
    </mc:AlternateContent>
    <mc:AlternateContent xmlns:mc="http://schemas.openxmlformats.org/markup-compatibility/2006">
      <mc:Choice Requires="x14">
        <oleObject progId="Equation.3" shapeId="7425" r:id="rId2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5" r:id="rId252"/>
      </mc:Fallback>
    </mc:AlternateContent>
    <mc:AlternateContent xmlns:mc="http://schemas.openxmlformats.org/markup-compatibility/2006">
      <mc:Choice Requires="x14">
        <oleObject progId="Equation.3" shapeId="7426" r:id="rId2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6" r:id="rId253"/>
      </mc:Fallback>
    </mc:AlternateContent>
    <mc:AlternateContent xmlns:mc="http://schemas.openxmlformats.org/markup-compatibility/2006">
      <mc:Choice Requires="x14">
        <oleObject progId="Equation.3" shapeId="7427" r:id="rId2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7" r:id="rId254"/>
      </mc:Fallback>
    </mc:AlternateContent>
    <mc:AlternateContent xmlns:mc="http://schemas.openxmlformats.org/markup-compatibility/2006">
      <mc:Choice Requires="x14">
        <oleObject progId="Equation.3" shapeId="7428" r:id="rId2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8" r:id="rId255"/>
      </mc:Fallback>
    </mc:AlternateContent>
    <mc:AlternateContent xmlns:mc="http://schemas.openxmlformats.org/markup-compatibility/2006">
      <mc:Choice Requires="x14">
        <oleObject progId="Equation.3" shapeId="7429" r:id="rId2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29" r:id="rId256"/>
      </mc:Fallback>
    </mc:AlternateContent>
    <mc:AlternateContent xmlns:mc="http://schemas.openxmlformats.org/markup-compatibility/2006">
      <mc:Choice Requires="x14">
        <oleObject progId="Equation.3" shapeId="7430" r:id="rId2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0" r:id="rId257"/>
      </mc:Fallback>
    </mc:AlternateContent>
    <mc:AlternateContent xmlns:mc="http://schemas.openxmlformats.org/markup-compatibility/2006">
      <mc:Choice Requires="x14">
        <oleObject progId="Equation.3" shapeId="7431" r:id="rId2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1" r:id="rId258"/>
      </mc:Fallback>
    </mc:AlternateContent>
    <mc:AlternateContent xmlns:mc="http://schemas.openxmlformats.org/markup-compatibility/2006">
      <mc:Choice Requires="x14">
        <oleObject progId="Equation.3" shapeId="7432" r:id="rId2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2" r:id="rId259"/>
      </mc:Fallback>
    </mc:AlternateContent>
    <mc:AlternateContent xmlns:mc="http://schemas.openxmlformats.org/markup-compatibility/2006">
      <mc:Choice Requires="x14">
        <oleObject progId="Equation.3" shapeId="7433" r:id="rId2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3" r:id="rId260"/>
      </mc:Fallback>
    </mc:AlternateContent>
    <mc:AlternateContent xmlns:mc="http://schemas.openxmlformats.org/markup-compatibility/2006">
      <mc:Choice Requires="x14">
        <oleObject progId="Equation.3" shapeId="7434" r:id="rId2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4" r:id="rId261"/>
      </mc:Fallback>
    </mc:AlternateContent>
    <mc:AlternateContent xmlns:mc="http://schemas.openxmlformats.org/markup-compatibility/2006">
      <mc:Choice Requires="x14">
        <oleObject progId="Equation.3" shapeId="7435" r:id="rId2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5" r:id="rId262"/>
      </mc:Fallback>
    </mc:AlternateContent>
    <mc:AlternateContent xmlns:mc="http://schemas.openxmlformats.org/markup-compatibility/2006">
      <mc:Choice Requires="x14">
        <oleObject progId="Equation.3" shapeId="7436" r:id="rId2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6" r:id="rId263"/>
      </mc:Fallback>
    </mc:AlternateContent>
    <mc:AlternateContent xmlns:mc="http://schemas.openxmlformats.org/markup-compatibility/2006">
      <mc:Choice Requires="x14">
        <oleObject progId="Equation.3" shapeId="7437" r:id="rId2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7" r:id="rId264"/>
      </mc:Fallback>
    </mc:AlternateContent>
    <mc:AlternateContent xmlns:mc="http://schemas.openxmlformats.org/markup-compatibility/2006">
      <mc:Choice Requires="x14">
        <oleObject progId="Equation.3" shapeId="7438" r:id="rId2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8" r:id="rId265"/>
      </mc:Fallback>
    </mc:AlternateContent>
    <mc:AlternateContent xmlns:mc="http://schemas.openxmlformats.org/markup-compatibility/2006">
      <mc:Choice Requires="x14">
        <oleObject progId="Equation.3" shapeId="7439" r:id="rId2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39" r:id="rId266"/>
      </mc:Fallback>
    </mc:AlternateContent>
    <mc:AlternateContent xmlns:mc="http://schemas.openxmlformats.org/markup-compatibility/2006">
      <mc:Choice Requires="x14">
        <oleObject progId="Equation.3" shapeId="7440" r:id="rId2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0" r:id="rId267"/>
      </mc:Fallback>
    </mc:AlternateContent>
    <mc:AlternateContent xmlns:mc="http://schemas.openxmlformats.org/markup-compatibility/2006">
      <mc:Choice Requires="x14">
        <oleObject progId="Equation.3" shapeId="7441" r:id="rId2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1" r:id="rId268"/>
      </mc:Fallback>
    </mc:AlternateContent>
    <mc:AlternateContent xmlns:mc="http://schemas.openxmlformats.org/markup-compatibility/2006">
      <mc:Choice Requires="x14">
        <oleObject progId="Equation.3" shapeId="7442" r:id="rId2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2" r:id="rId269"/>
      </mc:Fallback>
    </mc:AlternateContent>
    <mc:AlternateContent xmlns:mc="http://schemas.openxmlformats.org/markup-compatibility/2006">
      <mc:Choice Requires="x14">
        <oleObject progId="Equation.3" shapeId="7443" r:id="rId2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3" r:id="rId270"/>
      </mc:Fallback>
    </mc:AlternateContent>
    <mc:AlternateContent xmlns:mc="http://schemas.openxmlformats.org/markup-compatibility/2006">
      <mc:Choice Requires="x14">
        <oleObject progId="Equation.3" shapeId="7444" r:id="rId2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4" r:id="rId271"/>
      </mc:Fallback>
    </mc:AlternateContent>
    <mc:AlternateContent xmlns:mc="http://schemas.openxmlformats.org/markup-compatibility/2006">
      <mc:Choice Requires="x14">
        <oleObject progId="Equation.3" shapeId="7445" r:id="rId2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5" r:id="rId272"/>
      </mc:Fallback>
    </mc:AlternateContent>
    <mc:AlternateContent xmlns:mc="http://schemas.openxmlformats.org/markup-compatibility/2006">
      <mc:Choice Requires="x14">
        <oleObject progId="Equation.3" shapeId="7446" r:id="rId2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6" r:id="rId273"/>
      </mc:Fallback>
    </mc:AlternateContent>
    <mc:AlternateContent xmlns:mc="http://schemas.openxmlformats.org/markup-compatibility/2006">
      <mc:Choice Requires="x14">
        <oleObject progId="Equation.3" shapeId="7447" r:id="rId2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7" r:id="rId274"/>
      </mc:Fallback>
    </mc:AlternateContent>
    <mc:AlternateContent xmlns:mc="http://schemas.openxmlformats.org/markup-compatibility/2006">
      <mc:Choice Requires="x14">
        <oleObject progId="Equation.3" shapeId="7448" r:id="rId2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8" r:id="rId275"/>
      </mc:Fallback>
    </mc:AlternateContent>
    <mc:AlternateContent xmlns:mc="http://schemas.openxmlformats.org/markup-compatibility/2006">
      <mc:Choice Requires="x14">
        <oleObject progId="Equation.3" shapeId="7449" r:id="rId2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49" r:id="rId276"/>
      </mc:Fallback>
    </mc:AlternateContent>
    <mc:AlternateContent xmlns:mc="http://schemas.openxmlformats.org/markup-compatibility/2006">
      <mc:Choice Requires="x14">
        <oleObject progId="Equation.3" shapeId="7450" r:id="rId2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0" r:id="rId277"/>
      </mc:Fallback>
    </mc:AlternateContent>
    <mc:AlternateContent xmlns:mc="http://schemas.openxmlformats.org/markup-compatibility/2006">
      <mc:Choice Requires="x14">
        <oleObject progId="Equation.3" shapeId="7451" r:id="rId2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1" r:id="rId278"/>
      </mc:Fallback>
    </mc:AlternateContent>
    <mc:AlternateContent xmlns:mc="http://schemas.openxmlformats.org/markup-compatibility/2006">
      <mc:Choice Requires="x14">
        <oleObject progId="Equation.3" shapeId="7452" r:id="rId2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2" r:id="rId279"/>
      </mc:Fallback>
    </mc:AlternateContent>
    <mc:AlternateContent xmlns:mc="http://schemas.openxmlformats.org/markup-compatibility/2006">
      <mc:Choice Requires="x14">
        <oleObject progId="Equation.3" shapeId="7453" r:id="rId2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3" r:id="rId280"/>
      </mc:Fallback>
    </mc:AlternateContent>
    <mc:AlternateContent xmlns:mc="http://schemas.openxmlformats.org/markup-compatibility/2006">
      <mc:Choice Requires="x14">
        <oleObject progId="Equation.3" shapeId="7454" r:id="rId2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4" r:id="rId281"/>
      </mc:Fallback>
    </mc:AlternateContent>
    <mc:AlternateContent xmlns:mc="http://schemas.openxmlformats.org/markup-compatibility/2006">
      <mc:Choice Requires="x14">
        <oleObject progId="Equation.3" shapeId="7455" r:id="rId2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5" r:id="rId282"/>
      </mc:Fallback>
    </mc:AlternateContent>
    <mc:AlternateContent xmlns:mc="http://schemas.openxmlformats.org/markup-compatibility/2006">
      <mc:Choice Requires="x14">
        <oleObject progId="Equation.3" shapeId="7456" r:id="rId2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6" r:id="rId283"/>
      </mc:Fallback>
    </mc:AlternateContent>
    <mc:AlternateContent xmlns:mc="http://schemas.openxmlformats.org/markup-compatibility/2006">
      <mc:Choice Requires="x14">
        <oleObject progId="Equation.3" shapeId="7457" r:id="rId2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7" r:id="rId284"/>
      </mc:Fallback>
    </mc:AlternateContent>
    <mc:AlternateContent xmlns:mc="http://schemas.openxmlformats.org/markup-compatibility/2006">
      <mc:Choice Requires="x14">
        <oleObject progId="Equation.3" shapeId="7458" r:id="rId2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8" r:id="rId285"/>
      </mc:Fallback>
    </mc:AlternateContent>
    <mc:AlternateContent xmlns:mc="http://schemas.openxmlformats.org/markup-compatibility/2006">
      <mc:Choice Requires="x14">
        <oleObject progId="Equation.3" shapeId="7459" r:id="rId2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59" r:id="rId286"/>
      </mc:Fallback>
    </mc:AlternateContent>
    <mc:AlternateContent xmlns:mc="http://schemas.openxmlformats.org/markup-compatibility/2006">
      <mc:Choice Requires="x14">
        <oleObject progId="Equation.3" shapeId="7460" r:id="rId2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0" r:id="rId287"/>
      </mc:Fallback>
    </mc:AlternateContent>
    <mc:AlternateContent xmlns:mc="http://schemas.openxmlformats.org/markup-compatibility/2006">
      <mc:Choice Requires="x14">
        <oleObject progId="Equation.3" shapeId="7461" r:id="rId2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1" r:id="rId288"/>
      </mc:Fallback>
    </mc:AlternateContent>
    <mc:AlternateContent xmlns:mc="http://schemas.openxmlformats.org/markup-compatibility/2006">
      <mc:Choice Requires="x14">
        <oleObject progId="Equation.3" shapeId="7462" r:id="rId2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2" r:id="rId289"/>
      </mc:Fallback>
    </mc:AlternateContent>
    <mc:AlternateContent xmlns:mc="http://schemas.openxmlformats.org/markup-compatibility/2006">
      <mc:Choice Requires="x14">
        <oleObject progId="Equation.3" shapeId="7463" r:id="rId2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3" r:id="rId290"/>
      </mc:Fallback>
    </mc:AlternateContent>
    <mc:AlternateContent xmlns:mc="http://schemas.openxmlformats.org/markup-compatibility/2006">
      <mc:Choice Requires="x14">
        <oleObject progId="Equation.3" shapeId="7464" r:id="rId2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4" r:id="rId291"/>
      </mc:Fallback>
    </mc:AlternateContent>
    <mc:AlternateContent xmlns:mc="http://schemas.openxmlformats.org/markup-compatibility/2006">
      <mc:Choice Requires="x14">
        <oleObject progId="Equation.3" shapeId="7465" r:id="rId2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5" r:id="rId292"/>
      </mc:Fallback>
    </mc:AlternateContent>
    <mc:AlternateContent xmlns:mc="http://schemas.openxmlformats.org/markup-compatibility/2006">
      <mc:Choice Requires="x14">
        <oleObject progId="Equation.3" shapeId="7466" r:id="rId2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6" r:id="rId293"/>
      </mc:Fallback>
    </mc:AlternateContent>
    <mc:AlternateContent xmlns:mc="http://schemas.openxmlformats.org/markup-compatibility/2006">
      <mc:Choice Requires="x14">
        <oleObject progId="Equation.3" shapeId="7467" r:id="rId2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7" r:id="rId294"/>
      </mc:Fallback>
    </mc:AlternateContent>
    <mc:AlternateContent xmlns:mc="http://schemas.openxmlformats.org/markup-compatibility/2006">
      <mc:Choice Requires="x14">
        <oleObject progId="Equation.3" shapeId="7468" r:id="rId2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8" r:id="rId295"/>
      </mc:Fallback>
    </mc:AlternateContent>
    <mc:AlternateContent xmlns:mc="http://schemas.openxmlformats.org/markup-compatibility/2006">
      <mc:Choice Requires="x14">
        <oleObject progId="Equation.3" shapeId="7469" r:id="rId2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69" r:id="rId296"/>
      </mc:Fallback>
    </mc:AlternateContent>
    <mc:AlternateContent xmlns:mc="http://schemas.openxmlformats.org/markup-compatibility/2006">
      <mc:Choice Requires="x14">
        <oleObject progId="Equation.3" shapeId="7470" r:id="rId2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0" r:id="rId297"/>
      </mc:Fallback>
    </mc:AlternateContent>
    <mc:AlternateContent xmlns:mc="http://schemas.openxmlformats.org/markup-compatibility/2006">
      <mc:Choice Requires="x14">
        <oleObject progId="Equation.3" shapeId="7471" r:id="rId2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1" r:id="rId298"/>
      </mc:Fallback>
    </mc:AlternateContent>
    <mc:AlternateContent xmlns:mc="http://schemas.openxmlformats.org/markup-compatibility/2006">
      <mc:Choice Requires="x14">
        <oleObject progId="Equation.3" shapeId="7472" r:id="rId2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2" r:id="rId299"/>
      </mc:Fallback>
    </mc:AlternateContent>
    <mc:AlternateContent xmlns:mc="http://schemas.openxmlformats.org/markup-compatibility/2006">
      <mc:Choice Requires="x14">
        <oleObject progId="Equation.3" shapeId="7473" r:id="rId3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3" r:id="rId300"/>
      </mc:Fallback>
    </mc:AlternateContent>
    <mc:AlternateContent xmlns:mc="http://schemas.openxmlformats.org/markup-compatibility/2006">
      <mc:Choice Requires="x14">
        <oleObject progId="Equation.3" shapeId="7474" r:id="rId30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4" r:id="rId301"/>
      </mc:Fallback>
    </mc:AlternateContent>
    <mc:AlternateContent xmlns:mc="http://schemas.openxmlformats.org/markup-compatibility/2006">
      <mc:Choice Requires="x14">
        <oleObject progId="Equation.3" shapeId="7475" r:id="rId30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5" r:id="rId302"/>
      </mc:Fallback>
    </mc:AlternateContent>
    <mc:AlternateContent xmlns:mc="http://schemas.openxmlformats.org/markup-compatibility/2006">
      <mc:Choice Requires="x14">
        <oleObject progId="Equation.3" shapeId="7476" r:id="rId30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6" r:id="rId303"/>
      </mc:Fallback>
    </mc:AlternateContent>
    <mc:AlternateContent xmlns:mc="http://schemas.openxmlformats.org/markup-compatibility/2006">
      <mc:Choice Requires="x14">
        <oleObject progId="Equation.3" shapeId="7477" r:id="rId30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7" r:id="rId304"/>
      </mc:Fallback>
    </mc:AlternateContent>
    <mc:AlternateContent xmlns:mc="http://schemas.openxmlformats.org/markup-compatibility/2006">
      <mc:Choice Requires="x14">
        <oleObject progId="Equation.3" shapeId="7478" r:id="rId30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8" r:id="rId305"/>
      </mc:Fallback>
    </mc:AlternateContent>
    <mc:AlternateContent xmlns:mc="http://schemas.openxmlformats.org/markup-compatibility/2006">
      <mc:Choice Requires="x14">
        <oleObject progId="Equation.3" shapeId="7479" r:id="rId30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79" r:id="rId306"/>
      </mc:Fallback>
    </mc:AlternateContent>
    <mc:AlternateContent xmlns:mc="http://schemas.openxmlformats.org/markup-compatibility/2006">
      <mc:Choice Requires="x14">
        <oleObject progId="Equation.3" shapeId="7480" r:id="rId30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0" r:id="rId307"/>
      </mc:Fallback>
    </mc:AlternateContent>
    <mc:AlternateContent xmlns:mc="http://schemas.openxmlformats.org/markup-compatibility/2006">
      <mc:Choice Requires="x14">
        <oleObject progId="Equation.3" shapeId="7481" r:id="rId30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1" r:id="rId308"/>
      </mc:Fallback>
    </mc:AlternateContent>
    <mc:AlternateContent xmlns:mc="http://schemas.openxmlformats.org/markup-compatibility/2006">
      <mc:Choice Requires="x14">
        <oleObject progId="Equation.3" shapeId="7482" r:id="rId30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2" r:id="rId309"/>
      </mc:Fallback>
    </mc:AlternateContent>
    <mc:AlternateContent xmlns:mc="http://schemas.openxmlformats.org/markup-compatibility/2006">
      <mc:Choice Requires="x14">
        <oleObject progId="Equation.3" shapeId="7483" r:id="rId31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3" r:id="rId310"/>
      </mc:Fallback>
    </mc:AlternateContent>
    <mc:AlternateContent xmlns:mc="http://schemas.openxmlformats.org/markup-compatibility/2006">
      <mc:Choice Requires="x14">
        <oleObject progId="Equation.3" shapeId="7484" r:id="rId31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4" r:id="rId311"/>
      </mc:Fallback>
    </mc:AlternateContent>
    <mc:AlternateContent xmlns:mc="http://schemas.openxmlformats.org/markup-compatibility/2006">
      <mc:Choice Requires="x14">
        <oleObject progId="Equation.3" shapeId="7485" r:id="rId31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5" r:id="rId312"/>
      </mc:Fallback>
    </mc:AlternateContent>
    <mc:AlternateContent xmlns:mc="http://schemas.openxmlformats.org/markup-compatibility/2006">
      <mc:Choice Requires="x14">
        <oleObject progId="Equation.3" shapeId="7486" r:id="rId31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6" r:id="rId313"/>
      </mc:Fallback>
    </mc:AlternateContent>
    <mc:AlternateContent xmlns:mc="http://schemas.openxmlformats.org/markup-compatibility/2006">
      <mc:Choice Requires="x14">
        <oleObject progId="Equation.3" shapeId="7487" r:id="rId31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7" r:id="rId314"/>
      </mc:Fallback>
    </mc:AlternateContent>
    <mc:AlternateContent xmlns:mc="http://schemas.openxmlformats.org/markup-compatibility/2006">
      <mc:Choice Requires="x14">
        <oleObject progId="Equation.3" shapeId="7488" r:id="rId31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8" r:id="rId315"/>
      </mc:Fallback>
    </mc:AlternateContent>
    <mc:AlternateContent xmlns:mc="http://schemas.openxmlformats.org/markup-compatibility/2006">
      <mc:Choice Requires="x14">
        <oleObject progId="Equation.3" shapeId="7489" r:id="rId31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89" r:id="rId316"/>
      </mc:Fallback>
    </mc:AlternateContent>
    <mc:AlternateContent xmlns:mc="http://schemas.openxmlformats.org/markup-compatibility/2006">
      <mc:Choice Requires="x14">
        <oleObject progId="Equation.3" shapeId="7490" r:id="rId31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0" r:id="rId317"/>
      </mc:Fallback>
    </mc:AlternateContent>
    <mc:AlternateContent xmlns:mc="http://schemas.openxmlformats.org/markup-compatibility/2006">
      <mc:Choice Requires="x14">
        <oleObject progId="Equation.3" shapeId="7491" r:id="rId31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1" r:id="rId318"/>
      </mc:Fallback>
    </mc:AlternateContent>
    <mc:AlternateContent xmlns:mc="http://schemas.openxmlformats.org/markup-compatibility/2006">
      <mc:Choice Requires="x14">
        <oleObject progId="Equation.3" shapeId="7492" r:id="rId31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2" r:id="rId319"/>
      </mc:Fallback>
    </mc:AlternateContent>
    <mc:AlternateContent xmlns:mc="http://schemas.openxmlformats.org/markup-compatibility/2006">
      <mc:Choice Requires="x14">
        <oleObject progId="Equation.3" shapeId="7493" r:id="rId32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3" r:id="rId320"/>
      </mc:Fallback>
    </mc:AlternateContent>
    <mc:AlternateContent xmlns:mc="http://schemas.openxmlformats.org/markup-compatibility/2006">
      <mc:Choice Requires="x14">
        <oleObject progId="Equation.3" shapeId="7494" r:id="rId32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4" r:id="rId321"/>
      </mc:Fallback>
    </mc:AlternateContent>
    <mc:AlternateContent xmlns:mc="http://schemas.openxmlformats.org/markup-compatibility/2006">
      <mc:Choice Requires="x14">
        <oleObject progId="Equation.3" shapeId="7495" r:id="rId32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5" r:id="rId322"/>
      </mc:Fallback>
    </mc:AlternateContent>
    <mc:AlternateContent xmlns:mc="http://schemas.openxmlformats.org/markup-compatibility/2006">
      <mc:Choice Requires="x14">
        <oleObject progId="Equation.3" shapeId="7496" r:id="rId32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6" r:id="rId323"/>
      </mc:Fallback>
    </mc:AlternateContent>
    <mc:AlternateContent xmlns:mc="http://schemas.openxmlformats.org/markup-compatibility/2006">
      <mc:Choice Requires="x14">
        <oleObject progId="Equation.3" shapeId="7497" r:id="rId32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7" r:id="rId324"/>
      </mc:Fallback>
    </mc:AlternateContent>
    <mc:AlternateContent xmlns:mc="http://schemas.openxmlformats.org/markup-compatibility/2006">
      <mc:Choice Requires="x14">
        <oleObject progId="Equation.3" shapeId="7498" r:id="rId32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8" r:id="rId325"/>
      </mc:Fallback>
    </mc:AlternateContent>
    <mc:AlternateContent xmlns:mc="http://schemas.openxmlformats.org/markup-compatibility/2006">
      <mc:Choice Requires="x14">
        <oleObject progId="Equation.3" shapeId="7499" r:id="rId32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499" r:id="rId326"/>
      </mc:Fallback>
    </mc:AlternateContent>
    <mc:AlternateContent xmlns:mc="http://schemas.openxmlformats.org/markup-compatibility/2006">
      <mc:Choice Requires="x14">
        <oleObject progId="Equation.3" shapeId="7500" r:id="rId32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0" r:id="rId327"/>
      </mc:Fallback>
    </mc:AlternateContent>
    <mc:AlternateContent xmlns:mc="http://schemas.openxmlformats.org/markup-compatibility/2006">
      <mc:Choice Requires="x14">
        <oleObject progId="Equation.3" shapeId="7501" r:id="rId32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1" r:id="rId328"/>
      </mc:Fallback>
    </mc:AlternateContent>
    <mc:AlternateContent xmlns:mc="http://schemas.openxmlformats.org/markup-compatibility/2006">
      <mc:Choice Requires="x14">
        <oleObject progId="Equation.3" shapeId="7502" r:id="rId32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2" r:id="rId329"/>
      </mc:Fallback>
    </mc:AlternateContent>
    <mc:AlternateContent xmlns:mc="http://schemas.openxmlformats.org/markup-compatibility/2006">
      <mc:Choice Requires="x14">
        <oleObject progId="Equation.3" shapeId="7503" r:id="rId33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3" r:id="rId330"/>
      </mc:Fallback>
    </mc:AlternateContent>
    <mc:AlternateContent xmlns:mc="http://schemas.openxmlformats.org/markup-compatibility/2006">
      <mc:Choice Requires="x14">
        <oleObject progId="Equation.3" shapeId="7504" r:id="rId33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4" r:id="rId331"/>
      </mc:Fallback>
    </mc:AlternateContent>
    <mc:AlternateContent xmlns:mc="http://schemas.openxmlformats.org/markup-compatibility/2006">
      <mc:Choice Requires="x14">
        <oleObject progId="Equation.3" shapeId="7505" r:id="rId33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5" r:id="rId332"/>
      </mc:Fallback>
    </mc:AlternateContent>
    <mc:AlternateContent xmlns:mc="http://schemas.openxmlformats.org/markup-compatibility/2006">
      <mc:Choice Requires="x14">
        <oleObject progId="Equation.3" shapeId="7506" r:id="rId33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6" r:id="rId333"/>
      </mc:Fallback>
    </mc:AlternateContent>
    <mc:AlternateContent xmlns:mc="http://schemas.openxmlformats.org/markup-compatibility/2006">
      <mc:Choice Requires="x14">
        <oleObject progId="Equation.3" shapeId="7507" r:id="rId33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7" r:id="rId334"/>
      </mc:Fallback>
    </mc:AlternateContent>
    <mc:AlternateContent xmlns:mc="http://schemas.openxmlformats.org/markup-compatibility/2006">
      <mc:Choice Requires="x14">
        <oleObject progId="Equation.3" shapeId="7508" r:id="rId33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8" r:id="rId335"/>
      </mc:Fallback>
    </mc:AlternateContent>
    <mc:AlternateContent xmlns:mc="http://schemas.openxmlformats.org/markup-compatibility/2006">
      <mc:Choice Requires="x14">
        <oleObject progId="Equation.3" shapeId="7509" r:id="rId33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09" r:id="rId336"/>
      </mc:Fallback>
    </mc:AlternateContent>
    <mc:AlternateContent xmlns:mc="http://schemas.openxmlformats.org/markup-compatibility/2006">
      <mc:Choice Requires="x14">
        <oleObject progId="Equation.3" shapeId="7510" r:id="rId33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0" r:id="rId337"/>
      </mc:Fallback>
    </mc:AlternateContent>
    <mc:AlternateContent xmlns:mc="http://schemas.openxmlformats.org/markup-compatibility/2006">
      <mc:Choice Requires="x14">
        <oleObject progId="Equation.3" shapeId="7511" r:id="rId33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1" r:id="rId338"/>
      </mc:Fallback>
    </mc:AlternateContent>
    <mc:AlternateContent xmlns:mc="http://schemas.openxmlformats.org/markup-compatibility/2006">
      <mc:Choice Requires="x14">
        <oleObject progId="Equation.3" shapeId="7512" r:id="rId33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2" r:id="rId339"/>
      </mc:Fallback>
    </mc:AlternateContent>
    <mc:AlternateContent xmlns:mc="http://schemas.openxmlformats.org/markup-compatibility/2006">
      <mc:Choice Requires="x14">
        <oleObject progId="Equation.3" shapeId="7513" r:id="rId34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3" r:id="rId340"/>
      </mc:Fallback>
    </mc:AlternateContent>
    <mc:AlternateContent xmlns:mc="http://schemas.openxmlformats.org/markup-compatibility/2006">
      <mc:Choice Requires="x14">
        <oleObject progId="Equation.3" shapeId="7514" r:id="rId34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4" r:id="rId341"/>
      </mc:Fallback>
    </mc:AlternateContent>
    <mc:AlternateContent xmlns:mc="http://schemas.openxmlformats.org/markup-compatibility/2006">
      <mc:Choice Requires="x14">
        <oleObject progId="Equation.3" shapeId="7515" r:id="rId34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5" r:id="rId342"/>
      </mc:Fallback>
    </mc:AlternateContent>
    <mc:AlternateContent xmlns:mc="http://schemas.openxmlformats.org/markup-compatibility/2006">
      <mc:Choice Requires="x14">
        <oleObject progId="Equation.3" shapeId="7516" r:id="rId34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6" r:id="rId343"/>
      </mc:Fallback>
    </mc:AlternateContent>
    <mc:AlternateContent xmlns:mc="http://schemas.openxmlformats.org/markup-compatibility/2006">
      <mc:Choice Requires="x14">
        <oleObject progId="Equation.3" shapeId="7517" r:id="rId34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7" r:id="rId344"/>
      </mc:Fallback>
    </mc:AlternateContent>
    <mc:AlternateContent xmlns:mc="http://schemas.openxmlformats.org/markup-compatibility/2006">
      <mc:Choice Requires="x14">
        <oleObject progId="Equation.3" shapeId="7518" r:id="rId34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8" r:id="rId345"/>
      </mc:Fallback>
    </mc:AlternateContent>
    <mc:AlternateContent xmlns:mc="http://schemas.openxmlformats.org/markup-compatibility/2006">
      <mc:Choice Requires="x14">
        <oleObject progId="Equation.3" shapeId="7519" r:id="rId34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19" r:id="rId346"/>
      </mc:Fallback>
    </mc:AlternateContent>
    <mc:AlternateContent xmlns:mc="http://schemas.openxmlformats.org/markup-compatibility/2006">
      <mc:Choice Requires="x14">
        <oleObject progId="Equation.3" shapeId="7520" r:id="rId34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0" r:id="rId347"/>
      </mc:Fallback>
    </mc:AlternateContent>
    <mc:AlternateContent xmlns:mc="http://schemas.openxmlformats.org/markup-compatibility/2006">
      <mc:Choice Requires="x14">
        <oleObject progId="Equation.3" shapeId="7521" r:id="rId34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1" r:id="rId348"/>
      </mc:Fallback>
    </mc:AlternateContent>
    <mc:AlternateContent xmlns:mc="http://schemas.openxmlformats.org/markup-compatibility/2006">
      <mc:Choice Requires="x14">
        <oleObject progId="Equation.3" shapeId="7522" r:id="rId34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2" r:id="rId349"/>
      </mc:Fallback>
    </mc:AlternateContent>
    <mc:AlternateContent xmlns:mc="http://schemas.openxmlformats.org/markup-compatibility/2006">
      <mc:Choice Requires="x14">
        <oleObject progId="Equation.3" shapeId="7523" r:id="rId35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3" r:id="rId350"/>
      </mc:Fallback>
    </mc:AlternateContent>
    <mc:AlternateContent xmlns:mc="http://schemas.openxmlformats.org/markup-compatibility/2006">
      <mc:Choice Requires="x14">
        <oleObject progId="Equation.3" shapeId="7524" r:id="rId35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4" r:id="rId351"/>
      </mc:Fallback>
    </mc:AlternateContent>
    <mc:AlternateContent xmlns:mc="http://schemas.openxmlformats.org/markup-compatibility/2006">
      <mc:Choice Requires="x14">
        <oleObject progId="Equation.3" shapeId="7525" r:id="rId35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5" r:id="rId352"/>
      </mc:Fallback>
    </mc:AlternateContent>
    <mc:AlternateContent xmlns:mc="http://schemas.openxmlformats.org/markup-compatibility/2006">
      <mc:Choice Requires="x14">
        <oleObject progId="Equation.3" shapeId="7526" r:id="rId35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6" r:id="rId353"/>
      </mc:Fallback>
    </mc:AlternateContent>
    <mc:AlternateContent xmlns:mc="http://schemas.openxmlformats.org/markup-compatibility/2006">
      <mc:Choice Requires="x14">
        <oleObject progId="Equation.3" shapeId="7527" r:id="rId35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7" r:id="rId354"/>
      </mc:Fallback>
    </mc:AlternateContent>
    <mc:AlternateContent xmlns:mc="http://schemas.openxmlformats.org/markup-compatibility/2006">
      <mc:Choice Requires="x14">
        <oleObject progId="Equation.3" shapeId="7528" r:id="rId35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8" r:id="rId355"/>
      </mc:Fallback>
    </mc:AlternateContent>
    <mc:AlternateContent xmlns:mc="http://schemas.openxmlformats.org/markup-compatibility/2006">
      <mc:Choice Requires="x14">
        <oleObject progId="Equation.3" shapeId="7529" r:id="rId35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29" r:id="rId356"/>
      </mc:Fallback>
    </mc:AlternateContent>
    <mc:AlternateContent xmlns:mc="http://schemas.openxmlformats.org/markup-compatibility/2006">
      <mc:Choice Requires="x14">
        <oleObject progId="Equation.3" shapeId="7530" r:id="rId35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0" r:id="rId357"/>
      </mc:Fallback>
    </mc:AlternateContent>
    <mc:AlternateContent xmlns:mc="http://schemas.openxmlformats.org/markup-compatibility/2006">
      <mc:Choice Requires="x14">
        <oleObject progId="Equation.3" shapeId="7531" r:id="rId35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1" r:id="rId358"/>
      </mc:Fallback>
    </mc:AlternateContent>
    <mc:AlternateContent xmlns:mc="http://schemas.openxmlformats.org/markup-compatibility/2006">
      <mc:Choice Requires="x14">
        <oleObject progId="Equation.3" shapeId="7532" r:id="rId35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2" r:id="rId359"/>
      </mc:Fallback>
    </mc:AlternateContent>
    <mc:AlternateContent xmlns:mc="http://schemas.openxmlformats.org/markup-compatibility/2006">
      <mc:Choice Requires="x14">
        <oleObject progId="Equation.3" shapeId="7533" r:id="rId36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3" r:id="rId360"/>
      </mc:Fallback>
    </mc:AlternateContent>
    <mc:AlternateContent xmlns:mc="http://schemas.openxmlformats.org/markup-compatibility/2006">
      <mc:Choice Requires="x14">
        <oleObject progId="Equation.3" shapeId="7534" r:id="rId36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4" r:id="rId361"/>
      </mc:Fallback>
    </mc:AlternateContent>
    <mc:AlternateContent xmlns:mc="http://schemas.openxmlformats.org/markup-compatibility/2006">
      <mc:Choice Requires="x14">
        <oleObject progId="Equation.3" shapeId="7535" r:id="rId36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5" r:id="rId362"/>
      </mc:Fallback>
    </mc:AlternateContent>
    <mc:AlternateContent xmlns:mc="http://schemas.openxmlformats.org/markup-compatibility/2006">
      <mc:Choice Requires="x14">
        <oleObject progId="Equation.3" shapeId="7536" r:id="rId36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6" r:id="rId363"/>
      </mc:Fallback>
    </mc:AlternateContent>
    <mc:AlternateContent xmlns:mc="http://schemas.openxmlformats.org/markup-compatibility/2006">
      <mc:Choice Requires="x14">
        <oleObject progId="Equation.3" shapeId="7537" r:id="rId36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7" r:id="rId364"/>
      </mc:Fallback>
    </mc:AlternateContent>
    <mc:AlternateContent xmlns:mc="http://schemas.openxmlformats.org/markup-compatibility/2006">
      <mc:Choice Requires="x14">
        <oleObject progId="Equation.3" shapeId="7538" r:id="rId36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8" r:id="rId365"/>
      </mc:Fallback>
    </mc:AlternateContent>
    <mc:AlternateContent xmlns:mc="http://schemas.openxmlformats.org/markup-compatibility/2006">
      <mc:Choice Requires="x14">
        <oleObject progId="Equation.3" shapeId="7539" r:id="rId36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39" r:id="rId366"/>
      </mc:Fallback>
    </mc:AlternateContent>
    <mc:AlternateContent xmlns:mc="http://schemas.openxmlformats.org/markup-compatibility/2006">
      <mc:Choice Requires="x14">
        <oleObject progId="Equation.3" shapeId="7540" r:id="rId36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0" r:id="rId367"/>
      </mc:Fallback>
    </mc:AlternateContent>
    <mc:AlternateContent xmlns:mc="http://schemas.openxmlformats.org/markup-compatibility/2006">
      <mc:Choice Requires="x14">
        <oleObject progId="Equation.3" shapeId="7541" r:id="rId36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1" r:id="rId368"/>
      </mc:Fallback>
    </mc:AlternateContent>
    <mc:AlternateContent xmlns:mc="http://schemas.openxmlformats.org/markup-compatibility/2006">
      <mc:Choice Requires="x14">
        <oleObject progId="Equation.3" shapeId="7542" r:id="rId36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2" r:id="rId369"/>
      </mc:Fallback>
    </mc:AlternateContent>
    <mc:AlternateContent xmlns:mc="http://schemas.openxmlformats.org/markup-compatibility/2006">
      <mc:Choice Requires="x14">
        <oleObject progId="Equation.3" shapeId="7543" r:id="rId37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3" r:id="rId370"/>
      </mc:Fallback>
    </mc:AlternateContent>
    <mc:AlternateContent xmlns:mc="http://schemas.openxmlformats.org/markup-compatibility/2006">
      <mc:Choice Requires="x14">
        <oleObject progId="Equation.3" shapeId="7544" r:id="rId37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4" r:id="rId371"/>
      </mc:Fallback>
    </mc:AlternateContent>
    <mc:AlternateContent xmlns:mc="http://schemas.openxmlformats.org/markup-compatibility/2006">
      <mc:Choice Requires="x14">
        <oleObject progId="Equation.3" shapeId="7545" r:id="rId37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5" r:id="rId372"/>
      </mc:Fallback>
    </mc:AlternateContent>
    <mc:AlternateContent xmlns:mc="http://schemas.openxmlformats.org/markup-compatibility/2006">
      <mc:Choice Requires="x14">
        <oleObject progId="Equation.3" shapeId="7546" r:id="rId37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6" r:id="rId373"/>
      </mc:Fallback>
    </mc:AlternateContent>
    <mc:AlternateContent xmlns:mc="http://schemas.openxmlformats.org/markup-compatibility/2006">
      <mc:Choice Requires="x14">
        <oleObject progId="Equation.3" shapeId="7547" r:id="rId37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7" r:id="rId374"/>
      </mc:Fallback>
    </mc:AlternateContent>
    <mc:AlternateContent xmlns:mc="http://schemas.openxmlformats.org/markup-compatibility/2006">
      <mc:Choice Requires="x14">
        <oleObject progId="Equation.3" shapeId="7548" r:id="rId37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8" r:id="rId375"/>
      </mc:Fallback>
    </mc:AlternateContent>
    <mc:AlternateContent xmlns:mc="http://schemas.openxmlformats.org/markup-compatibility/2006">
      <mc:Choice Requires="x14">
        <oleObject progId="Equation.3" shapeId="7549" r:id="rId37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49" r:id="rId376"/>
      </mc:Fallback>
    </mc:AlternateContent>
    <mc:AlternateContent xmlns:mc="http://schemas.openxmlformats.org/markup-compatibility/2006">
      <mc:Choice Requires="x14">
        <oleObject progId="Equation.3" shapeId="7550" r:id="rId37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0" r:id="rId377"/>
      </mc:Fallback>
    </mc:AlternateContent>
    <mc:AlternateContent xmlns:mc="http://schemas.openxmlformats.org/markup-compatibility/2006">
      <mc:Choice Requires="x14">
        <oleObject progId="Equation.3" shapeId="7551" r:id="rId37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1" r:id="rId378"/>
      </mc:Fallback>
    </mc:AlternateContent>
    <mc:AlternateContent xmlns:mc="http://schemas.openxmlformats.org/markup-compatibility/2006">
      <mc:Choice Requires="x14">
        <oleObject progId="Equation.3" shapeId="7552" r:id="rId37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2" r:id="rId379"/>
      </mc:Fallback>
    </mc:AlternateContent>
    <mc:AlternateContent xmlns:mc="http://schemas.openxmlformats.org/markup-compatibility/2006">
      <mc:Choice Requires="x14">
        <oleObject progId="Equation.3" shapeId="7553" r:id="rId38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3" r:id="rId380"/>
      </mc:Fallback>
    </mc:AlternateContent>
    <mc:AlternateContent xmlns:mc="http://schemas.openxmlformats.org/markup-compatibility/2006">
      <mc:Choice Requires="x14">
        <oleObject progId="Equation.3" shapeId="7554" r:id="rId38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4" r:id="rId381"/>
      </mc:Fallback>
    </mc:AlternateContent>
    <mc:AlternateContent xmlns:mc="http://schemas.openxmlformats.org/markup-compatibility/2006">
      <mc:Choice Requires="x14">
        <oleObject progId="Equation.3" shapeId="7555" r:id="rId38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5" r:id="rId382"/>
      </mc:Fallback>
    </mc:AlternateContent>
    <mc:AlternateContent xmlns:mc="http://schemas.openxmlformats.org/markup-compatibility/2006">
      <mc:Choice Requires="x14">
        <oleObject progId="Equation.3" shapeId="7556" r:id="rId38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6" r:id="rId383"/>
      </mc:Fallback>
    </mc:AlternateContent>
    <mc:AlternateContent xmlns:mc="http://schemas.openxmlformats.org/markup-compatibility/2006">
      <mc:Choice Requires="x14">
        <oleObject progId="Equation.3" shapeId="7557" r:id="rId38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7" r:id="rId384"/>
      </mc:Fallback>
    </mc:AlternateContent>
    <mc:AlternateContent xmlns:mc="http://schemas.openxmlformats.org/markup-compatibility/2006">
      <mc:Choice Requires="x14">
        <oleObject progId="Equation.3" shapeId="7558" r:id="rId38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8" r:id="rId385"/>
      </mc:Fallback>
    </mc:AlternateContent>
    <mc:AlternateContent xmlns:mc="http://schemas.openxmlformats.org/markup-compatibility/2006">
      <mc:Choice Requires="x14">
        <oleObject progId="Equation.3" shapeId="7559" r:id="rId38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59" r:id="rId386"/>
      </mc:Fallback>
    </mc:AlternateContent>
    <mc:AlternateContent xmlns:mc="http://schemas.openxmlformats.org/markup-compatibility/2006">
      <mc:Choice Requires="x14">
        <oleObject progId="Equation.3" shapeId="7560" r:id="rId38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0" r:id="rId387"/>
      </mc:Fallback>
    </mc:AlternateContent>
    <mc:AlternateContent xmlns:mc="http://schemas.openxmlformats.org/markup-compatibility/2006">
      <mc:Choice Requires="x14">
        <oleObject progId="Equation.3" shapeId="7561" r:id="rId38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1" r:id="rId388"/>
      </mc:Fallback>
    </mc:AlternateContent>
    <mc:AlternateContent xmlns:mc="http://schemas.openxmlformats.org/markup-compatibility/2006">
      <mc:Choice Requires="x14">
        <oleObject progId="Equation.3" shapeId="7562" r:id="rId38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2" r:id="rId389"/>
      </mc:Fallback>
    </mc:AlternateContent>
    <mc:AlternateContent xmlns:mc="http://schemas.openxmlformats.org/markup-compatibility/2006">
      <mc:Choice Requires="x14">
        <oleObject progId="Equation.3" shapeId="7563" r:id="rId39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3" r:id="rId390"/>
      </mc:Fallback>
    </mc:AlternateContent>
    <mc:AlternateContent xmlns:mc="http://schemas.openxmlformats.org/markup-compatibility/2006">
      <mc:Choice Requires="x14">
        <oleObject progId="Equation.3" shapeId="7564" r:id="rId391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4" r:id="rId391"/>
      </mc:Fallback>
    </mc:AlternateContent>
    <mc:AlternateContent xmlns:mc="http://schemas.openxmlformats.org/markup-compatibility/2006">
      <mc:Choice Requires="x14">
        <oleObject progId="Equation.3" shapeId="7565" r:id="rId392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5" r:id="rId392"/>
      </mc:Fallback>
    </mc:AlternateContent>
    <mc:AlternateContent xmlns:mc="http://schemas.openxmlformats.org/markup-compatibility/2006">
      <mc:Choice Requires="x14">
        <oleObject progId="Equation.3" shapeId="7566" r:id="rId393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6" r:id="rId393"/>
      </mc:Fallback>
    </mc:AlternateContent>
    <mc:AlternateContent xmlns:mc="http://schemas.openxmlformats.org/markup-compatibility/2006">
      <mc:Choice Requires="x14">
        <oleObject progId="Equation.3" shapeId="7567" r:id="rId394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7" r:id="rId394"/>
      </mc:Fallback>
    </mc:AlternateContent>
    <mc:AlternateContent xmlns:mc="http://schemas.openxmlformats.org/markup-compatibility/2006">
      <mc:Choice Requires="x14">
        <oleObject progId="Equation.3" shapeId="7568" r:id="rId395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8" r:id="rId395"/>
      </mc:Fallback>
    </mc:AlternateContent>
    <mc:AlternateContent xmlns:mc="http://schemas.openxmlformats.org/markup-compatibility/2006">
      <mc:Choice Requires="x14">
        <oleObject progId="Equation.3" shapeId="7569" r:id="rId396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69" r:id="rId396"/>
      </mc:Fallback>
    </mc:AlternateContent>
    <mc:AlternateContent xmlns:mc="http://schemas.openxmlformats.org/markup-compatibility/2006">
      <mc:Choice Requires="x14">
        <oleObject progId="Equation.3" shapeId="7570" r:id="rId397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0" r:id="rId397"/>
      </mc:Fallback>
    </mc:AlternateContent>
    <mc:AlternateContent xmlns:mc="http://schemas.openxmlformats.org/markup-compatibility/2006">
      <mc:Choice Requires="x14">
        <oleObject progId="Equation.3" shapeId="7571" r:id="rId398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1" r:id="rId398"/>
      </mc:Fallback>
    </mc:AlternateContent>
    <mc:AlternateContent xmlns:mc="http://schemas.openxmlformats.org/markup-compatibility/2006">
      <mc:Choice Requires="x14">
        <oleObject progId="Equation.3" shapeId="7572" r:id="rId399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2" r:id="rId399"/>
      </mc:Fallback>
    </mc:AlternateContent>
    <mc:AlternateContent xmlns:mc="http://schemas.openxmlformats.org/markup-compatibility/2006">
      <mc:Choice Requires="x14">
        <oleObject progId="Equation.3" shapeId="7573" r:id="rId400">
          <objectPr defaultSize="0" autoPict="0" r:id="rId5">
            <anchor moveWithCells="1" sizeWithCells="1">
              <from>
                <xdr:col>11</xdr:col>
                <xdr:colOff>7620</xdr:colOff>
                <xdr:row>67</xdr:row>
                <xdr:rowOff>0</xdr:rowOff>
              </from>
              <to>
                <xdr:col>11</xdr:col>
                <xdr:colOff>411480</xdr:colOff>
                <xdr:row>67</xdr:row>
                <xdr:rowOff>0</xdr:rowOff>
              </to>
            </anchor>
          </objectPr>
        </oleObject>
      </mc:Choice>
      <mc:Fallback>
        <oleObject progId="Equation.3" shapeId="7573" r:id="rId40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50" zoomScaleSheetLayoutView="100" workbookViewId="0"/>
  </sheetViews>
  <sheetFormatPr defaultRowHeight="13.2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16"/>
  <sheetViews>
    <sheetView topLeftCell="A22" workbookViewId="0">
      <selection activeCell="A250" sqref="A250"/>
    </sheetView>
  </sheetViews>
  <sheetFormatPr defaultRowHeight="13.2" x14ac:dyDescent="0.25"/>
  <cols>
    <col min="1" max="1" width="38.5546875" style="167" bestFit="1" customWidth="1"/>
    <col min="2" max="2" width="7" style="167" bestFit="1" customWidth="1"/>
    <col min="3" max="3" width="101.109375" style="168" bestFit="1" customWidth="1"/>
  </cols>
  <sheetData>
    <row r="1" spans="1:3" x14ac:dyDescent="0.25">
      <c r="A1" s="157" t="s">
        <v>159</v>
      </c>
      <c r="B1" s="157" t="s">
        <v>160</v>
      </c>
      <c r="C1" s="158" t="s">
        <v>161</v>
      </c>
    </row>
    <row r="2" spans="1:3" x14ac:dyDescent="0.25">
      <c r="A2" s="157" t="s">
        <v>162</v>
      </c>
      <c r="B2" s="157" t="s">
        <v>160</v>
      </c>
      <c r="C2" s="158" t="s">
        <v>163</v>
      </c>
    </row>
    <row r="3" spans="1:3" x14ac:dyDescent="0.25">
      <c r="A3" s="157" t="s">
        <v>164</v>
      </c>
      <c r="B3" s="157" t="s">
        <v>160</v>
      </c>
      <c r="C3" s="158" t="s">
        <v>165</v>
      </c>
    </row>
    <row r="4" spans="1:3" x14ac:dyDescent="0.25">
      <c r="A4" s="157" t="s">
        <v>166</v>
      </c>
      <c r="B4" s="157" t="s">
        <v>160</v>
      </c>
      <c r="C4" s="158" t="s">
        <v>167</v>
      </c>
    </row>
    <row r="5" spans="1:3" x14ac:dyDescent="0.25">
      <c r="A5" s="157" t="s">
        <v>168</v>
      </c>
      <c r="B5" s="157" t="s">
        <v>160</v>
      </c>
      <c r="C5" s="158" t="s">
        <v>169</v>
      </c>
    </row>
    <row r="6" spans="1:3" x14ac:dyDescent="0.25">
      <c r="A6" s="157" t="s">
        <v>170</v>
      </c>
      <c r="B6" s="157" t="s">
        <v>160</v>
      </c>
      <c r="C6" s="158" t="s">
        <v>171</v>
      </c>
    </row>
    <row r="7" spans="1:3" x14ac:dyDescent="0.25">
      <c r="A7" s="157" t="s">
        <v>172</v>
      </c>
      <c r="B7" s="157" t="s">
        <v>160</v>
      </c>
      <c r="C7" s="158" t="s">
        <v>173</v>
      </c>
    </row>
    <row r="8" spans="1:3" x14ac:dyDescent="0.25">
      <c r="A8" s="157" t="s">
        <v>174</v>
      </c>
      <c r="B8" s="157" t="s">
        <v>160</v>
      </c>
      <c r="C8" s="158" t="s">
        <v>175</v>
      </c>
    </row>
    <row r="9" spans="1:3" x14ac:dyDescent="0.25">
      <c r="A9" s="157" t="s">
        <v>176</v>
      </c>
      <c r="B9" s="157" t="s">
        <v>160</v>
      </c>
      <c r="C9" s="158" t="s">
        <v>177</v>
      </c>
    </row>
    <row r="10" spans="1:3" x14ac:dyDescent="0.25">
      <c r="A10" s="157" t="s">
        <v>178</v>
      </c>
      <c r="B10" s="157" t="s">
        <v>160</v>
      </c>
      <c r="C10" s="158" t="s">
        <v>179</v>
      </c>
    </row>
    <row r="11" spans="1:3" x14ac:dyDescent="0.25">
      <c r="A11" s="157" t="s">
        <v>180</v>
      </c>
      <c r="B11" s="157" t="s">
        <v>160</v>
      </c>
      <c r="C11" s="158" t="s">
        <v>181</v>
      </c>
    </row>
    <row r="12" spans="1:3" x14ac:dyDescent="0.25">
      <c r="A12" s="157" t="s">
        <v>182</v>
      </c>
      <c r="B12" s="157" t="s">
        <v>160</v>
      </c>
      <c r="C12" s="158" t="s">
        <v>183</v>
      </c>
    </row>
    <row r="13" spans="1:3" x14ac:dyDescent="0.25">
      <c r="A13" s="157" t="s">
        <v>184</v>
      </c>
      <c r="B13" s="157" t="s">
        <v>160</v>
      </c>
      <c r="C13" s="158" t="s">
        <v>185</v>
      </c>
    </row>
    <row r="14" spans="1:3" x14ac:dyDescent="0.25">
      <c r="A14" s="157" t="s">
        <v>186</v>
      </c>
      <c r="B14" s="157" t="s">
        <v>160</v>
      </c>
      <c r="C14" s="158" t="s">
        <v>187</v>
      </c>
    </row>
    <row r="15" spans="1:3" x14ac:dyDescent="0.25">
      <c r="A15" s="157" t="s">
        <v>188</v>
      </c>
      <c r="B15" s="157" t="s">
        <v>160</v>
      </c>
      <c r="C15" s="158" t="s">
        <v>189</v>
      </c>
    </row>
    <row r="16" spans="1:3" x14ac:dyDescent="0.25">
      <c r="A16" s="157" t="s">
        <v>190</v>
      </c>
      <c r="B16" s="157" t="s">
        <v>160</v>
      </c>
      <c r="C16" s="158" t="s">
        <v>191</v>
      </c>
    </row>
    <row r="17" spans="1:3" x14ac:dyDescent="0.25">
      <c r="A17" s="157" t="s">
        <v>192</v>
      </c>
      <c r="B17" s="157" t="s">
        <v>160</v>
      </c>
      <c r="C17" s="158" t="s">
        <v>193</v>
      </c>
    </row>
    <row r="18" spans="1:3" x14ac:dyDescent="0.25">
      <c r="A18" s="157" t="s">
        <v>194</v>
      </c>
      <c r="B18" s="157" t="s">
        <v>160</v>
      </c>
      <c r="C18" s="158" t="s">
        <v>195</v>
      </c>
    </row>
    <row r="19" spans="1:3" x14ac:dyDescent="0.25">
      <c r="A19" s="157" t="s">
        <v>196</v>
      </c>
      <c r="B19" s="157" t="s">
        <v>160</v>
      </c>
      <c r="C19" s="158" t="s">
        <v>197</v>
      </c>
    </row>
    <row r="20" spans="1:3" x14ac:dyDescent="0.25">
      <c r="A20" s="157" t="s">
        <v>198</v>
      </c>
      <c r="B20" s="157" t="s">
        <v>160</v>
      </c>
      <c r="C20" s="158" t="s">
        <v>199</v>
      </c>
    </row>
    <row r="21" spans="1:3" x14ac:dyDescent="0.25">
      <c r="A21" s="157" t="s">
        <v>200</v>
      </c>
      <c r="B21" s="157" t="s">
        <v>160</v>
      </c>
      <c r="C21" s="158" t="s">
        <v>201</v>
      </c>
    </row>
    <row r="22" spans="1:3" x14ac:dyDescent="0.25">
      <c r="A22" s="157" t="s">
        <v>202</v>
      </c>
      <c r="B22" s="157" t="s">
        <v>160</v>
      </c>
      <c r="C22" s="158" t="s">
        <v>203</v>
      </c>
    </row>
    <row r="23" spans="1:3" x14ac:dyDescent="0.25">
      <c r="A23" s="157" t="s">
        <v>204</v>
      </c>
      <c r="B23" s="157" t="s">
        <v>160</v>
      </c>
      <c r="C23" s="158" t="s">
        <v>205</v>
      </c>
    </row>
    <row r="24" spans="1:3" x14ac:dyDescent="0.25">
      <c r="A24" s="157" t="s">
        <v>206</v>
      </c>
      <c r="B24" s="157" t="s">
        <v>160</v>
      </c>
      <c r="C24" s="158" t="s">
        <v>207</v>
      </c>
    </row>
    <row r="25" spans="1:3" x14ac:dyDescent="0.25">
      <c r="A25" s="157" t="s">
        <v>208</v>
      </c>
      <c r="B25" s="157" t="s">
        <v>160</v>
      </c>
      <c r="C25" s="158" t="s">
        <v>209</v>
      </c>
    </row>
    <row r="26" spans="1:3" x14ac:dyDescent="0.25">
      <c r="A26" s="157" t="s">
        <v>210</v>
      </c>
      <c r="B26" s="157" t="s">
        <v>160</v>
      </c>
      <c r="C26" s="158" t="s">
        <v>211</v>
      </c>
    </row>
    <row r="27" spans="1:3" x14ac:dyDescent="0.25">
      <c r="A27" s="157" t="s">
        <v>212</v>
      </c>
      <c r="B27" s="157" t="s">
        <v>160</v>
      </c>
      <c r="C27" s="158" t="s">
        <v>213</v>
      </c>
    </row>
    <row r="28" spans="1:3" x14ac:dyDescent="0.25">
      <c r="A28" s="157" t="s">
        <v>214</v>
      </c>
      <c r="B28" s="157" t="s">
        <v>160</v>
      </c>
      <c r="C28" s="158" t="s">
        <v>215</v>
      </c>
    </row>
    <row r="29" spans="1:3" x14ac:dyDescent="0.25">
      <c r="A29" s="157" t="s">
        <v>216</v>
      </c>
      <c r="B29" s="157" t="s">
        <v>160</v>
      </c>
      <c r="C29" s="158" t="s">
        <v>217</v>
      </c>
    </row>
    <row r="30" spans="1:3" x14ac:dyDescent="0.25">
      <c r="A30" s="157" t="s">
        <v>218</v>
      </c>
      <c r="B30" s="157" t="s">
        <v>160</v>
      </c>
      <c r="C30" s="158" t="s">
        <v>219</v>
      </c>
    </row>
    <row r="31" spans="1:3" x14ac:dyDescent="0.25">
      <c r="A31" s="157" t="s">
        <v>220</v>
      </c>
      <c r="B31" s="157" t="s">
        <v>160</v>
      </c>
      <c r="C31" s="158" t="s">
        <v>221</v>
      </c>
    </row>
    <row r="32" spans="1:3" x14ac:dyDescent="0.25">
      <c r="A32" s="157" t="s">
        <v>222</v>
      </c>
      <c r="B32" s="157" t="s">
        <v>160</v>
      </c>
      <c r="C32" s="158" t="s">
        <v>223</v>
      </c>
    </row>
    <row r="33" spans="1:3" ht="18" customHeight="1" x14ac:dyDescent="0.25">
      <c r="A33" s="157" t="s">
        <v>224</v>
      </c>
      <c r="B33" s="157" t="s">
        <v>160</v>
      </c>
      <c r="C33" s="158" t="s">
        <v>225</v>
      </c>
    </row>
    <row r="34" spans="1:3" ht="26.4" x14ac:dyDescent="0.25">
      <c r="A34" s="158" t="s">
        <v>226</v>
      </c>
      <c r="B34" s="157" t="s">
        <v>160</v>
      </c>
      <c r="C34" s="158" t="s">
        <v>227</v>
      </c>
    </row>
    <row r="35" spans="1:3" x14ac:dyDescent="0.25">
      <c r="A35" s="157" t="s">
        <v>228</v>
      </c>
      <c r="B35" s="159" t="s">
        <v>160</v>
      </c>
      <c r="C35" s="158" t="s">
        <v>229</v>
      </c>
    </row>
    <row r="36" spans="1:3" x14ac:dyDescent="0.25">
      <c r="A36" s="157" t="s">
        <v>230</v>
      </c>
      <c r="B36" s="157" t="s">
        <v>160</v>
      </c>
      <c r="C36" s="158" t="s">
        <v>231</v>
      </c>
    </row>
    <row r="37" spans="1:3" x14ac:dyDescent="0.25">
      <c r="A37" s="157" t="s">
        <v>232</v>
      </c>
      <c r="B37" s="157" t="s">
        <v>160</v>
      </c>
      <c r="C37" s="158" t="s">
        <v>233</v>
      </c>
    </row>
    <row r="38" spans="1:3" x14ac:dyDescent="0.25">
      <c r="A38" s="157" t="s">
        <v>234</v>
      </c>
      <c r="B38" s="157" t="s">
        <v>160</v>
      </c>
      <c r="C38" s="158" t="s">
        <v>235</v>
      </c>
    </row>
    <row r="39" spans="1:3" x14ac:dyDescent="0.25">
      <c r="A39" s="157" t="s">
        <v>236</v>
      </c>
      <c r="B39" s="157" t="s">
        <v>160</v>
      </c>
      <c r="C39" s="158" t="s">
        <v>237</v>
      </c>
    </row>
    <row r="40" spans="1:3" x14ac:dyDescent="0.25">
      <c r="A40" s="157" t="s">
        <v>238</v>
      </c>
      <c r="B40" s="157" t="s">
        <v>160</v>
      </c>
      <c r="C40" s="158" t="s">
        <v>239</v>
      </c>
    </row>
    <row r="41" spans="1:3" x14ac:dyDescent="0.25">
      <c r="A41" s="157" t="s">
        <v>240</v>
      </c>
      <c r="B41" s="157" t="s">
        <v>160</v>
      </c>
      <c r="C41" s="158" t="s">
        <v>241</v>
      </c>
    </row>
    <row r="42" spans="1:3" x14ac:dyDescent="0.25">
      <c r="A42" s="157" t="s">
        <v>242</v>
      </c>
      <c r="B42" s="157" t="s">
        <v>160</v>
      </c>
      <c r="C42" s="158" t="s">
        <v>243</v>
      </c>
    </row>
    <row r="43" spans="1:3" x14ac:dyDescent="0.25">
      <c r="A43" s="157" t="s">
        <v>244</v>
      </c>
      <c r="B43" s="157" t="s">
        <v>160</v>
      </c>
      <c r="C43" s="158" t="s">
        <v>245</v>
      </c>
    </row>
    <row r="44" spans="1:3" x14ac:dyDescent="0.25">
      <c r="A44" s="157" t="s">
        <v>246</v>
      </c>
      <c r="B44" s="157" t="s">
        <v>160</v>
      </c>
      <c r="C44" s="158" t="s">
        <v>247</v>
      </c>
    </row>
    <row r="45" spans="1:3" x14ac:dyDescent="0.25">
      <c r="A45" s="157" t="s">
        <v>248</v>
      </c>
      <c r="B45" s="157" t="s">
        <v>160</v>
      </c>
      <c r="C45" s="158" t="s">
        <v>249</v>
      </c>
    </row>
    <row r="46" spans="1:3" x14ac:dyDescent="0.25">
      <c r="A46" s="157" t="s">
        <v>250</v>
      </c>
      <c r="B46" s="157" t="s">
        <v>160</v>
      </c>
      <c r="C46" s="158" t="s">
        <v>251</v>
      </c>
    </row>
    <row r="47" spans="1:3" x14ac:dyDescent="0.25">
      <c r="A47" s="157" t="s">
        <v>252</v>
      </c>
      <c r="B47" s="157" t="s">
        <v>160</v>
      </c>
      <c r="C47" s="158" t="s">
        <v>253</v>
      </c>
    </row>
    <row r="48" spans="1:3" x14ac:dyDescent="0.25">
      <c r="A48" s="157" t="s">
        <v>254</v>
      </c>
      <c r="B48" s="157" t="s">
        <v>160</v>
      </c>
      <c r="C48" s="158" t="s">
        <v>255</v>
      </c>
    </row>
    <row r="49" spans="1:3" x14ac:dyDescent="0.25">
      <c r="A49" s="157" t="s">
        <v>256</v>
      </c>
      <c r="B49" s="157" t="s">
        <v>160</v>
      </c>
      <c r="C49" s="158" t="s">
        <v>257</v>
      </c>
    </row>
    <row r="50" spans="1:3" x14ac:dyDescent="0.25">
      <c r="A50" s="157" t="s">
        <v>258</v>
      </c>
      <c r="B50" s="157" t="s">
        <v>160</v>
      </c>
      <c r="C50" s="158" t="s">
        <v>259</v>
      </c>
    </row>
    <row r="51" spans="1:3" x14ac:dyDescent="0.25">
      <c r="A51" s="157" t="s">
        <v>260</v>
      </c>
      <c r="B51" s="157" t="s">
        <v>160</v>
      </c>
      <c r="C51" s="158" t="s">
        <v>261</v>
      </c>
    </row>
    <row r="52" spans="1:3" x14ac:dyDescent="0.25">
      <c r="A52" s="157" t="s">
        <v>262</v>
      </c>
      <c r="B52" s="157" t="s">
        <v>160</v>
      </c>
      <c r="C52" s="158" t="s">
        <v>263</v>
      </c>
    </row>
    <row r="53" spans="1:3" x14ac:dyDescent="0.25">
      <c r="A53" s="157" t="s">
        <v>264</v>
      </c>
      <c r="B53" s="157" t="s">
        <v>160</v>
      </c>
      <c r="C53" s="158" t="s">
        <v>265</v>
      </c>
    </row>
    <row r="54" spans="1:3" x14ac:dyDescent="0.25">
      <c r="A54" s="157" t="s">
        <v>266</v>
      </c>
      <c r="B54" s="157" t="s">
        <v>160</v>
      </c>
      <c r="C54" s="158" t="s">
        <v>267</v>
      </c>
    </row>
    <row r="55" spans="1:3" x14ac:dyDescent="0.25">
      <c r="A55" s="157" t="s">
        <v>268</v>
      </c>
      <c r="B55" s="157" t="s">
        <v>160</v>
      </c>
      <c r="C55" s="158" t="s">
        <v>269</v>
      </c>
    </row>
    <row r="56" spans="1:3" x14ac:dyDescent="0.25">
      <c r="A56" s="157" t="s">
        <v>270</v>
      </c>
      <c r="B56" s="157" t="s">
        <v>160</v>
      </c>
      <c r="C56" s="158" t="s">
        <v>271</v>
      </c>
    </row>
    <row r="57" spans="1:3" x14ac:dyDescent="0.25">
      <c r="A57" s="157" t="s">
        <v>272</v>
      </c>
      <c r="B57" s="157" t="s">
        <v>160</v>
      </c>
      <c r="C57" s="158" t="s">
        <v>273</v>
      </c>
    </row>
    <row r="58" spans="1:3" x14ac:dyDescent="0.25">
      <c r="A58" s="157" t="s">
        <v>274</v>
      </c>
      <c r="B58" s="157" t="s">
        <v>160</v>
      </c>
      <c r="C58" s="158" t="s">
        <v>275</v>
      </c>
    </row>
    <row r="59" spans="1:3" x14ac:dyDescent="0.25">
      <c r="A59" s="157" t="s">
        <v>276</v>
      </c>
      <c r="B59" s="157" t="s">
        <v>160</v>
      </c>
      <c r="C59" s="158" t="s">
        <v>277</v>
      </c>
    </row>
    <row r="60" spans="1:3" x14ac:dyDescent="0.25">
      <c r="A60" s="157" t="s">
        <v>278</v>
      </c>
      <c r="B60" s="157" t="s">
        <v>160</v>
      </c>
      <c r="C60" s="158" t="s">
        <v>279</v>
      </c>
    </row>
    <row r="61" spans="1:3" x14ac:dyDescent="0.25">
      <c r="A61" s="157" t="s">
        <v>280</v>
      </c>
      <c r="B61" s="157" t="s">
        <v>160</v>
      </c>
      <c r="C61" s="158" t="s">
        <v>281</v>
      </c>
    </row>
    <row r="62" spans="1:3" x14ac:dyDescent="0.25">
      <c r="A62" s="157" t="s">
        <v>282</v>
      </c>
      <c r="B62" s="157" t="s">
        <v>160</v>
      </c>
      <c r="C62" s="158" t="s">
        <v>283</v>
      </c>
    </row>
    <row r="63" spans="1:3" x14ac:dyDescent="0.25">
      <c r="A63" s="157" t="s">
        <v>284</v>
      </c>
      <c r="B63" s="157" t="s">
        <v>160</v>
      </c>
      <c r="C63" s="158" t="s">
        <v>285</v>
      </c>
    </row>
    <row r="64" spans="1:3" x14ac:dyDescent="0.25">
      <c r="A64" s="157" t="s">
        <v>286</v>
      </c>
      <c r="B64" s="157" t="s">
        <v>160</v>
      </c>
      <c r="C64" s="158" t="s">
        <v>287</v>
      </c>
    </row>
    <row r="65" spans="1:3" x14ac:dyDescent="0.25">
      <c r="A65" s="157" t="s">
        <v>288</v>
      </c>
      <c r="B65" s="157" t="s">
        <v>160</v>
      </c>
      <c r="C65" s="158" t="s">
        <v>289</v>
      </c>
    </row>
    <row r="66" spans="1:3" x14ac:dyDescent="0.25">
      <c r="A66" s="157" t="s">
        <v>290</v>
      </c>
      <c r="B66" s="157" t="s">
        <v>160</v>
      </c>
      <c r="C66" s="158" t="s">
        <v>291</v>
      </c>
    </row>
    <row r="67" spans="1:3" x14ac:dyDescent="0.25">
      <c r="A67" s="157" t="s">
        <v>292</v>
      </c>
      <c r="B67" s="157" t="s">
        <v>160</v>
      </c>
      <c r="C67" s="158" t="s">
        <v>293</v>
      </c>
    </row>
    <row r="68" spans="1:3" x14ac:dyDescent="0.25">
      <c r="A68" s="157" t="s">
        <v>294</v>
      </c>
      <c r="B68" s="157" t="s">
        <v>160</v>
      </c>
      <c r="C68" s="158" t="s">
        <v>295</v>
      </c>
    </row>
    <row r="69" spans="1:3" x14ac:dyDescent="0.25">
      <c r="A69" s="157" t="s">
        <v>296</v>
      </c>
      <c r="B69" s="157" t="s">
        <v>160</v>
      </c>
      <c r="C69" s="158" t="s">
        <v>297</v>
      </c>
    </row>
    <row r="70" spans="1:3" x14ac:dyDescent="0.25">
      <c r="A70" s="157" t="s">
        <v>298</v>
      </c>
      <c r="B70" s="157" t="s">
        <v>160</v>
      </c>
      <c r="C70" s="158" t="s">
        <v>299</v>
      </c>
    </row>
    <row r="71" spans="1:3" x14ac:dyDescent="0.25">
      <c r="A71" s="157" t="s">
        <v>300</v>
      </c>
      <c r="B71" s="157" t="s">
        <v>160</v>
      </c>
      <c r="C71" s="158" t="s">
        <v>301</v>
      </c>
    </row>
    <row r="72" spans="1:3" x14ac:dyDescent="0.25">
      <c r="A72" s="157" t="s">
        <v>302</v>
      </c>
      <c r="B72" s="157" t="s">
        <v>160</v>
      </c>
      <c r="C72" s="158" t="s">
        <v>303</v>
      </c>
    </row>
    <row r="73" spans="1:3" x14ac:dyDescent="0.25">
      <c r="A73" s="157" t="s">
        <v>304</v>
      </c>
      <c r="B73" s="157" t="s">
        <v>160</v>
      </c>
      <c r="C73" s="158" t="s">
        <v>305</v>
      </c>
    </row>
    <row r="74" spans="1:3" x14ac:dyDescent="0.25">
      <c r="A74" s="157" t="s">
        <v>306</v>
      </c>
      <c r="B74" s="157" t="s">
        <v>160</v>
      </c>
      <c r="C74" s="158" t="s">
        <v>295</v>
      </c>
    </row>
    <row r="75" spans="1:3" x14ac:dyDescent="0.25">
      <c r="A75" s="157" t="s">
        <v>307</v>
      </c>
      <c r="B75" s="157" t="s">
        <v>160</v>
      </c>
      <c r="C75" s="158" t="s">
        <v>308</v>
      </c>
    </row>
    <row r="76" spans="1:3" x14ac:dyDescent="0.25">
      <c r="A76" s="157" t="s">
        <v>309</v>
      </c>
      <c r="B76" s="157" t="s">
        <v>160</v>
      </c>
      <c r="C76" s="158" t="s">
        <v>310</v>
      </c>
    </row>
    <row r="77" spans="1:3" ht="26.4" x14ac:dyDescent="0.25">
      <c r="A77" s="157" t="s">
        <v>311</v>
      </c>
      <c r="B77" s="157" t="s">
        <v>160</v>
      </c>
      <c r="C77" s="158" t="s">
        <v>312</v>
      </c>
    </row>
    <row r="78" spans="1:3" x14ac:dyDescent="0.25">
      <c r="A78" s="160" t="s">
        <v>313</v>
      </c>
      <c r="B78" s="160" t="s">
        <v>160</v>
      </c>
      <c r="C78" s="160" t="s">
        <v>314</v>
      </c>
    </row>
    <row r="79" spans="1:3" x14ac:dyDescent="0.25">
      <c r="A79" s="160" t="s">
        <v>315</v>
      </c>
      <c r="B79" s="160" t="s">
        <v>160</v>
      </c>
      <c r="C79" s="160" t="s">
        <v>316</v>
      </c>
    </row>
    <row r="80" spans="1:3" x14ac:dyDescent="0.25">
      <c r="A80" s="160" t="s">
        <v>317</v>
      </c>
      <c r="B80" s="160" t="s">
        <v>160</v>
      </c>
      <c r="C80" s="160" t="s">
        <v>318</v>
      </c>
    </row>
    <row r="81" spans="1:3" x14ac:dyDescent="0.25">
      <c r="A81" s="160" t="s">
        <v>319</v>
      </c>
      <c r="B81" s="160" t="s">
        <v>160</v>
      </c>
      <c r="C81" s="160" t="s">
        <v>320</v>
      </c>
    </row>
    <row r="82" spans="1:3" x14ac:dyDescent="0.25">
      <c r="A82" s="160" t="s">
        <v>321</v>
      </c>
      <c r="B82" s="160" t="s">
        <v>160</v>
      </c>
      <c r="C82" s="160" t="s">
        <v>322</v>
      </c>
    </row>
    <row r="83" spans="1:3" x14ac:dyDescent="0.25">
      <c r="A83" s="160" t="s">
        <v>323</v>
      </c>
      <c r="B83" s="160" t="s">
        <v>160</v>
      </c>
      <c r="C83" s="160" t="s">
        <v>324</v>
      </c>
    </row>
    <row r="84" spans="1:3" x14ac:dyDescent="0.25">
      <c r="A84" s="160" t="s">
        <v>325</v>
      </c>
      <c r="B84" s="160" t="s">
        <v>160</v>
      </c>
      <c r="C84" s="160" t="s">
        <v>326</v>
      </c>
    </row>
    <row r="85" spans="1:3" x14ac:dyDescent="0.25">
      <c r="A85" s="160" t="s">
        <v>327</v>
      </c>
      <c r="B85" s="160" t="s">
        <v>160</v>
      </c>
      <c r="C85" s="160" t="s">
        <v>328</v>
      </c>
    </row>
    <row r="86" spans="1:3" x14ac:dyDescent="0.25">
      <c r="A86" s="160" t="s">
        <v>329</v>
      </c>
      <c r="B86" s="160" t="s">
        <v>160</v>
      </c>
      <c r="C86" s="160" t="s">
        <v>330</v>
      </c>
    </row>
    <row r="87" spans="1:3" x14ac:dyDescent="0.25">
      <c r="A87" s="160" t="s">
        <v>331</v>
      </c>
      <c r="B87" s="160" t="s">
        <v>160</v>
      </c>
      <c r="C87" s="160" t="s">
        <v>332</v>
      </c>
    </row>
    <row r="88" spans="1:3" x14ac:dyDescent="0.25">
      <c r="A88" s="160" t="s">
        <v>333</v>
      </c>
      <c r="B88" s="160" t="s">
        <v>160</v>
      </c>
      <c r="C88" s="160" t="s">
        <v>334</v>
      </c>
    </row>
    <row r="89" spans="1:3" ht="26.4" x14ac:dyDescent="0.25">
      <c r="A89" s="160" t="s">
        <v>335</v>
      </c>
      <c r="B89" s="160" t="s">
        <v>160</v>
      </c>
      <c r="C89" s="160" t="s">
        <v>334</v>
      </c>
    </row>
    <row r="90" spans="1:3" x14ac:dyDescent="0.25">
      <c r="A90" s="160" t="s">
        <v>336</v>
      </c>
      <c r="B90" s="160" t="s">
        <v>160</v>
      </c>
      <c r="C90" s="160" t="s">
        <v>337</v>
      </c>
    </row>
    <row r="91" spans="1:3" x14ac:dyDescent="0.25">
      <c r="A91" s="160" t="s">
        <v>338</v>
      </c>
      <c r="B91" s="160" t="s">
        <v>160</v>
      </c>
      <c r="C91" s="160" t="s">
        <v>339</v>
      </c>
    </row>
    <row r="92" spans="1:3" x14ac:dyDescent="0.25">
      <c r="A92" s="160" t="s">
        <v>340</v>
      </c>
      <c r="B92" s="160" t="s">
        <v>160</v>
      </c>
      <c r="C92" s="160" t="s">
        <v>341</v>
      </c>
    </row>
    <row r="93" spans="1:3" x14ac:dyDescent="0.25">
      <c r="A93" s="160" t="s">
        <v>342</v>
      </c>
      <c r="B93" s="160" t="s">
        <v>160</v>
      </c>
      <c r="C93" s="160" t="s">
        <v>343</v>
      </c>
    </row>
    <row r="94" spans="1:3" x14ac:dyDescent="0.25">
      <c r="A94" s="160" t="s">
        <v>344</v>
      </c>
      <c r="B94" s="160" t="s">
        <v>160</v>
      </c>
      <c r="C94" s="160" t="s">
        <v>345</v>
      </c>
    </row>
    <row r="95" spans="1:3" x14ac:dyDescent="0.25">
      <c r="A95" s="160" t="s">
        <v>346</v>
      </c>
      <c r="B95" s="160" t="s">
        <v>160</v>
      </c>
      <c r="C95" s="160" t="s">
        <v>347</v>
      </c>
    </row>
    <row r="96" spans="1:3" x14ac:dyDescent="0.25">
      <c r="A96" s="160" t="s">
        <v>348</v>
      </c>
      <c r="B96" s="160" t="s">
        <v>160</v>
      </c>
      <c r="C96" s="160" t="s">
        <v>349</v>
      </c>
    </row>
    <row r="97" spans="1:3" x14ac:dyDescent="0.25">
      <c r="A97" s="160" t="s">
        <v>350</v>
      </c>
      <c r="B97" s="160" t="s">
        <v>160</v>
      </c>
      <c r="C97" s="160" t="s">
        <v>351</v>
      </c>
    </row>
    <row r="98" spans="1:3" x14ac:dyDescent="0.25">
      <c r="A98" s="160" t="s">
        <v>352</v>
      </c>
      <c r="B98" s="160" t="s">
        <v>160</v>
      </c>
      <c r="C98" s="160" t="s">
        <v>353</v>
      </c>
    </row>
    <row r="99" spans="1:3" x14ac:dyDescent="0.25">
      <c r="A99" s="160" t="s">
        <v>354</v>
      </c>
      <c r="B99" s="160" t="s">
        <v>160</v>
      </c>
      <c r="C99" s="160" t="s">
        <v>355</v>
      </c>
    </row>
    <row r="100" spans="1:3" x14ac:dyDescent="0.25">
      <c r="A100" s="160" t="s">
        <v>356</v>
      </c>
      <c r="B100" s="160" t="s">
        <v>160</v>
      </c>
      <c r="C100" s="160" t="s">
        <v>357</v>
      </c>
    </row>
    <row r="101" spans="1:3" x14ac:dyDescent="0.25">
      <c r="A101" s="160" t="s">
        <v>358</v>
      </c>
      <c r="B101" s="160" t="s">
        <v>359</v>
      </c>
      <c r="C101" s="160" t="s">
        <v>360</v>
      </c>
    </row>
    <row r="102" spans="1:3" x14ac:dyDescent="0.25">
      <c r="A102" s="160" t="s">
        <v>361</v>
      </c>
      <c r="B102" s="160" t="s">
        <v>160</v>
      </c>
      <c r="C102" s="160" t="s">
        <v>362</v>
      </c>
    </row>
    <row r="103" spans="1:3" x14ac:dyDescent="0.25">
      <c r="A103" s="160" t="s">
        <v>363</v>
      </c>
      <c r="B103" s="160" t="s">
        <v>160</v>
      </c>
      <c r="C103" s="160" t="s">
        <v>364</v>
      </c>
    </row>
    <row r="104" spans="1:3" x14ac:dyDescent="0.25">
      <c r="A104" s="160" t="s">
        <v>365</v>
      </c>
      <c r="B104" s="160" t="s">
        <v>160</v>
      </c>
      <c r="C104" s="160" t="s">
        <v>366</v>
      </c>
    </row>
    <row r="105" spans="1:3" x14ac:dyDescent="0.25">
      <c r="A105" s="160" t="s">
        <v>367</v>
      </c>
      <c r="B105" s="160" t="s">
        <v>160</v>
      </c>
      <c r="C105" s="160" t="s">
        <v>368</v>
      </c>
    </row>
    <row r="106" spans="1:3" x14ac:dyDescent="0.25">
      <c r="A106" s="160" t="s">
        <v>369</v>
      </c>
      <c r="B106" s="160" t="s">
        <v>160</v>
      </c>
      <c r="C106" s="160" t="s">
        <v>370</v>
      </c>
    </row>
    <row r="107" spans="1:3" x14ac:dyDescent="0.25">
      <c r="A107" s="160" t="s">
        <v>371</v>
      </c>
      <c r="B107" s="160" t="s">
        <v>160</v>
      </c>
      <c r="C107" s="160" t="s">
        <v>372</v>
      </c>
    </row>
    <row r="108" spans="1:3" x14ac:dyDescent="0.25">
      <c r="A108" s="160" t="s">
        <v>373</v>
      </c>
      <c r="B108" s="160" t="s">
        <v>160</v>
      </c>
      <c r="C108" s="160" t="s">
        <v>374</v>
      </c>
    </row>
    <row r="109" spans="1:3" x14ac:dyDescent="0.25">
      <c r="A109" s="160" t="s">
        <v>375</v>
      </c>
      <c r="B109" s="160" t="s">
        <v>160</v>
      </c>
      <c r="C109" s="160" t="s">
        <v>376</v>
      </c>
    </row>
    <row r="110" spans="1:3" x14ac:dyDescent="0.25">
      <c r="A110" s="160" t="s">
        <v>377</v>
      </c>
      <c r="B110" s="160" t="s">
        <v>160</v>
      </c>
      <c r="C110" s="160" t="s">
        <v>378</v>
      </c>
    </row>
    <row r="111" spans="1:3" x14ac:dyDescent="0.25">
      <c r="A111" s="160" t="s">
        <v>379</v>
      </c>
      <c r="B111" s="160" t="s">
        <v>160</v>
      </c>
      <c r="C111" s="160" t="s">
        <v>380</v>
      </c>
    </row>
    <row r="112" spans="1:3" x14ac:dyDescent="0.25">
      <c r="A112" s="160" t="s">
        <v>381</v>
      </c>
      <c r="B112" s="160" t="s">
        <v>160</v>
      </c>
      <c r="C112" s="160" t="s">
        <v>382</v>
      </c>
    </row>
    <row r="113" spans="1:3" x14ac:dyDescent="0.25">
      <c r="A113" s="160" t="s">
        <v>383</v>
      </c>
      <c r="B113" s="160" t="s">
        <v>160</v>
      </c>
      <c r="C113" s="160" t="s">
        <v>384</v>
      </c>
    </row>
    <row r="114" spans="1:3" x14ac:dyDescent="0.25">
      <c r="A114" s="160" t="s">
        <v>385</v>
      </c>
      <c r="B114" s="160" t="s">
        <v>160</v>
      </c>
      <c r="C114" s="160" t="s">
        <v>386</v>
      </c>
    </row>
    <row r="115" spans="1:3" x14ac:dyDescent="0.25">
      <c r="A115" s="160" t="s">
        <v>387</v>
      </c>
      <c r="B115" s="160" t="s">
        <v>160</v>
      </c>
      <c r="C115" s="160" t="s">
        <v>388</v>
      </c>
    </row>
    <row r="116" spans="1:3" x14ac:dyDescent="0.25">
      <c r="A116" s="160" t="s">
        <v>389</v>
      </c>
      <c r="B116" s="160" t="s">
        <v>160</v>
      </c>
      <c r="C116" s="160" t="s">
        <v>390</v>
      </c>
    </row>
    <row r="117" spans="1:3" x14ac:dyDescent="0.25">
      <c r="A117" s="160" t="s">
        <v>391</v>
      </c>
      <c r="B117" s="160" t="s">
        <v>160</v>
      </c>
      <c r="C117" s="160" t="s">
        <v>392</v>
      </c>
    </row>
    <row r="118" spans="1:3" x14ac:dyDescent="0.25">
      <c r="A118" s="160" t="s">
        <v>393</v>
      </c>
      <c r="B118" s="160" t="s">
        <v>160</v>
      </c>
      <c r="C118" s="160" t="s">
        <v>394</v>
      </c>
    </row>
    <row r="119" spans="1:3" x14ac:dyDescent="0.25">
      <c r="A119" s="160" t="s">
        <v>395</v>
      </c>
      <c r="B119" s="160" t="s">
        <v>160</v>
      </c>
      <c r="C119" s="160" t="s">
        <v>396</v>
      </c>
    </row>
    <row r="120" spans="1:3" x14ac:dyDescent="0.25">
      <c r="A120" s="161" t="s">
        <v>397</v>
      </c>
      <c r="B120" s="160" t="s">
        <v>160</v>
      </c>
      <c r="C120" s="160" t="s">
        <v>398</v>
      </c>
    </row>
    <row r="121" spans="1:3" x14ac:dyDescent="0.25">
      <c r="A121" s="160" t="s">
        <v>399</v>
      </c>
      <c r="B121" s="160" t="s">
        <v>160</v>
      </c>
      <c r="C121" s="160" t="s">
        <v>400</v>
      </c>
    </row>
    <row r="122" spans="1:3" x14ac:dyDescent="0.25">
      <c r="A122" s="160" t="s">
        <v>401</v>
      </c>
      <c r="B122" s="160" t="s">
        <v>160</v>
      </c>
      <c r="C122" s="160" t="s">
        <v>402</v>
      </c>
    </row>
    <row r="123" spans="1:3" x14ac:dyDescent="0.25">
      <c r="A123" s="160" t="s">
        <v>403</v>
      </c>
      <c r="B123" s="160" t="s">
        <v>160</v>
      </c>
      <c r="C123" s="160" t="s">
        <v>404</v>
      </c>
    </row>
    <row r="124" spans="1:3" x14ac:dyDescent="0.25">
      <c r="A124" s="161" t="s">
        <v>405</v>
      </c>
      <c r="B124" s="160" t="s">
        <v>160</v>
      </c>
      <c r="C124" s="160" t="s">
        <v>406</v>
      </c>
    </row>
    <row r="125" spans="1:3" x14ac:dyDescent="0.25">
      <c r="A125" s="160" t="s">
        <v>407</v>
      </c>
      <c r="B125" s="160" t="s">
        <v>160</v>
      </c>
      <c r="C125" s="160" t="s">
        <v>408</v>
      </c>
    </row>
    <row r="126" spans="1:3" x14ac:dyDescent="0.25">
      <c r="A126" s="160" t="s">
        <v>409</v>
      </c>
      <c r="B126" s="160" t="s">
        <v>160</v>
      </c>
      <c r="C126" s="160" t="s">
        <v>410</v>
      </c>
    </row>
    <row r="127" spans="1:3" x14ac:dyDescent="0.25">
      <c r="A127" s="160" t="s">
        <v>411</v>
      </c>
      <c r="B127" s="160" t="s">
        <v>160</v>
      </c>
      <c r="C127" s="160" t="s">
        <v>412</v>
      </c>
    </row>
    <row r="128" spans="1:3" x14ac:dyDescent="0.25">
      <c r="A128" s="160" t="s">
        <v>413</v>
      </c>
      <c r="B128" s="160" t="s">
        <v>160</v>
      </c>
      <c r="C128" s="160" t="s">
        <v>414</v>
      </c>
    </row>
    <row r="129" spans="1:3" x14ac:dyDescent="0.25">
      <c r="A129" s="160" t="s">
        <v>415</v>
      </c>
      <c r="B129" s="160" t="s">
        <v>160</v>
      </c>
      <c r="C129" s="160" t="s">
        <v>416</v>
      </c>
    </row>
    <row r="130" spans="1:3" x14ac:dyDescent="0.25">
      <c r="A130" s="160" t="s">
        <v>417</v>
      </c>
      <c r="B130" s="160" t="s">
        <v>160</v>
      </c>
      <c r="C130" s="160" t="s">
        <v>418</v>
      </c>
    </row>
    <row r="131" spans="1:3" x14ac:dyDescent="0.25">
      <c r="A131" s="160" t="s">
        <v>419</v>
      </c>
      <c r="B131" s="160" t="s">
        <v>160</v>
      </c>
      <c r="C131" s="160" t="s">
        <v>420</v>
      </c>
    </row>
    <row r="132" spans="1:3" x14ac:dyDescent="0.25">
      <c r="A132" s="160" t="s">
        <v>421</v>
      </c>
      <c r="B132" s="160" t="s">
        <v>160</v>
      </c>
      <c r="C132" s="160" t="s">
        <v>422</v>
      </c>
    </row>
    <row r="133" spans="1:3" x14ac:dyDescent="0.25">
      <c r="A133" s="160" t="s">
        <v>423</v>
      </c>
      <c r="B133" s="160" t="s">
        <v>160</v>
      </c>
      <c r="C133" s="160" t="s">
        <v>424</v>
      </c>
    </row>
    <row r="134" spans="1:3" x14ac:dyDescent="0.25">
      <c r="A134" s="160" t="s">
        <v>425</v>
      </c>
      <c r="B134" s="160" t="s">
        <v>160</v>
      </c>
      <c r="C134" s="160" t="s">
        <v>426</v>
      </c>
    </row>
    <row r="135" spans="1:3" x14ac:dyDescent="0.25">
      <c r="A135" s="160" t="s">
        <v>427</v>
      </c>
      <c r="B135" s="160" t="s">
        <v>160</v>
      </c>
      <c r="C135" s="160" t="s">
        <v>428</v>
      </c>
    </row>
    <row r="136" spans="1:3" x14ac:dyDescent="0.25">
      <c r="A136" s="160" t="s">
        <v>429</v>
      </c>
      <c r="B136" s="160" t="s">
        <v>160</v>
      </c>
      <c r="C136" s="160" t="s">
        <v>430</v>
      </c>
    </row>
    <row r="137" spans="1:3" x14ac:dyDescent="0.25">
      <c r="A137" s="160" t="s">
        <v>431</v>
      </c>
      <c r="B137" s="160" t="s">
        <v>160</v>
      </c>
      <c r="C137" s="160" t="s">
        <v>432</v>
      </c>
    </row>
    <row r="138" spans="1:3" x14ac:dyDescent="0.25">
      <c r="A138" s="160" t="s">
        <v>433</v>
      </c>
      <c r="B138" s="160" t="s">
        <v>160</v>
      </c>
      <c r="C138" s="160" t="s">
        <v>434</v>
      </c>
    </row>
    <row r="139" spans="1:3" x14ac:dyDescent="0.25">
      <c r="A139" s="160" t="s">
        <v>200</v>
      </c>
      <c r="B139" s="160" t="s">
        <v>160</v>
      </c>
      <c r="C139" s="160" t="s">
        <v>435</v>
      </c>
    </row>
    <row r="140" spans="1:3" x14ac:dyDescent="0.25">
      <c r="A140" s="160" t="s">
        <v>436</v>
      </c>
      <c r="B140" s="160" t="s">
        <v>160</v>
      </c>
      <c r="C140" s="160" t="s">
        <v>437</v>
      </c>
    </row>
    <row r="141" spans="1:3" x14ac:dyDescent="0.25">
      <c r="A141" s="160" t="s">
        <v>438</v>
      </c>
      <c r="B141" s="160" t="s">
        <v>160</v>
      </c>
      <c r="C141" s="160" t="s">
        <v>439</v>
      </c>
    </row>
    <row r="142" spans="1:3" x14ac:dyDescent="0.25">
      <c r="A142" s="160" t="s">
        <v>440</v>
      </c>
      <c r="B142" s="160" t="s">
        <v>160</v>
      </c>
      <c r="C142" s="160" t="s">
        <v>441</v>
      </c>
    </row>
    <row r="143" spans="1:3" x14ac:dyDescent="0.25">
      <c r="A143" s="161" t="s">
        <v>442</v>
      </c>
      <c r="B143" s="160" t="s">
        <v>160</v>
      </c>
      <c r="C143" s="160" t="s">
        <v>443</v>
      </c>
    </row>
    <row r="144" spans="1:3" x14ac:dyDescent="0.25">
      <c r="A144" s="161" t="s">
        <v>444</v>
      </c>
      <c r="B144" s="160" t="s">
        <v>160</v>
      </c>
      <c r="C144" s="160" t="s">
        <v>445</v>
      </c>
    </row>
    <row r="145" spans="1:3" x14ac:dyDescent="0.25">
      <c r="A145" s="160" t="s">
        <v>446</v>
      </c>
      <c r="B145" s="160" t="s">
        <v>160</v>
      </c>
      <c r="C145" s="160" t="s">
        <v>447</v>
      </c>
    </row>
    <row r="146" spans="1:3" x14ac:dyDescent="0.25">
      <c r="A146" s="160" t="s">
        <v>448</v>
      </c>
      <c r="B146" s="160" t="s">
        <v>160</v>
      </c>
      <c r="C146" s="160" t="s">
        <v>449</v>
      </c>
    </row>
    <row r="147" spans="1:3" x14ac:dyDescent="0.25">
      <c r="A147" s="160" t="s">
        <v>450</v>
      </c>
      <c r="B147" s="160" t="s">
        <v>160</v>
      </c>
      <c r="C147" s="160" t="s">
        <v>451</v>
      </c>
    </row>
    <row r="148" spans="1:3" x14ac:dyDescent="0.25">
      <c r="A148" s="160" t="s">
        <v>452</v>
      </c>
      <c r="B148" s="160" t="s">
        <v>160</v>
      </c>
      <c r="C148" s="160" t="s">
        <v>453</v>
      </c>
    </row>
    <row r="149" spans="1:3" x14ac:dyDescent="0.25">
      <c r="A149" s="160" t="s">
        <v>454</v>
      </c>
      <c r="B149" s="160" t="s">
        <v>160</v>
      </c>
      <c r="C149" s="160" t="s">
        <v>455</v>
      </c>
    </row>
    <row r="150" spans="1:3" x14ac:dyDescent="0.25">
      <c r="A150" s="160" t="s">
        <v>456</v>
      </c>
      <c r="B150" s="160" t="s">
        <v>160</v>
      </c>
      <c r="C150" s="160" t="s">
        <v>457</v>
      </c>
    </row>
    <row r="151" spans="1:3" x14ac:dyDescent="0.25">
      <c r="A151" s="160" t="s">
        <v>458</v>
      </c>
      <c r="B151" s="160" t="s">
        <v>160</v>
      </c>
      <c r="C151" s="160" t="s">
        <v>459</v>
      </c>
    </row>
    <row r="152" spans="1:3" x14ac:dyDescent="0.25">
      <c r="A152" s="160" t="s">
        <v>460</v>
      </c>
      <c r="B152" s="160" t="s">
        <v>160</v>
      </c>
      <c r="C152" s="160" t="s">
        <v>461</v>
      </c>
    </row>
    <row r="153" spans="1:3" x14ac:dyDescent="0.25">
      <c r="A153" s="160" t="s">
        <v>462</v>
      </c>
      <c r="B153" s="160" t="s">
        <v>160</v>
      </c>
      <c r="C153" s="160" t="s">
        <v>463</v>
      </c>
    </row>
    <row r="154" spans="1:3" x14ac:dyDescent="0.25">
      <c r="A154" s="160" t="s">
        <v>464</v>
      </c>
      <c r="B154" s="160" t="s">
        <v>160</v>
      </c>
      <c r="C154" s="160" t="s">
        <v>465</v>
      </c>
    </row>
    <row r="155" spans="1:3" x14ac:dyDescent="0.25">
      <c r="A155" s="160" t="s">
        <v>466</v>
      </c>
      <c r="B155" s="160" t="s">
        <v>160</v>
      </c>
      <c r="C155" s="160" t="s">
        <v>467</v>
      </c>
    </row>
    <row r="156" spans="1:3" x14ac:dyDescent="0.25">
      <c r="A156" s="160" t="s">
        <v>468</v>
      </c>
      <c r="B156" s="160" t="s">
        <v>160</v>
      </c>
      <c r="C156" s="160" t="s">
        <v>469</v>
      </c>
    </row>
    <row r="157" spans="1:3" x14ac:dyDescent="0.25">
      <c r="A157" s="160" t="s">
        <v>470</v>
      </c>
      <c r="B157" s="160" t="s">
        <v>160</v>
      </c>
      <c r="C157" s="160" t="s">
        <v>471</v>
      </c>
    </row>
    <row r="158" spans="1:3" ht="14.25" customHeight="1" x14ac:dyDescent="0.25">
      <c r="A158" s="160" t="s">
        <v>472</v>
      </c>
      <c r="B158" s="160" t="s">
        <v>160</v>
      </c>
      <c r="C158" s="160" t="s">
        <v>473</v>
      </c>
    </row>
    <row r="159" spans="1:3" ht="15" customHeight="1" x14ac:dyDescent="0.25">
      <c r="A159" s="160" t="s">
        <v>474</v>
      </c>
      <c r="B159" s="160" t="s">
        <v>160</v>
      </c>
      <c r="C159" s="160" t="s">
        <v>475</v>
      </c>
    </row>
    <row r="160" spans="1:3" x14ac:dyDescent="0.25">
      <c r="A160" s="160" t="s">
        <v>476</v>
      </c>
      <c r="B160" s="160" t="s">
        <v>160</v>
      </c>
      <c r="C160" s="160" t="s">
        <v>477</v>
      </c>
    </row>
    <row r="161" spans="1:3" x14ac:dyDescent="0.25">
      <c r="A161" s="160" t="s">
        <v>478</v>
      </c>
      <c r="B161" s="160" t="s">
        <v>160</v>
      </c>
      <c r="C161" s="160" t="s">
        <v>479</v>
      </c>
    </row>
    <row r="162" spans="1:3" x14ac:dyDescent="0.25">
      <c r="A162" s="161" t="s">
        <v>480</v>
      </c>
      <c r="B162" s="161" t="s">
        <v>160</v>
      </c>
      <c r="C162" s="160" t="s">
        <v>481</v>
      </c>
    </row>
    <row r="163" spans="1:3" x14ac:dyDescent="0.25">
      <c r="A163" s="161" t="s">
        <v>482</v>
      </c>
      <c r="B163" s="161" t="s">
        <v>160</v>
      </c>
      <c r="C163" s="160" t="s">
        <v>483</v>
      </c>
    </row>
    <row r="164" spans="1:3" x14ac:dyDescent="0.25">
      <c r="A164" s="161" t="s">
        <v>484</v>
      </c>
      <c r="B164" s="161" t="s">
        <v>160</v>
      </c>
      <c r="C164" s="160" t="s">
        <v>485</v>
      </c>
    </row>
    <row r="165" spans="1:3" x14ac:dyDescent="0.25">
      <c r="A165" s="161" t="s">
        <v>486</v>
      </c>
      <c r="B165" s="161" t="s">
        <v>160</v>
      </c>
      <c r="C165" s="160" t="s">
        <v>487</v>
      </c>
    </row>
    <row r="166" spans="1:3" x14ac:dyDescent="0.25">
      <c r="A166" s="161" t="s">
        <v>488</v>
      </c>
      <c r="B166" s="161" t="s">
        <v>160</v>
      </c>
      <c r="C166" s="160" t="s">
        <v>489</v>
      </c>
    </row>
    <row r="167" spans="1:3" x14ac:dyDescent="0.25">
      <c r="A167" s="161" t="s">
        <v>298</v>
      </c>
      <c r="B167" s="161" t="s">
        <v>160</v>
      </c>
      <c r="C167" s="160" t="s">
        <v>490</v>
      </c>
    </row>
    <row r="168" spans="1:3" x14ac:dyDescent="0.25">
      <c r="A168" s="161" t="s">
        <v>491</v>
      </c>
      <c r="B168" s="161" t="s">
        <v>160</v>
      </c>
      <c r="C168" s="160" t="s">
        <v>492</v>
      </c>
    </row>
    <row r="169" spans="1:3" x14ac:dyDescent="0.25">
      <c r="A169" s="161" t="s">
        <v>493</v>
      </c>
      <c r="B169" s="161" t="s">
        <v>160</v>
      </c>
      <c r="C169" s="160" t="s">
        <v>494</v>
      </c>
    </row>
    <row r="170" spans="1:3" x14ac:dyDescent="0.25">
      <c r="A170" s="161" t="s">
        <v>495</v>
      </c>
      <c r="B170" s="161" t="s">
        <v>160</v>
      </c>
      <c r="C170" s="160" t="s">
        <v>496</v>
      </c>
    </row>
    <row r="171" spans="1:3" x14ac:dyDescent="0.25">
      <c r="A171" s="161" t="s">
        <v>497</v>
      </c>
      <c r="B171" s="161" t="s">
        <v>160</v>
      </c>
      <c r="C171" s="160" t="s">
        <v>498</v>
      </c>
    </row>
    <row r="172" spans="1:3" x14ac:dyDescent="0.25">
      <c r="A172" s="161" t="s">
        <v>499</v>
      </c>
      <c r="B172" s="161" t="s">
        <v>160</v>
      </c>
      <c r="C172" s="160" t="s">
        <v>500</v>
      </c>
    </row>
    <row r="173" spans="1:3" x14ac:dyDescent="0.25">
      <c r="A173" s="161" t="s">
        <v>501</v>
      </c>
      <c r="B173" s="161" t="s">
        <v>160</v>
      </c>
      <c r="C173" s="160" t="s">
        <v>502</v>
      </c>
    </row>
    <row r="174" spans="1:3" x14ac:dyDescent="0.25">
      <c r="A174" s="161" t="s">
        <v>503</v>
      </c>
      <c r="B174" s="161" t="s">
        <v>359</v>
      </c>
      <c r="C174" s="160" t="s">
        <v>504</v>
      </c>
    </row>
    <row r="175" spans="1:3" x14ac:dyDescent="0.25">
      <c r="A175" s="161" t="s">
        <v>505</v>
      </c>
      <c r="B175" s="161" t="s">
        <v>160</v>
      </c>
      <c r="C175" s="160" t="s">
        <v>506</v>
      </c>
    </row>
    <row r="176" spans="1:3" ht="26.4" x14ac:dyDescent="0.25">
      <c r="A176" s="161" t="s">
        <v>507</v>
      </c>
      <c r="B176" s="161" t="s">
        <v>160</v>
      </c>
      <c r="C176" s="160" t="s">
        <v>508</v>
      </c>
    </row>
    <row r="177" spans="1:3" x14ac:dyDescent="0.25">
      <c r="A177" s="161" t="s">
        <v>509</v>
      </c>
      <c r="B177" s="161" t="s">
        <v>160</v>
      </c>
      <c r="C177" s="160" t="s">
        <v>510</v>
      </c>
    </row>
    <row r="178" spans="1:3" x14ac:dyDescent="0.25">
      <c r="A178" s="161" t="s">
        <v>511</v>
      </c>
      <c r="B178" s="161" t="s">
        <v>160</v>
      </c>
      <c r="C178" s="160" t="s">
        <v>512</v>
      </c>
    </row>
    <row r="179" spans="1:3" x14ac:dyDescent="0.25">
      <c r="A179" s="161" t="s">
        <v>513</v>
      </c>
      <c r="B179" s="161" t="s">
        <v>160</v>
      </c>
      <c r="C179" s="160" t="s">
        <v>514</v>
      </c>
    </row>
    <row r="180" spans="1:3" ht="26.4" x14ac:dyDescent="0.25">
      <c r="A180" s="161" t="s">
        <v>515</v>
      </c>
      <c r="B180" s="161" t="s">
        <v>160</v>
      </c>
      <c r="C180" s="160" t="s">
        <v>516</v>
      </c>
    </row>
    <row r="181" spans="1:3" x14ac:dyDescent="0.25">
      <c r="A181" s="160" t="s">
        <v>517</v>
      </c>
      <c r="B181" s="160" t="s">
        <v>160</v>
      </c>
      <c r="C181" s="160" t="s">
        <v>518</v>
      </c>
    </row>
    <row r="182" spans="1:3" x14ac:dyDescent="0.25">
      <c r="A182" s="160" t="s">
        <v>519</v>
      </c>
      <c r="B182" s="160" t="s">
        <v>160</v>
      </c>
      <c r="C182" s="160" t="s">
        <v>520</v>
      </c>
    </row>
    <row r="183" spans="1:3" x14ac:dyDescent="0.25">
      <c r="A183" s="160" t="s">
        <v>521</v>
      </c>
      <c r="B183" s="160" t="s">
        <v>160</v>
      </c>
      <c r="C183" s="160" t="s">
        <v>522</v>
      </c>
    </row>
    <row r="184" spans="1:3" x14ac:dyDescent="0.25">
      <c r="A184" s="160" t="s">
        <v>523</v>
      </c>
      <c r="B184" s="160" t="s">
        <v>160</v>
      </c>
      <c r="C184" s="160" t="s">
        <v>524</v>
      </c>
    </row>
    <row r="185" spans="1:3" x14ac:dyDescent="0.25">
      <c r="A185" s="160" t="s">
        <v>525</v>
      </c>
      <c r="B185" s="160" t="s">
        <v>160</v>
      </c>
      <c r="C185" s="160" t="s">
        <v>526</v>
      </c>
    </row>
    <row r="186" spans="1:3" x14ac:dyDescent="0.25">
      <c r="A186" s="160" t="s">
        <v>527</v>
      </c>
      <c r="B186" s="160" t="s">
        <v>160</v>
      </c>
      <c r="C186" s="160" t="s">
        <v>528</v>
      </c>
    </row>
    <row r="187" spans="1:3" x14ac:dyDescent="0.25">
      <c r="A187" s="160" t="s">
        <v>529</v>
      </c>
      <c r="B187" s="160" t="s">
        <v>160</v>
      </c>
      <c r="C187" s="160" t="s">
        <v>530</v>
      </c>
    </row>
    <row r="188" spans="1:3" x14ac:dyDescent="0.25">
      <c r="A188" s="160" t="s">
        <v>531</v>
      </c>
      <c r="B188" s="160" t="s">
        <v>160</v>
      </c>
      <c r="C188" s="160" t="s">
        <v>532</v>
      </c>
    </row>
    <row r="189" spans="1:3" x14ac:dyDescent="0.25">
      <c r="A189" s="160" t="s">
        <v>198</v>
      </c>
      <c r="B189" s="160" t="s">
        <v>160</v>
      </c>
      <c r="C189" s="160" t="s">
        <v>533</v>
      </c>
    </row>
    <row r="190" spans="1:3" x14ac:dyDescent="0.25">
      <c r="A190" s="160" t="s">
        <v>534</v>
      </c>
      <c r="B190" s="160" t="s">
        <v>160</v>
      </c>
      <c r="C190" s="160" t="s">
        <v>535</v>
      </c>
    </row>
    <row r="191" spans="1:3" x14ac:dyDescent="0.25">
      <c r="A191" s="160" t="s">
        <v>536</v>
      </c>
      <c r="B191" s="160" t="s">
        <v>160</v>
      </c>
      <c r="C191" s="160" t="s">
        <v>537</v>
      </c>
    </row>
    <row r="192" spans="1:3" x14ac:dyDescent="0.25">
      <c r="A192" s="160" t="s">
        <v>538</v>
      </c>
      <c r="B192" s="160" t="s">
        <v>160</v>
      </c>
      <c r="C192" s="162" t="s">
        <v>539</v>
      </c>
    </row>
    <row r="193" spans="1:3" x14ac:dyDescent="0.25">
      <c r="A193" s="160" t="s">
        <v>540</v>
      </c>
      <c r="B193" s="160" t="s">
        <v>160</v>
      </c>
      <c r="C193" s="162" t="s">
        <v>541</v>
      </c>
    </row>
    <row r="194" spans="1:3" x14ac:dyDescent="0.25">
      <c r="A194" s="160" t="s">
        <v>542</v>
      </c>
      <c r="B194" s="160" t="s">
        <v>160</v>
      </c>
      <c r="C194" s="162" t="s">
        <v>543</v>
      </c>
    </row>
    <row r="195" spans="1:3" x14ac:dyDescent="0.25">
      <c r="A195" s="160" t="s">
        <v>544</v>
      </c>
      <c r="B195" s="160" t="s">
        <v>160</v>
      </c>
      <c r="C195" s="162" t="s">
        <v>545</v>
      </c>
    </row>
    <row r="196" spans="1:3" x14ac:dyDescent="0.25">
      <c r="A196" s="160" t="s">
        <v>546</v>
      </c>
      <c r="B196" s="160" t="s">
        <v>160</v>
      </c>
      <c r="C196" s="162" t="s">
        <v>547</v>
      </c>
    </row>
    <row r="197" spans="1:3" x14ac:dyDescent="0.25">
      <c r="A197" s="160" t="s">
        <v>548</v>
      </c>
      <c r="B197" s="160" t="s">
        <v>160</v>
      </c>
      <c r="C197" s="162" t="s">
        <v>549</v>
      </c>
    </row>
    <row r="198" spans="1:3" x14ac:dyDescent="0.25">
      <c r="A198" s="160" t="s">
        <v>550</v>
      </c>
      <c r="B198" s="160" t="s">
        <v>160</v>
      </c>
      <c r="C198" s="162" t="s">
        <v>551</v>
      </c>
    </row>
    <row r="199" spans="1:3" x14ac:dyDescent="0.25">
      <c r="A199" s="160" t="s">
        <v>552</v>
      </c>
      <c r="B199" s="160" t="s">
        <v>160</v>
      </c>
      <c r="C199" s="162" t="s">
        <v>553</v>
      </c>
    </row>
    <row r="200" spans="1:3" x14ac:dyDescent="0.25">
      <c r="A200" s="160" t="s">
        <v>554</v>
      </c>
      <c r="B200" s="160" t="s">
        <v>160</v>
      </c>
      <c r="C200" s="162" t="s">
        <v>555</v>
      </c>
    </row>
    <row r="201" spans="1:3" x14ac:dyDescent="0.25">
      <c r="A201" s="160" t="s">
        <v>556</v>
      </c>
      <c r="B201" s="160" t="s">
        <v>160</v>
      </c>
      <c r="C201" s="162" t="s">
        <v>557</v>
      </c>
    </row>
    <row r="202" spans="1:3" x14ac:dyDescent="0.25">
      <c r="A202" s="160" t="s">
        <v>558</v>
      </c>
      <c r="B202" s="160" t="s">
        <v>160</v>
      </c>
      <c r="C202" s="162" t="s">
        <v>559</v>
      </c>
    </row>
    <row r="203" spans="1:3" x14ac:dyDescent="0.25">
      <c r="A203" s="160" t="s">
        <v>560</v>
      </c>
      <c r="B203" s="160" t="s">
        <v>160</v>
      </c>
      <c r="C203" s="162" t="s">
        <v>561</v>
      </c>
    </row>
    <row r="204" spans="1:3" x14ac:dyDescent="0.25">
      <c r="A204" s="160" t="s">
        <v>562</v>
      </c>
      <c r="B204" s="160" t="s">
        <v>160</v>
      </c>
      <c r="C204" s="162" t="s">
        <v>563</v>
      </c>
    </row>
    <row r="205" spans="1:3" x14ac:dyDescent="0.25">
      <c r="A205" s="160" t="s">
        <v>564</v>
      </c>
      <c r="B205" s="160" t="s">
        <v>160</v>
      </c>
      <c r="C205" s="162" t="s">
        <v>565</v>
      </c>
    </row>
    <row r="206" spans="1:3" x14ac:dyDescent="0.25">
      <c r="A206" s="160" t="s">
        <v>566</v>
      </c>
      <c r="B206" s="160" t="s">
        <v>160</v>
      </c>
      <c r="C206" s="162" t="s">
        <v>567</v>
      </c>
    </row>
    <row r="207" spans="1:3" x14ac:dyDescent="0.25">
      <c r="A207" s="160" t="s">
        <v>568</v>
      </c>
      <c r="B207" s="160" t="s">
        <v>160</v>
      </c>
      <c r="C207" s="162" t="s">
        <v>569</v>
      </c>
    </row>
    <row r="208" spans="1:3" x14ac:dyDescent="0.25">
      <c r="A208" s="160" t="s">
        <v>570</v>
      </c>
      <c r="B208" s="160" t="s">
        <v>160</v>
      </c>
      <c r="C208" s="162" t="s">
        <v>571</v>
      </c>
    </row>
    <row r="209" spans="1:3" x14ac:dyDescent="0.25">
      <c r="A209" s="160" t="s">
        <v>572</v>
      </c>
      <c r="B209" s="160" t="s">
        <v>160</v>
      </c>
      <c r="C209" s="162" t="s">
        <v>573</v>
      </c>
    </row>
    <row r="210" spans="1:3" x14ac:dyDescent="0.25">
      <c r="A210" s="160" t="s">
        <v>574</v>
      </c>
      <c r="B210" s="160" t="s">
        <v>160</v>
      </c>
      <c r="C210" s="162" t="s">
        <v>575</v>
      </c>
    </row>
    <row r="211" spans="1:3" x14ac:dyDescent="0.25">
      <c r="A211" s="160" t="s">
        <v>576</v>
      </c>
      <c r="B211" s="160" t="s">
        <v>160</v>
      </c>
      <c r="C211" s="162" t="s">
        <v>577</v>
      </c>
    </row>
    <row r="212" spans="1:3" x14ac:dyDescent="0.25">
      <c r="A212" s="160" t="s">
        <v>578</v>
      </c>
      <c r="B212" s="160" t="s">
        <v>160</v>
      </c>
      <c r="C212" s="162" t="s">
        <v>579</v>
      </c>
    </row>
    <row r="213" spans="1:3" x14ac:dyDescent="0.25">
      <c r="A213" s="160" t="s">
        <v>580</v>
      </c>
      <c r="B213" s="160" t="s">
        <v>160</v>
      </c>
      <c r="C213" s="162" t="s">
        <v>581</v>
      </c>
    </row>
    <row r="214" spans="1:3" x14ac:dyDescent="0.25">
      <c r="A214" s="160" t="s">
        <v>582</v>
      </c>
      <c r="B214" s="160" t="s">
        <v>160</v>
      </c>
      <c r="C214" s="162" t="s">
        <v>583</v>
      </c>
    </row>
    <row r="215" spans="1:3" x14ac:dyDescent="0.25">
      <c r="A215" s="160" t="s">
        <v>584</v>
      </c>
      <c r="B215" s="160" t="s">
        <v>160</v>
      </c>
      <c r="C215" s="162" t="s">
        <v>585</v>
      </c>
    </row>
    <row r="216" spans="1:3" x14ac:dyDescent="0.25">
      <c r="A216" s="160" t="s">
        <v>586</v>
      </c>
      <c r="B216" s="160" t="s">
        <v>160</v>
      </c>
      <c r="C216" s="162" t="s">
        <v>587</v>
      </c>
    </row>
    <row r="217" spans="1:3" x14ac:dyDescent="0.25">
      <c r="A217" s="160" t="s">
        <v>588</v>
      </c>
      <c r="B217" s="160" t="s">
        <v>160</v>
      </c>
      <c r="C217" s="162" t="s">
        <v>589</v>
      </c>
    </row>
    <row r="218" spans="1:3" x14ac:dyDescent="0.25">
      <c r="A218" s="160" t="s">
        <v>590</v>
      </c>
      <c r="B218" s="160" t="s">
        <v>160</v>
      </c>
      <c r="C218" s="160" t="s">
        <v>591</v>
      </c>
    </row>
    <row r="219" spans="1:3" x14ac:dyDescent="0.25">
      <c r="A219" s="160" t="s">
        <v>592</v>
      </c>
      <c r="B219" s="160" t="s">
        <v>160</v>
      </c>
      <c r="C219" s="160" t="s">
        <v>593</v>
      </c>
    </row>
    <row r="220" spans="1:3" x14ac:dyDescent="0.25">
      <c r="A220" s="160" t="s">
        <v>594</v>
      </c>
      <c r="B220" s="160" t="s">
        <v>160</v>
      </c>
      <c r="C220" s="160" t="s">
        <v>595</v>
      </c>
    </row>
    <row r="221" spans="1:3" x14ac:dyDescent="0.25">
      <c r="A221" s="160" t="s">
        <v>596</v>
      </c>
      <c r="B221" s="160" t="s">
        <v>160</v>
      </c>
      <c r="C221" s="160" t="s">
        <v>597</v>
      </c>
    </row>
    <row r="222" spans="1:3" x14ac:dyDescent="0.25">
      <c r="A222" s="160" t="s">
        <v>598</v>
      </c>
      <c r="B222" s="160" t="s">
        <v>160</v>
      </c>
      <c r="C222" s="160" t="s">
        <v>599</v>
      </c>
    </row>
    <row r="223" spans="1:3" x14ac:dyDescent="0.25">
      <c r="A223" s="160" t="s">
        <v>600</v>
      </c>
      <c r="B223" s="160" t="s">
        <v>160</v>
      </c>
      <c r="C223" s="160" t="s">
        <v>601</v>
      </c>
    </row>
    <row r="224" spans="1:3" x14ac:dyDescent="0.25">
      <c r="A224" s="160" t="s">
        <v>602</v>
      </c>
      <c r="B224" s="160" t="s">
        <v>160</v>
      </c>
      <c r="C224" s="160" t="s">
        <v>603</v>
      </c>
    </row>
    <row r="225" spans="1:3" x14ac:dyDescent="0.25">
      <c r="A225" s="160" t="s">
        <v>604</v>
      </c>
      <c r="B225" s="160" t="s">
        <v>160</v>
      </c>
      <c r="C225" s="160" t="s">
        <v>605</v>
      </c>
    </row>
    <row r="226" spans="1:3" x14ac:dyDescent="0.25">
      <c r="A226" s="160" t="s">
        <v>606</v>
      </c>
      <c r="B226" s="160" t="s">
        <v>160</v>
      </c>
      <c r="C226" s="160" t="s">
        <v>607</v>
      </c>
    </row>
    <row r="227" spans="1:3" x14ac:dyDescent="0.25">
      <c r="A227" s="160" t="s">
        <v>608</v>
      </c>
      <c r="B227" s="160" t="s">
        <v>160</v>
      </c>
      <c r="C227" s="160" t="s">
        <v>609</v>
      </c>
    </row>
    <row r="228" spans="1:3" x14ac:dyDescent="0.25">
      <c r="A228" s="160" t="s">
        <v>610</v>
      </c>
      <c r="B228" s="160" t="s">
        <v>160</v>
      </c>
      <c r="C228" s="160" t="s">
        <v>611</v>
      </c>
    </row>
    <row r="229" spans="1:3" x14ac:dyDescent="0.25">
      <c r="A229" s="160" t="s">
        <v>612</v>
      </c>
      <c r="B229" s="160" t="s">
        <v>160</v>
      </c>
      <c r="C229" s="160" t="s">
        <v>613</v>
      </c>
    </row>
    <row r="230" spans="1:3" x14ac:dyDescent="0.25">
      <c r="A230" s="160" t="s">
        <v>614</v>
      </c>
      <c r="B230" s="160" t="s">
        <v>160</v>
      </c>
      <c r="C230" s="160" t="s">
        <v>615</v>
      </c>
    </row>
    <row r="231" spans="1:3" x14ac:dyDescent="0.25">
      <c r="A231" s="160" t="s">
        <v>616</v>
      </c>
      <c r="B231" s="160" t="s">
        <v>160</v>
      </c>
      <c r="C231" s="160" t="s">
        <v>617</v>
      </c>
    </row>
    <row r="232" spans="1:3" x14ac:dyDescent="0.25">
      <c r="A232" s="160" t="s">
        <v>618</v>
      </c>
      <c r="B232" s="160" t="s">
        <v>160</v>
      </c>
      <c r="C232" s="160" t="s">
        <v>619</v>
      </c>
    </row>
    <row r="233" spans="1:3" x14ac:dyDescent="0.25">
      <c r="A233" s="160" t="s">
        <v>620</v>
      </c>
      <c r="B233" s="160" t="s">
        <v>160</v>
      </c>
      <c r="C233" s="160" t="s">
        <v>621</v>
      </c>
    </row>
    <row r="234" spans="1:3" x14ac:dyDescent="0.25">
      <c r="A234" s="160" t="s">
        <v>622</v>
      </c>
      <c r="B234" s="160" t="s">
        <v>160</v>
      </c>
      <c r="C234" s="160" t="s">
        <v>623</v>
      </c>
    </row>
    <row r="235" spans="1:3" x14ac:dyDescent="0.25">
      <c r="A235" s="160" t="s">
        <v>624</v>
      </c>
      <c r="B235" s="160" t="s">
        <v>160</v>
      </c>
      <c r="C235" s="160" t="s">
        <v>625</v>
      </c>
    </row>
    <row r="236" spans="1:3" x14ac:dyDescent="0.25">
      <c r="A236" s="160" t="s">
        <v>626</v>
      </c>
      <c r="B236" s="160" t="s">
        <v>160</v>
      </c>
      <c r="C236" s="160" t="s">
        <v>627</v>
      </c>
    </row>
    <row r="237" spans="1:3" x14ac:dyDescent="0.25">
      <c r="A237" s="160" t="s">
        <v>367</v>
      </c>
      <c r="B237" s="160" t="s">
        <v>160</v>
      </c>
      <c r="C237" s="160" t="s">
        <v>628</v>
      </c>
    </row>
    <row r="238" spans="1:3" x14ac:dyDescent="0.25">
      <c r="A238" s="160" t="s">
        <v>629</v>
      </c>
      <c r="B238" s="160" t="s">
        <v>160</v>
      </c>
      <c r="C238" s="160" t="s">
        <v>630</v>
      </c>
    </row>
    <row r="239" spans="1:3" x14ac:dyDescent="0.25">
      <c r="A239" s="160" t="s">
        <v>631</v>
      </c>
      <c r="B239" s="160" t="s">
        <v>160</v>
      </c>
      <c r="C239" s="160" t="s">
        <v>632</v>
      </c>
    </row>
    <row r="240" spans="1:3" x14ac:dyDescent="0.25">
      <c r="A240" s="160" t="s">
        <v>633</v>
      </c>
      <c r="B240" s="160" t="s">
        <v>160</v>
      </c>
      <c r="C240" s="160" t="s">
        <v>634</v>
      </c>
    </row>
    <row r="241" spans="1:3" x14ac:dyDescent="0.25">
      <c r="A241" s="160" t="s">
        <v>635</v>
      </c>
      <c r="B241" s="160" t="s">
        <v>160</v>
      </c>
      <c r="C241" s="160" t="s">
        <v>636</v>
      </c>
    </row>
    <row r="242" spans="1:3" x14ac:dyDescent="0.25">
      <c r="A242" s="160" t="s">
        <v>637</v>
      </c>
      <c r="B242" s="160" t="s">
        <v>160</v>
      </c>
      <c r="C242" s="160" t="s">
        <v>638</v>
      </c>
    </row>
    <row r="243" spans="1:3" x14ac:dyDescent="0.25">
      <c r="A243" s="160" t="s">
        <v>639</v>
      </c>
      <c r="B243" s="160" t="s">
        <v>160</v>
      </c>
      <c r="C243" s="160" t="s">
        <v>640</v>
      </c>
    </row>
    <row r="244" spans="1:3" x14ac:dyDescent="0.25">
      <c r="A244" s="160" t="s">
        <v>641</v>
      </c>
      <c r="B244" s="160" t="s">
        <v>160</v>
      </c>
      <c r="C244" s="160" t="s">
        <v>642</v>
      </c>
    </row>
    <row r="245" spans="1:3" x14ac:dyDescent="0.25">
      <c r="A245" s="161" t="s">
        <v>643</v>
      </c>
      <c r="B245" s="161" t="s">
        <v>160</v>
      </c>
      <c r="C245" s="160" t="s">
        <v>644</v>
      </c>
    </row>
    <row r="246" spans="1:3" ht="26.4" x14ac:dyDescent="0.25">
      <c r="A246" s="161" t="s">
        <v>645</v>
      </c>
      <c r="B246" s="161" t="s">
        <v>160</v>
      </c>
      <c r="C246" s="160" t="s">
        <v>646</v>
      </c>
    </row>
    <row r="247" spans="1:3" x14ac:dyDescent="0.25">
      <c r="A247" s="161" t="s">
        <v>647</v>
      </c>
      <c r="B247" s="161" t="s">
        <v>160</v>
      </c>
      <c r="C247" s="160" t="s">
        <v>648</v>
      </c>
    </row>
    <row r="248" spans="1:3" x14ac:dyDescent="0.25">
      <c r="A248" s="161" t="s">
        <v>649</v>
      </c>
      <c r="B248" s="161" t="s">
        <v>160</v>
      </c>
      <c r="C248" s="160" t="s">
        <v>650</v>
      </c>
    </row>
    <row r="249" spans="1:3" x14ac:dyDescent="0.25">
      <c r="A249" s="160" t="s">
        <v>651</v>
      </c>
      <c r="B249" s="160" t="s">
        <v>160</v>
      </c>
      <c r="C249" s="160" t="s">
        <v>652</v>
      </c>
    </row>
    <row r="250" spans="1:3" x14ac:dyDescent="0.25">
      <c r="A250" s="160" t="s">
        <v>653</v>
      </c>
      <c r="B250" s="160" t="s">
        <v>160</v>
      </c>
      <c r="C250" s="160" t="s">
        <v>654</v>
      </c>
    </row>
    <row r="251" spans="1:3" x14ac:dyDescent="0.25">
      <c r="A251" s="160" t="s">
        <v>655</v>
      </c>
      <c r="B251" s="160" t="s">
        <v>160</v>
      </c>
      <c r="C251" s="160" t="s">
        <v>656</v>
      </c>
    </row>
    <row r="252" spans="1:3" x14ac:dyDescent="0.25">
      <c r="A252" s="160" t="s">
        <v>657</v>
      </c>
      <c r="B252" s="160" t="s">
        <v>160</v>
      </c>
      <c r="C252" s="160" t="s">
        <v>658</v>
      </c>
    </row>
    <row r="253" spans="1:3" x14ac:dyDescent="0.25">
      <c r="A253" s="160" t="s">
        <v>659</v>
      </c>
      <c r="B253" s="160" t="s">
        <v>160</v>
      </c>
      <c r="C253" s="160" t="s">
        <v>660</v>
      </c>
    </row>
    <row r="254" spans="1:3" x14ac:dyDescent="0.25">
      <c r="A254" s="160" t="s">
        <v>661</v>
      </c>
      <c r="B254" s="160" t="s">
        <v>160</v>
      </c>
      <c r="C254" s="160" t="s">
        <v>662</v>
      </c>
    </row>
    <row r="255" spans="1:3" x14ac:dyDescent="0.25">
      <c r="A255" s="160" t="s">
        <v>663</v>
      </c>
      <c r="B255" s="160" t="s">
        <v>160</v>
      </c>
      <c r="C255" s="160" t="s">
        <v>664</v>
      </c>
    </row>
    <row r="256" spans="1:3" x14ac:dyDescent="0.25">
      <c r="A256" s="160" t="s">
        <v>665</v>
      </c>
      <c r="B256" s="160" t="s">
        <v>160</v>
      </c>
      <c r="C256" s="160" t="s">
        <v>666</v>
      </c>
    </row>
    <row r="257" spans="1:3" x14ac:dyDescent="0.25">
      <c r="A257" s="160" t="s">
        <v>667</v>
      </c>
      <c r="B257" s="160" t="s">
        <v>160</v>
      </c>
      <c r="C257" s="160" t="s">
        <v>668</v>
      </c>
    </row>
    <row r="258" spans="1:3" x14ac:dyDescent="0.25">
      <c r="A258" s="161" t="s">
        <v>669</v>
      </c>
      <c r="B258" s="161" t="s">
        <v>160</v>
      </c>
      <c r="C258" s="160" t="s">
        <v>670</v>
      </c>
    </row>
    <row r="259" spans="1:3" x14ac:dyDescent="0.25">
      <c r="A259" s="160" t="s">
        <v>671</v>
      </c>
      <c r="B259" s="161" t="s">
        <v>160</v>
      </c>
      <c r="C259" s="160" t="s">
        <v>672</v>
      </c>
    </row>
    <row r="260" spans="1:3" x14ac:dyDescent="0.25">
      <c r="A260" s="160" t="s">
        <v>673</v>
      </c>
      <c r="B260" s="161" t="s">
        <v>160</v>
      </c>
      <c r="C260" s="160" t="s">
        <v>674</v>
      </c>
    </row>
    <row r="261" spans="1:3" x14ac:dyDescent="0.25">
      <c r="A261" s="160" t="s">
        <v>675</v>
      </c>
      <c r="B261" s="161" t="s">
        <v>160</v>
      </c>
      <c r="C261" s="160" t="s">
        <v>676</v>
      </c>
    </row>
    <row r="262" spans="1:3" x14ac:dyDescent="0.25">
      <c r="A262" s="157" t="s">
        <v>677</v>
      </c>
      <c r="B262" s="157" t="s">
        <v>678</v>
      </c>
      <c r="C262" s="157" t="s">
        <v>679</v>
      </c>
    </row>
    <row r="263" spans="1:3" x14ac:dyDescent="0.25">
      <c r="A263" s="157" t="s">
        <v>680</v>
      </c>
      <c r="B263" s="157" t="s">
        <v>678</v>
      </c>
      <c r="C263" s="157" t="s">
        <v>681</v>
      </c>
    </row>
    <row r="264" spans="1:3" x14ac:dyDescent="0.25">
      <c r="A264" s="157" t="s">
        <v>682</v>
      </c>
      <c r="B264" s="157" t="s">
        <v>678</v>
      </c>
      <c r="C264" s="157" t="s">
        <v>683</v>
      </c>
    </row>
    <row r="265" spans="1:3" x14ac:dyDescent="0.25">
      <c r="A265" s="157" t="s">
        <v>684</v>
      </c>
      <c r="B265" s="157" t="s">
        <v>678</v>
      </c>
      <c r="C265" s="157" t="s">
        <v>685</v>
      </c>
    </row>
    <row r="266" spans="1:3" x14ac:dyDescent="0.25">
      <c r="A266" s="157" t="s">
        <v>686</v>
      </c>
      <c r="B266" s="157" t="s">
        <v>678</v>
      </c>
      <c r="C266" s="157" t="s">
        <v>687</v>
      </c>
    </row>
    <row r="267" spans="1:3" x14ac:dyDescent="0.25">
      <c r="A267" s="157" t="s">
        <v>688</v>
      </c>
      <c r="B267" s="157" t="s">
        <v>678</v>
      </c>
      <c r="C267" s="157" t="s">
        <v>689</v>
      </c>
    </row>
    <row r="268" spans="1:3" x14ac:dyDescent="0.25">
      <c r="A268" s="157" t="s">
        <v>690</v>
      </c>
      <c r="B268" s="157" t="s">
        <v>678</v>
      </c>
      <c r="C268" s="157" t="s">
        <v>691</v>
      </c>
    </row>
    <row r="269" spans="1:3" x14ac:dyDescent="0.25">
      <c r="A269" s="157" t="s">
        <v>692</v>
      </c>
      <c r="B269" s="157" t="s">
        <v>678</v>
      </c>
      <c r="C269" s="157" t="s">
        <v>693</v>
      </c>
    </row>
    <row r="270" spans="1:3" x14ac:dyDescent="0.25">
      <c r="A270" s="157" t="s">
        <v>694</v>
      </c>
      <c r="B270" s="157" t="s">
        <v>678</v>
      </c>
      <c r="C270" s="157" t="s">
        <v>695</v>
      </c>
    </row>
    <row r="271" spans="1:3" x14ac:dyDescent="0.25">
      <c r="A271" s="157" t="s">
        <v>696</v>
      </c>
      <c r="B271" s="157" t="s">
        <v>678</v>
      </c>
      <c r="C271" s="157" t="s">
        <v>697</v>
      </c>
    </row>
    <row r="272" spans="1:3" x14ac:dyDescent="0.25">
      <c r="A272" s="157" t="s">
        <v>698</v>
      </c>
      <c r="B272" s="157" t="s">
        <v>678</v>
      </c>
      <c r="C272" s="157" t="s">
        <v>699</v>
      </c>
    </row>
    <row r="273" spans="1:3" x14ac:dyDescent="0.25">
      <c r="A273" s="157" t="s">
        <v>700</v>
      </c>
      <c r="B273" s="157" t="s">
        <v>678</v>
      </c>
      <c r="C273" s="157" t="s">
        <v>701</v>
      </c>
    </row>
    <row r="274" spans="1:3" x14ac:dyDescent="0.25">
      <c r="A274" s="157" t="s">
        <v>702</v>
      </c>
      <c r="B274" s="157" t="s">
        <v>678</v>
      </c>
      <c r="C274" s="157" t="s">
        <v>703</v>
      </c>
    </row>
    <row r="275" spans="1:3" x14ac:dyDescent="0.25">
      <c r="A275" s="157" t="s">
        <v>704</v>
      </c>
      <c r="B275" s="157" t="s">
        <v>678</v>
      </c>
      <c r="C275" s="157" t="s">
        <v>705</v>
      </c>
    </row>
    <row r="276" spans="1:3" x14ac:dyDescent="0.25">
      <c r="A276" s="157" t="s">
        <v>706</v>
      </c>
      <c r="B276" s="157" t="s">
        <v>678</v>
      </c>
      <c r="C276" s="157" t="s">
        <v>707</v>
      </c>
    </row>
    <row r="277" spans="1:3" x14ac:dyDescent="0.25">
      <c r="A277" s="157" t="s">
        <v>708</v>
      </c>
      <c r="B277" s="157" t="s">
        <v>678</v>
      </c>
      <c r="C277" s="157" t="s">
        <v>709</v>
      </c>
    </row>
    <row r="278" spans="1:3" x14ac:dyDescent="0.25">
      <c r="A278" s="157" t="s">
        <v>710</v>
      </c>
      <c r="B278" s="157" t="s">
        <v>678</v>
      </c>
      <c r="C278" s="157" t="s">
        <v>711</v>
      </c>
    </row>
    <row r="279" spans="1:3" x14ac:dyDescent="0.25">
      <c r="A279" s="163" t="s">
        <v>712</v>
      </c>
      <c r="B279" s="157" t="s">
        <v>678</v>
      </c>
      <c r="C279" s="163" t="s">
        <v>713</v>
      </c>
    </row>
    <row r="280" spans="1:3" x14ac:dyDescent="0.25">
      <c r="A280" s="157" t="s">
        <v>714</v>
      </c>
      <c r="B280" s="157" t="s">
        <v>678</v>
      </c>
      <c r="C280" s="163" t="s">
        <v>715</v>
      </c>
    </row>
    <row r="281" spans="1:3" x14ac:dyDescent="0.25">
      <c r="A281" s="163" t="s">
        <v>716</v>
      </c>
      <c r="B281" s="157" t="s">
        <v>678</v>
      </c>
      <c r="C281" s="157" t="s">
        <v>717</v>
      </c>
    </row>
    <row r="282" spans="1:3" x14ac:dyDescent="0.25">
      <c r="A282" s="157" t="s">
        <v>718</v>
      </c>
      <c r="B282" s="157" t="s">
        <v>678</v>
      </c>
      <c r="C282" s="157" t="s">
        <v>719</v>
      </c>
    </row>
    <row r="283" spans="1:3" x14ac:dyDescent="0.25">
      <c r="A283" s="164" t="s">
        <v>720</v>
      </c>
      <c r="B283" s="164" t="s">
        <v>678</v>
      </c>
      <c r="C283" s="164" t="s">
        <v>721</v>
      </c>
    </row>
    <row r="284" spans="1:3" x14ac:dyDescent="0.25">
      <c r="A284" s="157" t="s">
        <v>722</v>
      </c>
      <c r="B284" s="157" t="s">
        <v>678</v>
      </c>
      <c r="C284" s="157" t="s">
        <v>723</v>
      </c>
    </row>
    <row r="285" spans="1:3" x14ac:dyDescent="0.25">
      <c r="A285" s="157" t="s">
        <v>724</v>
      </c>
      <c r="B285" s="157" t="s">
        <v>678</v>
      </c>
      <c r="C285" s="157" t="s">
        <v>725</v>
      </c>
    </row>
    <row r="286" spans="1:3" x14ac:dyDescent="0.25">
      <c r="A286" s="157" t="s">
        <v>726</v>
      </c>
      <c r="B286" s="157" t="s">
        <v>678</v>
      </c>
      <c r="C286" s="157" t="s">
        <v>727</v>
      </c>
    </row>
    <row r="287" spans="1:3" x14ac:dyDescent="0.25">
      <c r="A287" s="157" t="s">
        <v>728</v>
      </c>
      <c r="B287" s="157" t="s">
        <v>678</v>
      </c>
      <c r="C287" s="157" t="s">
        <v>729</v>
      </c>
    </row>
    <row r="288" spans="1:3" x14ac:dyDescent="0.25">
      <c r="A288" s="157" t="s">
        <v>730</v>
      </c>
      <c r="B288" s="157" t="s">
        <v>678</v>
      </c>
      <c r="C288" s="157" t="s">
        <v>731</v>
      </c>
    </row>
    <row r="289" spans="1:3" x14ac:dyDescent="0.25">
      <c r="A289" s="157" t="s">
        <v>732</v>
      </c>
      <c r="B289" s="157" t="s">
        <v>678</v>
      </c>
      <c r="C289" s="157" t="s">
        <v>733</v>
      </c>
    </row>
    <row r="290" spans="1:3" x14ac:dyDescent="0.25">
      <c r="A290" s="157" t="s">
        <v>734</v>
      </c>
      <c r="B290" s="157" t="s">
        <v>678</v>
      </c>
      <c r="C290" s="157" t="s">
        <v>735</v>
      </c>
    </row>
    <row r="291" spans="1:3" x14ac:dyDescent="0.25">
      <c r="A291" s="157" t="s">
        <v>736</v>
      </c>
      <c r="B291" s="157" t="s">
        <v>678</v>
      </c>
      <c r="C291" s="157" t="s">
        <v>737</v>
      </c>
    </row>
    <row r="292" spans="1:3" x14ac:dyDescent="0.25">
      <c r="A292" s="157" t="s">
        <v>738</v>
      </c>
      <c r="B292" s="157" t="s">
        <v>678</v>
      </c>
      <c r="C292" s="157" t="s">
        <v>739</v>
      </c>
    </row>
    <row r="293" spans="1:3" x14ac:dyDescent="0.25">
      <c r="A293" s="157" t="s">
        <v>740</v>
      </c>
      <c r="B293" s="157" t="s">
        <v>678</v>
      </c>
      <c r="C293" s="157" t="s">
        <v>741</v>
      </c>
    </row>
    <row r="294" spans="1:3" x14ac:dyDescent="0.25">
      <c r="A294" s="157" t="s">
        <v>742</v>
      </c>
      <c r="B294" s="157" t="s">
        <v>678</v>
      </c>
      <c r="C294" s="157" t="s">
        <v>743</v>
      </c>
    </row>
    <row r="295" spans="1:3" x14ac:dyDescent="0.25">
      <c r="A295" s="157" t="s">
        <v>744</v>
      </c>
      <c r="B295" s="157" t="s">
        <v>678</v>
      </c>
      <c r="C295" s="157" t="s">
        <v>745</v>
      </c>
    </row>
    <row r="296" spans="1:3" x14ac:dyDescent="0.25">
      <c r="A296" s="157" t="s">
        <v>746</v>
      </c>
      <c r="B296" s="157" t="s">
        <v>678</v>
      </c>
      <c r="C296" s="157" t="s">
        <v>747</v>
      </c>
    </row>
    <row r="297" spans="1:3" x14ac:dyDescent="0.25">
      <c r="A297" s="165" t="s">
        <v>748</v>
      </c>
      <c r="B297" s="165" t="s">
        <v>678</v>
      </c>
      <c r="C297" s="166" t="s">
        <v>749</v>
      </c>
    </row>
    <row r="298" spans="1:3" x14ac:dyDescent="0.25">
      <c r="A298" s="165" t="s">
        <v>750</v>
      </c>
      <c r="B298" s="165" t="s">
        <v>678</v>
      </c>
      <c r="C298" s="165" t="s">
        <v>751</v>
      </c>
    </row>
    <row r="299" spans="1:3" x14ac:dyDescent="0.25">
      <c r="A299" s="165" t="s">
        <v>752</v>
      </c>
      <c r="B299" s="165" t="s">
        <v>678</v>
      </c>
      <c r="C299" s="166" t="s">
        <v>753</v>
      </c>
    </row>
    <row r="300" spans="1:3" x14ac:dyDescent="0.25">
      <c r="A300" s="165" t="s">
        <v>754</v>
      </c>
      <c r="B300" s="165" t="s">
        <v>678</v>
      </c>
      <c r="C300" s="165" t="s">
        <v>755</v>
      </c>
    </row>
    <row r="301" spans="1:3" x14ac:dyDescent="0.25">
      <c r="A301" s="165" t="s">
        <v>756</v>
      </c>
      <c r="B301" s="165" t="s">
        <v>678</v>
      </c>
      <c r="C301" s="165" t="s">
        <v>757</v>
      </c>
    </row>
    <row r="302" spans="1:3" x14ac:dyDescent="0.25">
      <c r="A302" s="165" t="s">
        <v>758</v>
      </c>
      <c r="B302" s="165" t="s">
        <v>678</v>
      </c>
      <c r="C302" s="165" t="s">
        <v>759</v>
      </c>
    </row>
    <row r="303" spans="1:3" ht="22.8" x14ac:dyDescent="0.25">
      <c r="A303" s="165" t="s">
        <v>760</v>
      </c>
      <c r="B303" s="165" t="s">
        <v>678</v>
      </c>
      <c r="C303" s="165" t="s">
        <v>761</v>
      </c>
    </row>
    <row r="304" spans="1:3" x14ac:dyDescent="0.25">
      <c r="A304" s="165" t="s">
        <v>762</v>
      </c>
      <c r="B304" s="165" t="s">
        <v>678</v>
      </c>
      <c r="C304" s="165" t="s">
        <v>763</v>
      </c>
    </row>
    <row r="305" spans="1:3" x14ac:dyDescent="0.25">
      <c r="A305" s="165" t="s">
        <v>764</v>
      </c>
      <c r="B305" s="165" t="s">
        <v>678</v>
      </c>
      <c r="C305" s="165" t="s">
        <v>765</v>
      </c>
    </row>
    <row r="306" spans="1:3" x14ac:dyDescent="0.25">
      <c r="A306" s="165" t="s">
        <v>766</v>
      </c>
      <c r="B306" s="165" t="s">
        <v>678</v>
      </c>
      <c r="C306" s="165" t="s">
        <v>767</v>
      </c>
    </row>
    <row r="307" spans="1:3" x14ac:dyDescent="0.25">
      <c r="A307" s="165" t="s">
        <v>768</v>
      </c>
      <c r="B307" s="165" t="s">
        <v>678</v>
      </c>
      <c r="C307" s="165" t="s">
        <v>769</v>
      </c>
    </row>
    <row r="308" spans="1:3" x14ac:dyDescent="0.25">
      <c r="A308" s="165" t="s">
        <v>768</v>
      </c>
      <c r="B308" s="165" t="s">
        <v>678</v>
      </c>
      <c r="C308" s="165" t="s">
        <v>770</v>
      </c>
    </row>
    <row r="309" spans="1:3" x14ac:dyDescent="0.25">
      <c r="A309" s="166" t="s">
        <v>771</v>
      </c>
      <c r="B309" s="165" t="s">
        <v>678</v>
      </c>
      <c r="C309" s="165" t="s">
        <v>772</v>
      </c>
    </row>
    <row r="310" spans="1:3" x14ac:dyDescent="0.25">
      <c r="A310" s="165" t="s">
        <v>773</v>
      </c>
      <c r="B310" s="165" t="s">
        <v>678</v>
      </c>
      <c r="C310" s="165" t="s">
        <v>774</v>
      </c>
    </row>
    <row r="311" spans="1:3" x14ac:dyDescent="0.25">
      <c r="A311" s="165" t="s">
        <v>775</v>
      </c>
      <c r="B311" s="165" t="s">
        <v>678</v>
      </c>
      <c r="C311" s="165" t="s">
        <v>776</v>
      </c>
    </row>
    <row r="312" spans="1:3" x14ac:dyDescent="0.25">
      <c r="A312" s="165" t="s">
        <v>777</v>
      </c>
      <c r="B312" s="165" t="s">
        <v>678</v>
      </c>
      <c r="C312" s="166" t="s">
        <v>778</v>
      </c>
    </row>
    <row r="313" spans="1:3" x14ac:dyDescent="0.25">
      <c r="A313" s="165" t="s">
        <v>779</v>
      </c>
      <c r="B313" s="165" t="s">
        <v>678</v>
      </c>
      <c r="C313" s="166" t="s">
        <v>780</v>
      </c>
    </row>
    <row r="314" spans="1:3" x14ac:dyDescent="0.25">
      <c r="A314" s="165" t="s">
        <v>781</v>
      </c>
      <c r="B314" s="165" t="s">
        <v>678</v>
      </c>
      <c r="C314" s="166" t="s">
        <v>782</v>
      </c>
    </row>
    <row r="315" spans="1:3" x14ac:dyDescent="0.25">
      <c r="A315" s="165" t="s">
        <v>783</v>
      </c>
      <c r="B315" s="165" t="s">
        <v>678</v>
      </c>
      <c r="C315" s="165" t="s">
        <v>784</v>
      </c>
    </row>
    <row r="316" spans="1:3" x14ac:dyDescent="0.25">
      <c r="A316" s="166" t="s">
        <v>785</v>
      </c>
      <c r="B316" s="166" t="s">
        <v>678</v>
      </c>
      <c r="C316" s="166" t="s">
        <v>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194-CF9D-4B74-B68A-AA0C298C1E6F}">
  <dimension ref="A1:F60"/>
  <sheetViews>
    <sheetView workbookViewId="0">
      <selection activeCell="H13" sqref="H13"/>
    </sheetView>
  </sheetViews>
  <sheetFormatPr defaultRowHeight="13.2" x14ac:dyDescent="0.25"/>
  <cols>
    <col min="1" max="1" width="18.109375" customWidth="1"/>
    <col min="2" max="2" width="26.109375" customWidth="1"/>
    <col min="3" max="3" width="3.109375" customWidth="1"/>
    <col min="4" max="4" width="11.5546875" customWidth="1"/>
    <col min="5" max="5" width="9.44140625" customWidth="1"/>
    <col min="6" max="6" width="22.5546875" customWidth="1"/>
  </cols>
  <sheetData>
    <row r="1" spans="1:6" x14ac:dyDescent="0.25">
      <c r="A1" s="534"/>
      <c r="B1" s="534"/>
      <c r="C1" s="534"/>
      <c r="D1" s="534"/>
      <c r="E1" s="534"/>
      <c r="F1" s="534"/>
    </row>
    <row r="2" spans="1:6" ht="30" x14ac:dyDescent="0.25">
      <c r="A2" s="742" t="s">
        <v>787</v>
      </c>
      <c r="B2" s="742"/>
      <c r="C2" s="742"/>
      <c r="D2" s="742"/>
      <c r="E2" s="742"/>
      <c r="F2" s="742"/>
    </row>
    <row r="3" spans="1:6" ht="13.8" x14ac:dyDescent="0.25">
      <c r="A3" s="743" t="str">
        <f>"Nomor : 24 /"&amp;" "&amp;ID!I2</f>
        <v>Nomor : 24 / 1 / III - 22 / E - 046.46 DL</v>
      </c>
      <c r="B3" s="743"/>
      <c r="C3" s="743"/>
      <c r="D3" s="743"/>
      <c r="E3" s="743"/>
      <c r="F3" s="743"/>
    </row>
    <row r="4" spans="1:6" x14ac:dyDescent="0.25">
      <c r="A4" s="534"/>
      <c r="B4" s="534"/>
      <c r="C4" s="534" t="s">
        <v>788</v>
      </c>
      <c r="D4" s="744" t="s">
        <v>789</v>
      </c>
      <c r="E4" s="744"/>
      <c r="F4" s="744"/>
    </row>
    <row r="5" spans="1:6" x14ac:dyDescent="0.25">
      <c r="A5" s="534"/>
      <c r="B5" s="534"/>
      <c r="C5" s="534"/>
      <c r="D5" s="534"/>
      <c r="E5" s="534"/>
      <c r="F5" s="534"/>
    </row>
    <row r="6" spans="1:6" ht="13.8" x14ac:dyDescent="0.25">
      <c r="A6" s="608" t="s">
        <v>790</v>
      </c>
      <c r="B6" s="535" t="s">
        <v>791</v>
      </c>
      <c r="C6" s="536"/>
      <c r="D6" s="738" t="s">
        <v>792</v>
      </c>
      <c r="E6" s="739"/>
      <c r="F6" s="537" t="str">
        <f>MID(A3,SEARCH("E - ",A3),LEN(A3))</f>
        <v>E - 046.46 DL</v>
      </c>
    </row>
    <row r="7" spans="1:6" ht="13.8" x14ac:dyDescent="0.25">
      <c r="A7" s="538"/>
      <c r="B7" s="538"/>
      <c r="C7" s="538"/>
      <c r="D7" s="534"/>
      <c r="E7" s="534"/>
      <c r="F7" s="534"/>
    </row>
    <row r="8" spans="1:6" ht="13.8" x14ac:dyDescent="0.25">
      <c r="A8" s="732" t="s">
        <v>2</v>
      </c>
      <c r="B8" s="732"/>
      <c r="C8" s="539" t="s">
        <v>8</v>
      </c>
      <c r="D8" s="732" t="str">
        <f>LH!E4</f>
        <v>Avico</v>
      </c>
      <c r="E8" s="732"/>
      <c r="F8" s="732"/>
    </row>
    <row r="9" spans="1:6" ht="13.8" x14ac:dyDescent="0.25">
      <c r="A9" s="732" t="s">
        <v>793</v>
      </c>
      <c r="B9" s="732"/>
      <c r="C9" s="539" t="s">
        <v>8</v>
      </c>
      <c r="D9" s="732" t="str">
        <f>LH!E5</f>
        <v>-</v>
      </c>
      <c r="E9" s="732"/>
      <c r="F9" s="732"/>
    </row>
    <row r="10" spans="1:6" ht="13.8" x14ac:dyDescent="0.25">
      <c r="A10" s="732" t="s">
        <v>794</v>
      </c>
      <c r="B10" s="732"/>
      <c r="C10" s="539" t="s">
        <v>8</v>
      </c>
      <c r="D10" s="732" t="str">
        <f>LH!E6</f>
        <v>-</v>
      </c>
      <c r="E10" s="732"/>
      <c r="F10" s="732"/>
    </row>
    <row r="11" spans="1:6" ht="13.8" x14ac:dyDescent="0.25">
      <c r="A11" s="540"/>
      <c r="B11" s="540"/>
      <c r="C11" s="538"/>
      <c r="D11" s="534"/>
      <c r="E11" s="534"/>
      <c r="F11" s="534"/>
    </row>
    <row r="12" spans="1:6" ht="13.8" x14ac:dyDescent="0.25">
      <c r="A12" s="541" t="s">
        <v>795</v>
      </c>
      <c r="B12" s="542"/>
      <c r="C12" s="538"/>
      <c r="D12" s="738" t="s">
        <v>796</v>
      </c>
      <c r="E12" s="739"/>
      <c r="F12" s="543"/>
    </row>
    <row r="13" spans="1:6" ht="14.4" x14ac:dyDescent="0.25">
      <c r="A13" s="544"/>
      <c r="B13" s="538"/>
      <c r="C13" s="538"/>
      <c r="D13" s="538"/>
      <c r="E13" s="538"/>
      <c r="F13" s="534"/>
    </row>
    <row r="14" spans="1:6" ht="13.8" x14ac:dyDescent="0.25">
      <c r="A14" s="740" t="s">
        <v>797</v>
      </c>
      <c r="B14" s="740"/>
      <c r="C14" s="545" t="s">
        <v>8</v>
      </c>
      <c r="D14" s="741" t="s">
        <v>798</v>
      </c>
      <c r="E14" s="741"/>
      <c r="F14" s="741"/>
    </row>
    <row r="15" spans="1:6" ht="13.8" x14ac:dyDescent="0.25">
      <c r="A15" s="732" t="s">
        <v>962</v>
      </c>
      <c r="B15" s="732"/>
      <c r="C15" s="539" t="s">
        <v>8</v>
      </c>
      <c r="D15" s="734" t="str">
        <f>LH!E11</f>
        <v>IGD</v>
      </c>
      <c r="E15" s="734"/>
      <c r="F15" s="734"/>
    </row>
    <row r="16" spans="1:6" ht="13.8" x14ac:dyDescent="0.25">
      <c r="A16" s="732" t="s">
        <v>72</v>
      </c>
      <c r="B16" s="732"/>
      <c r="C16" s="539" t="s">
        <v>8</v>
      </c>
      <c r="D16" s="737">
        <f>LH!E8</f>
        <v>44658</v>
      </c>
      <c r="E16" s="737"/>
      <c r="F16" s="737"/>
    </row>
    <row r="17" spans="1:6" ht="13.8" x14ac:dyDescent="0.25">
      <c r="A17" s="732" t="str">
        <f>"Tanggal "&amp;B48</f>
        <v>Tanggal Kalibrasi</v>
      </c>
      <c r="B17" s="732"/>
      <c r="C17" s="539" t="s">
        <v>8</v>
      </c>
      <c r="D17" s="737">
        <f>LH!E9</f>
        <v>44658</v>
      </c>
      <c r="E17" s="737"/>
      <c r="F17" s="737"/>
    </row>
    <row r="18" spans="1:6" ht="13.8" x14ac:dyDescent="0.25">
      <c r="A18" s="732" t="str">
        <f>"Penanggungjawab "&amp;B48</f>
        <v>Penanggungjawab Kalibrasi</v>
      </c>
      <c r="B18" s="732"/>
      <c r="C18" s="539" t="s">
        <v>8</v>
      </c>
      <c r="D18" s="732" t="str">
        <f>LH!B46</f>
        <v>Muhammad Irfan Husnuzhzhan</v>
      </c>
      <c r="E18" s="732"/>
      <c r="F18" s="732"/>
    </row>
    <row r="19" spans="1:6" ht="13.8" x14ac:dyDescent="0.25">
      <c r="A19" s="732" t="str">
        <f>"Lokasi "&amp;B48</f>
        <v>Lokasi Kalibrasi</v>
      </c>
      <c r="B19" s="732"/>
      <c r="C19" s="539" t="s">
        <v>8</v>
      </c>
      <c r="D19" s="734" t="str">
        <f>LH!E10</f>
        <v>Laboratorium Kalibrasi LPFK Banjarbaru</v>
      </c>
      <c r="E19" s="734"/>
      <c r="F19" s="734"/>
    </row>
    <row r="20" spans="1:6" ht="13.8" x14ac:dyDescent="0.25">
      <c r="A20" s="734" t="str">
        <f>"Hasil "&amp;B48</f>
        <v>Hasil Kalibrasi</v>
      </c>
      <c r="B20" s="734"/>
      <c r="C20" s="546" t="s">
        <v>8</v>
      </c>
      <c r="D20" s="735" t="str">
        <f>B55</f>
        <v>Laik Pakai, disarankan untuk dikalibrasi ulang pada tanggal 7 April 2023</v>
      </c>
      <c r="E20" s="735"/>
      <c r="F20" s="735"/>
    </row>
    <row r="21" spans="1:6" ht="13.8" x14ac:dyDescent="0.25">
      <c r="A21" s="732" t="s">
        <v>86</v>
      </c>
      <c r="B21" s="732"/>
      <c r="C21" s="539" t="s">
        <v>8</v>
      </c>
      <c r="D21" s="732" t="str">
        <f>LH!E12</f>
        <v>MK 025-18</v>
      </c>
      <c r="E21" s="732"/>
      <c r="F21" s="732"/>
    </row>
    <row r="22" spans="1:6" x14ac:dyDescent="0.25">
      <c r="A22" s="534"/>
      <c r="B22" s="534"/>
      <c r="C22" s="534"/>
      <c r="D22" s="534"/>
      <c r="E22" s="534"/>
      <c r="F22" s="534"/>
    </row>
    <row r="23" spans="1:6" x14ac:dyDescent="0.25">
      <c r="A23" s="534"/>
      <c r="B23" s="534"/>
      <c r="C23" s="534"/>
      <c r="D23" s="534"/>
      <c r="E23" s="534"/>
      <c r="F23" s="534"/>
    </row>
    <row r="24" spans="1:6" ht="13.8" x14ac:dyDescent="0.25">
      <c r="A24" s="534"/>
      <c r="B24" s="534"/>
      <c r="C24" s="534"/>
      <c r="D24" s="547" t="s">
        <v>799</v>
      </c>
      <c r="E24" s="736">
        <f ca="1">TODAY()</f>
        <v>44659</v>
      </c>
      <c r="F24" s="736"/>
    </row>
    <row r="25" spans="1:6" ht="13.8" x14ac:dyDescent="0.25">
      <c r="A25" s="534"/>
      <c r="B25" s="534"/>
      <c r="C25" s="534"/>
      <c r="D25" s="732" t="s">
        <v>800</v>
      </c>
      <c r="E25" s="732"/>
      <c r="F25" s="732"/>
    </row>
    <row r="26" spans="1:6" ht="13.8" x14ac:dyDescent="0.25">
      <c r="A26" s="534"/>
      <c r="B26" s="534"/>
      <c r="C26" s="534"/>
      <c r="D26" s="732" t="s">
        <v>801</v>
      </c>
      <c r="E26" s="732"/>
      <c r="F26" s="732"/>
    </row>
    <row r="27" spans="1:6" ht="13.8" x14ac:dyDescent="0.25">
      <c r="A27" s="534"/>
      <c r="B27" s="534"/>
      <c r="C27" s="534"/>
      <c r="D27" s="548"/>
      <c r="E27" s="548"/>
      <c r="F27" s="534"/>
    </row>
    <row r="28" spans="1:6" ht="13.8" x14ac:dyDescent="0.25">
      <c r="A28" s="534"/>
      <c r="B28" s="534"/>
      <c r="C28" s="534"/>
      <c r="D28" s="548"/>
      <c r="E28" s="548"/>
      <c r="F28" s="534"/>
    </row>
    <row r="29" spans="1:6" ht="13.8" x14ac:dyDescent="0.25">
      <c r="A29" s="534"/>
      <c r="B29" s="534"/>
      <c r="C29" s="534"/>
      <c r="D29" s="548"/>
      <c r="E29" s="548"/>
      <c r="F29" s="534"/>
    </row>
    <row r="30" spans="1:6" ht="13.8" x14ac:dyDescent="0.25">
      <c r="A30" s="534"/>
      <c r="B30" s="534"/>
      <c r="C30" s="534"/>
      <c r="D30" s="732" t="s">
        <v>802</v>
      </c>
      <c r="E30" s="732"/>
      <c r="F30" s="732"/>
    </row>
    <row r="31" spans="1:6" ht="13.8" x14ac:dyDescent="0.25">
      <c r="A31" s="534"/>
      <c r="B31" s="534"/>
      <c r="C31" s="534"/>
      <c r="D31" s="733" t="s">
        <v>803</v>
      </c>
      <c r="E31" s="733"/>
      <c r="F31" s="733"/>
    </row>
    <row r="32" spans="1:6" x14ac:dyDescent="0.25">
      <c r="A32" s="534"/>
      <c r="B32" s="534"/>
      <c r="C32" s="534"/>
      <c r="D32" s="534"/>
      <c r="E32" s="534"/>
      <c r="F32" s="534"/>
    </row>
    <row r="33" spans="1:6" x14ac:dyDescent="0.25">
      <c r="A33" s="534"/>
      <c r="B33" s="534"/>
      <c r="C33" s="534"/>
      <c r="D33" s="534"/>
      <c r="E33" s="534"/>
      <c r="F33" s="534"/>
    </row>
    <row r="34" spans="1:6" x14ac:dyDescent="0.25">
      <c r="A34" s="549"/>
      <c r="B34" s="549"/>
      <c r="C34" s="549"/>
      <c r="D34" s="549"/>
      <c r="E34" s="549"/>
      <c r="F34" s="549"/>
    </row>
    <row r="35" spans="1:6" x14ac:dyDescent="0.25">
      <c r="A35" s="534"/>
      <c r="B35" s="534"/>
      <c r="C35" s="534"/>
      <c r="D35" s="534"/>
      <c r="E35" s="534"/>
      <c r="F35" s="534"/>
    </row>
    <row r="36" spans="1:6" x14ac:dyDescent="0.25">
      <c r="A36" s="534"/>
      <c r="B36" s="534"/>
      <c r="C36" s="534"/>
      <c r="D36" s="534"/>
      <c r="E36" s="534"/>
      <c r="F36" s="534"/>
    </row>
    <row r="37" spans="1:6" x14ac:dyDescent="0.25">
      <c r="A37" s="534"/>
      <c r="B37" s="534"/>
      <c r="C37" s="534"/>
      <c r="D37" s="534"/>
      <c r="E37" s="534"/>
      <c r="F37" s="534"/>
    </row>
    <row r="38" spans="1:6" x14ac:dyDescent="0.25">
      <c r="A38" s="534"/>
      <c r="B38" s="534"/>
      <c r="C38" s="534"/>
      <c r="D38" s="534"/>
      <c r="E38" s="534"/>
      <c r="F38" s="534"/>
    </row>
    <row r="39" spans="1:6" x14ac:dyDescent="0.25">
      <c r="A39" s="534"/>
      <c r="B39" s="534"/>
      <c r="C39" s="534"/>
      <c r="D39" s="534"/>
      <c r="E39" s="534"/>
      <c r="F39" s="534"/>
    </row>
    <row r="40" spans="1:6" ht="13.8" thickBot="1" x14ac:dyDescent="0.3">
      <c r="A40" s="534"/>
      <c r="B40" s="534"/>
      <c r="C40" s="534"/>
      <c r="D40" s="534"/>
      <c r="E40" s="534"/>
      <c r="F40" s="534"/>
    </row>
    <row r="41" spans="1:6" x14ac:dyDescent="0.25">
      <c r="A41" s="550" t="s">
        <v>804</v>
      </c>
      <c r="B41" s="551" t="e">
        <f>MID(ID!H2,SEARCH("E - ",ID!H2),LEN(ID!H2))</f>
        <v>#VALUE!</v>
      </c>
      <c r="C41" s="534"/>
      <c r="D41" s="534"/>
      <c r="E41" s="534"/>
      <c r="F41" s="534"/>
    </row>
    <row r="42" spans="1:6" x14ac:dyDescent="0.25">
      <c r="A42" s="552"/>
      <c r="B42" s="553"/>
      <c r="C42" s="534"/>
      <c r="D42" s="534"/>
      <c r="E42" s="534"/>
      <c r="F42" s="534"/>
    </row>
    <row r="43" spans="1:6" ht="26.4" x14ac:dyDescent="0.25">
      <c r="A43" s="554" t="s">
        <v>805</v>
      </c>
      <c r="B43" s="555" t="str">
        <f>ID!A1</f>
        <v>Input Data Kalibrasi Flowmeter</v>
      </c>
      <c r="C43" s="534"/>
      <c r="D43" s="534"/>
      <c r="E43" s="534"/>
      <c r="F43" s="534"/>
    </row>
    <row r="44" spans="1:6" ht="26.4" x14ac:dyDescent="0.25">
      <c r="A44" s="554" t="s">
        <v>806</v>
      </c>
      <c r="B44" s="556" t="str">
        <f>IF(B43="INPUT DATA KALIBRASI FLOWMETER",B45,B46)</f>
        <v>SERTIFIKAT KALIBRASI</v>
      </c>
      <c r="C44" s="534"/>
      <c r="D44" s="534"/>
      <c r="E44" s="534"/>
      <c r="F44" s="534"/>
    </row>
    <row r="45" spans="1:6" x14ac:dyDescent="0.25">
      <c r="A45" s="554" t="s">
        <v>807</v>
      </c>
      <c r="B45" s="553" t="s">
        <v>787</v>
      </c>
      <c r="C45" s="534"/>
      <c r="D45" s="534"/>
      <c r="E45" s="534"/>
      <c r="F45" s="534"/>
    </row>
    <row r="46" spans="1:6" x14ac:dyDescent="0.25">
      <c r="A46" s="552"/>
      <c r="B46" s="553" t="s">
        <v>808</v>
      </c>
      <c r="C46" s="534"/>
      <c r="D46" s="534"/>
      <c r="E46" s="534"/>
      <c r="F46" s="534"/>
    </row>
    <row r="47" spans="1:6" x14ac:dyDescent="0.25">
      <c r="A47" s="552"/>
      <c r="B47" s="553"/>
      <c r="C47" s="534"/>
      <c r="D47" s="534"/>
      <c r="E47" s="534"/>
      <c r="F47" s="534"/>
    </row>
    <row r="48" spans="1:6" ht="39.6" x14ac:dyDescent="0.25">
      <c r="A48" s="554" t="s">
        <v>809</v>
      </c>
      <c r="B48" s="553" t="str">
        <f>IF(RIGHT(A2,10)=" KALIBRASI","Kalibrasi","Pengujian")</f>
        <v>Kalibrasi</v>
      </c>
      <c r="C48" s="534"/>
      <c r="D48" s="534"/>
      <c r="E48" s="534"/>
      <c r="F48" s="534"/>
    </row>
    <row r="49" spans="1:6" x14ac:dyDescent="0.25">
      <c r="A49" s="552"/>
      <c r="B49" s="553"/>
      <c r="C49" s="534"/>
      <c r="D49" s="534"/>
      <c r="E49" s="534"/>
      <c r="F49" s="534"/>
    </row>
    <row r="50" spans="1:6" ht="27.6" x14ac:dyDescent="0.25">
      <c r="A50" s="554" t="s">
        <v>810</v>
      </c>
      <c r="B50" s="557" t="s">
        <v>84</v>
      </c>
      <c r="C50" s="558"/>
      <c r="D50" s="558"/>
      <c r="E50" s="558"/>
      <c r="F50" s="558"/>
    </row>
    <row r="51" spans="1:6" x14ac:dyDescent="0.25">
      <c r="A51" s="552"/>
      <c r="B51" s="553"/>
      <c r="C51" s="534"/>
      <c r="D51" s="534"/>
      <c r="E51" s="534"/>
      <c r="F51" s="534"/>
    </row>
    <row r="52" spans="1:6" ht="41.4" x14ac:dyDescent="0.25">
      <c r="A52" s="559" t="s">
        <v>811</v>
      </c>
      <c r="B52" s="560">
        <f>DATE(YEAR(D17)+1,MONTH(D17),DAY(D17))</f>
        <v>45023</v>
      </c>
      <c r="C52" s="534"/>
      <c r="D52" s="534"/>
      <c r="E52" s="534"/>
      <c r="F52" s="534"/>
    </row>
    <row r="53" spans="1:6" ht="26.4" x14ac:dyDescent="0.25">
      <c r="A53" s="554" t="s">
        <v>812</v>
      </c>
      <c r="B53" s="561" t="str">
        <f>TEXT(B52,"d mmmm yyyy")</f>
        <v>7 April 2023</v>
      </c>
      <c r="C53" s="534"/>
      <c r="D53" s="534"/>
      <c r="E53" s="534"/>
      <c r="F53" s="534"/>
    </row>
    <row r="54" spans="1:6" x14ac:dyDescent="0.25">
      <c r="A54" s="552"/>
      <c r="B54" s="553"/>
      <c r="C54" s="534"/>
      <c r="D54" s="534"/>
      <c r="E54" s="534"/>
      <c r="F54" s="534"/>
    </row>
    <row r="55" spans="1:6" ht="41.4" x14ac:dyDescent="0.25">
      <c r="A55" s="559" t="s">
        <v>813</v>
      </c>
      <c r="B55" s="562" t="str">
        <f>IF(B44=B45,B56,B57)</f>
        <v>Laik Pakai, disarankan untuk dikalibrasi ulang pada tanggal 7 April 2023</v>
      </c>
      <c r="C55" s="534"/>
      <c r="D55" s="534"/>
      <c r="E55" s="534"/>
      <c r="F55" s="534"/>
    </row>
    <row r="56" spans="1:6" ht="41.4" x14ac:dyDescent="0.25">
      <c r="A56" s="552" t="s">
        <v>814</v>
      </c>
      <c r="B56" s="563" t="str">
        <f>CONCATENATE(B58,B53)</f>
        <v>Laik Pakai, disarankan untuk dikalibrasi ulang pada tanggal 7 April 2023</v>
      </c>
      <c r="C56" s="534"/>
      <c r="D56" s="534"/>
      <c r="E56" s="534"/>
      <c r="F56" s="534"/>
    </row>
    <row r="57" spans="1:6" ht="41.4" x14ac:dyDescent="0.25">
      <c r="A57" s="552"/>
      <c r="B57" s="563" t="str">
        <f>CONCATENATE(B59,B53)</f>
        <v>Laik Pakai, disarankan untuk diuji ulang pada tanggal 7 April 2023</v>
      </c>
      <c r="C57" s="534"/>
      <c r="D57" s="534"/>
      <c r="E57" s="534"/>
      <c r="F57" s="534"/>
    </row>
    <row r="58" spans="1:6" ht="27.6" x14ac:dyDescent="0.25">
      <c r="A58" s="564" t="s">
        <v>807</v>
      </c>
      <c r="B58" s="563" t="s">
        <v>815</v>
      </c>
      <c r="C58" s="534"/>
      <c r="D58" s="534"/>
      <c r="E58" s="534"/>
      <c r="F58" s="534"/>
    </row>
    <row r="59" spans="1:6" ht="28.2" thickBot="1" x14ac:dyDescent="0.3">
      <c r="A59" s="565"/>
      <c r="B59" s="566" t="s">
        <v>816</v>
      </c>
      <c r="C59" s="534"/>
      <c r="D59" s="534"/>
      <c r="E59" s="534"/>
      <c r="F59" s="534"/>
    </row>
    <row r="60" spans="1:6" x14ac:dyDescent="0.25">
      <c r="A60" s="534"/>
      <c r="B60" s="534"/>
      <c r="C60" s="534"/>
      <c r="D60" s="534"/>
      <c r="E60" s="534"/>
      <c r="F60" s="534"/>
    </row>
  </sheetData>
  <mergeCells count="32">
    <mergeCell ref="A2:F2"/>
    <mergeCell ref="A3:F3"/>
    <mergeCell ref="D4:F4"/>
    <mergeCell ref="D6:E6"/>
    <mergeCell ref="A8:B8"/>
    <mergeCell ref="D8:F8"/>
    <mergeCell ref="A16:B16"/>
    <mergeCell ref="D16:F16"/>
    <mergeCell ref="A9:B9"/>
    <mergeCell ref="D9:F9"/>
    <mergeCell ref="A10:B10"/>
    <mergeCell ref="D10:F10"/>
    <mergeCell ref="D12:E12"/>
    <mergeCell ref="A14:B14"/>
    <mergeCell ref="D14:F14"/>
    <mergeCell ref="A15:B15"/>
    <mergeCell ref="D15:F15"/>
    <mergeCell ref="A17:B17"/>
    <mergeCell ref="D17:F17"/>
    <mergeCell ref="A18:B18"/>
    <mergeCell ref="D18:F18"/>
    <mergeCell ref="A19:B19"/>
    <mergeCell ref="D19:F19"/>
    <mergeCell ref="D26:F26"/>
    <mergeCell ref="D30:F30"/>
    <mergeCell ref="D31:F31"/>
    <mergeCell ref="A20:B20"/>
    <mergeCell ref="D20:F20"/>
    <mergeCell ref="A21:B21"/>
    <mergeCell ref="D21:F21"/>
    <mergeCell ref="E24:F24"/>
    <mergeCell ref="D25:F25"/>
  </mergeCells>
  <dataValidations count="1">
    <dataValidation type="list" allowBlank="1" showInputMessage="1" showErrorMessage="1" sqref="A2:F2" xr:uid="{1416F4ED-3D22-4295-88EE-26D0EF93A34B}">
      <formula1>"SERTIFIKAT KALIBRASI,SERTIFIKAT PENGUJIAN"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LK</vt:lpstr>
      <vt:lpstr>Riwayat Revisi</vt:lpstr>
      <vt:lpstr>UB</vt:lpstr>
      <vt:lpstr>PENYELIA</vt:lpstr>
      <vt:lpstr>ID</vt:lpstr>
      <vt:lpstr>LH</vt:lpstr>
      <vt:lpstr>Lembar1</vt:lpstr>
      <vt:lpstr>Alamat</vt:lpstr>
      <vt:lpstr>Sertifikat</vt:lpstr>
      <vt:lpstr>DB Thermohygro</vt:lpstr>
      <vt:lpstr> DB Gas FLow Analyzer</vt:lpstr>
      <vt:lpstr>SCORING</vt:lpstr>
      <vt:lpstr>'DB Thermohygro'!Print_Area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Flowmeter Oksigen 2017</dc:title>
  <dc:subject/>
  <dc:creator>Donny Martha</dc:creator>
  <cp:keywords/>
  <dc:description/>
  <cp:lastModifiedBy>-</cp:lastModifiedBy>
  <cp:revision/>
  <dcterms:created xsi:type="dcterms:W3CDTF">2004-10-15T07:18:29Z</dcterms:created>
  <dcterms:modified xsi:type="dcterms:W3CDTF">2022-04-08T07:11:12Z</dcterms:modified>
  <cp:category>Laboratorium Flow &amp; Volume</cp:category>
  <cp:contentStatus/>
</cp:coreProperties>
</file>