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CD570117-C43F-485D-AEB2-B8C93D80A0F8}" xr6:coauthVersionLast="47" xr6:coauthVersionMax="47" xr10:uidLastSave="{00000000-0000-0000-0000-000000000000}"/>
  <bookViews>
    <workbookView xWindow="-90" yWindow="0" windowWidth="9780" windowHeight="10170" tabRatio="799" firstSheet="1" activeTab="5" xr2:uid="{00000000-000D-0000-FFFF-FFFF00000000}"/>
  </bookViews>
  <sheets>
    <sheet name="RIWAYAT REVISI" sheetId="30" r:id="rId1"/>
    <sheet name="LK" sheetId="17" r:id="rId2"/>
    <sheet name="KONVERSI SATUAN" sheetId="24" state="hidden" r:id="rId3"/>
    <sheet name="BUDGET" sheetId="11" r:id="rId4"/>
    <sheet name="PENYELIA" sheetId="1" r:id="rId5"/>
    <sheet name="LH" sheetId="18" r:id="rId6"/>
    <sheet name="DB SERTIFIKAT" sheetId="33" state="hidden" r:id="rId7"/>
    <sheet name="RUMUS SERTIFIKAT" sheetId="34" state="hidden" r:id="rId8"/>
    <sheet name="KESIMPULAN" sheetId="23" state="hidden" r:id="rId9"/>
    <sheet name="SERTIFIKAT NAIK TERKINI " sheetId="20" state="hidden" r:id="rId10"/>
    <sheet name="DATA 1" sheetId="36" r:id="rId11"/>
    <sheet name="INTERPOLASI" sheetId="35" state="hidden" r:id="rId12"/>
    <sheet name="ID" sheetId="4" r:id="rId13"/>
    <sheet name="SERTIFIKAT DPM" sheetId="38" state="hidden" r:id="rId14"/>
    <sheet name="SERTIFIKAT THERMOHYGROMETER (2)" sheetId="37" state="hidden" r:id="rId15"/>
    <sheet name="SERTIFIKAT THERMOHYGROMETER" sheetId="22" state="hidden" r:id="rId16"/>
  </sheets>
  <externalReferences>
    <externalReference r:id="rId17"/>
  </externalReferences>
  <definedNames>
    <definedName name="_xlnm._FilterDatabase" localSheetId="12" hidden="1">ID!$Q$11:$Q$13</definedName>
    <definedName name="_xlnm._FilterDatabase" localSheetId="13" hidden="1">'SERTIFIKAT DPM'!$AD$10:$AD$165</definedName>
    <definedName name="_xlnm.Extract" localSheetId="13">'SERTIFIKAT DPM'!$AW$4</definedName>
    <definedName name="_xlnm.Print_Area" localSheetId="3">BUDGET!$B$1:$R$53,BUDGET!$B$56:$R$97</definedName>
    <definedName name="_xlnm.Print_Area" localSheetId="12">ID!$A$1:$L$72</definedName>
    <definedName name="_xlnm.Print_Area" localSheetId="5">LH!$A$1:$K$79</definedName>
    <definedName name="_xlnm.Print_Area" localSheetId="1">LK!$A$4:$L$67</definedName>
    <definedName name="_xlnm.Print_Area" localSheetId="4">PENYELIA!$A$1:$L$79</definedName>
  </definedNames>
  <calcPr calcId="191029"/>
</workbook>
</file>

<file path=xl/calcChain.xml><?xml version="1.0" encoding="utf-8"?>
<calcChain xmlns="http://schemas.openxmlformats.org/spreadsheetml/2006/main">
  <c r="J51" i="4" l="1"/>
  <c r="H40" i="18"/>
  <c r="J18" i="36"/>
  <c r="J19" i="36"/>
  <c r="J20" i="36"/>
  <c r="J21" i="36"/>
  <c r="I18" i="36"/>
  <c r="I19" i="36"/>
  <c r="I20" i="36"/>
  <c r="I21" i="36"/>
  <c r="AF11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46" i="38"/>
  <c r="AF47" i="38"/>
  <c r="AF48" i="38"/>
  <c r="AF49" i="38"/>
  <c r="AF50" i="38"/>
  <c r="AF51" i="38"/>
  <c r="AF52" i="38"/>
  <c r="AF53" i="38"/>
  <c r="AF54" i="38"/>
  <c r="AF55" i="38"/>
  <c r="AF56" i="38"/>
  <c r="AF57" i="38"/>
  <c r="AF58" i="38"/>
  <c r="AF59" i="38"/>
  <c r="AF60" i="38"/>
  <c r="AF61" i="38"/>
  <c r="AF62" i="38"/>
  <c r="AF63" i="38"/>
  <c r="AF64" i="38"/>
  <c r="AF65" i="38"/>
  <c r="AF66" i="38"/>
  <c r="AF67" i="38"/>
  <c r="AF68" i="38"/>
  <c r="AF69" i="38"/>
  <c r="AF70" i="38"/>
  <c r="AF71" i="38"/>
  <c r="AF72" i="38"/>
  <c r="AF73" i="38"/>
  <c r="AF74" i="38"/>
  <c r="AF75" i="38"/>
  <c r="AF76" i="38"/>
  <c r="AF77" i="38"/>
  <c r="AF78" i="38"/>
  <c r="AF79" i="38"/>
  <c r="AF80" i="38"/>
  <c r="AF81" i="38"/>
  <c r="AF82" i="38"/>
  <c r="AF83" i="38"/>
  <c r="AF84" i="38"/>
  <c r="AF85" i="38"/>
  <c r="AF86" i="38"/>
  <c r="AF87" i="38"/>
  <c r="AF88" i="38"/>
  <c r="AF89" i="38"/>
  <c r="AF90" i="38"/>
  <c r="AF91" i="38"/>
  <c r="AF92" i="38"/>
  <c r="AF93" i="38"/>
  <c r="AF94" i="38"/>
  <c r="AF95" i="38"/>
  <c r="AF96" i="38"/>
  <c r="AF97" i="38"/>
  <c r="AF98" i="38"/>
  <c r="AF99" i="38"/>
  <c r="AF100" i="38"/>
  <c r="AF101" i="38"/>
  <c r="AF102" i="38"/>
  <c r="AF103" i="38"/>
  <c r="AF104" i="38"/>
  <c r="AF105" i="38"/>
  <c r="AF106" i="38"/>
  <c r="AF107" i="38"/>
  <c r="AF108" i="38"/>
  <c r="AF109" i="38"/>
  <c r="AF110" i="38"/>
  <c r="AF111" i="38"/>
  <c r="AF112" i="38"/>
  <c r="AF113" i="38"/>
  <c r="AF114" i="38"/>
  <c r="AF115" i="38"/>
  <c r="AF116" i="38"/>
  <c r="AF117" i="38"/>
  <c r="AF118" i="38"/>
  <c r="AF119" i="38"/>
  <c r="AF120" i="38"/>
  <c r="AF121" i="38"/>
  <c r="AF122" i="38"/>
  <c r="AF123" i="38"/>
  <c r="AF124" i="38"/>
  <c r="AF125" i="38"/>
  <c r="AF126" i="38"/>
  <c r="AF127" i="38"/>
  <c r="AF128" i="38"/>
  <c r="AF129" i="38"/>
  <c r="AF130" i="38"/>
  <c r="AF131" i="38"/>
  <c r="AF132" i="38"/>
  <c r="AF133" i="38"/>
  <c r="AF134" i="38"/>
  <c r="AF135" i="38"/>
  <c r="AF136" i="38"/>
  <c r="AF137" i="38"/>
  <c r="AF138" i="38"/>
  <c r="AF139" i="38"/>
  <c r="AF140" i="38"/>
  <c r="AF141" i="38"/>
  <c r="AF142" i="38"/>
  <c r="AF143" i="38"/>
  <c r="AF144" i="38"/>
  <c r="AF145" i="38"/>
  <c r="AF146" i="38"/>
  <c r="AF147" i="38"/>
  <c r="AF148" i="38"/>
  <c r="AF149" i="38"/>
  <c r="AF150" i="38"/>
  <c r="AF151" i="38"/>
  <c r="AF152" i="38"/>
  <c r="AF153" i="38"/>
  <c r="AF154" i="38"/>
  <c r="AF155" i="38"/>
  <c r="AF156" i="38"/>
  <c r="AF157" i="38"/>
  <c r="AF158" i="38"/>
  <c r="AF159" i="38"/>
  <c r="AF160" i="38"/>
  <c r="AF161" i="38"/>
  <c r="AF162" i="38"/>
  <c r="AF163" i="38"/>
  <c r="AF164" i="38"/>
  <c r="AF165" i="38"/>
  <c r="AF10" i="38"/>
  <c r="AE165" i="38"/>
  <c r="AE164" i="38"/>
  <c r="AE163" i="38"/>
  <c r="AE162" i="38"/>
  <c r="Z162" i="38"/>
  <c r="Y162" i="38"/>
  <c r="AA162" i="38" s="1"/>
  <c r="X162" i="38"/>
  <c r="U162" i="38"/>
  <c r="T162" i="38"/>
  <c r="S162" i="38"/>
  <c r="R162" i="38"/>
  <c r="O162" i="38"/>
  <c r="N162" i="38"/>
  <c r="J162" i="38"/>
  <c r="I162" i="38"/>
  <c r="E162" i="38"/>
  <c r="AE161" i="38"/>
  <c r="AB161" i="38"/>
  <c r="Z161" i="38"/>
  <c r="Y161" i="38"/>
  <c r="X161" i="38"/>
  <c r="AA161" i="38" s="1"/>
  <c r="W161" i="38"/>
  <c r="U161" i="38"/>
  <c r="V161" i="38" s="1"/>
  <c r="T161" i="38"/>
  <c r="S161" i="38"/>
  <c r="R161" i="38"/>
  <c r="AE160" i="38"/>
  <c r="AB160" i="38"/>
  <c r="Z160" i="38"/>
  <c r="AA160" i="38" s="1"/>
  <c r="Y160" i="38"/>
  <c r="X160" i="38"/>
  <c r="W160" i="38"/>
  <c r="U160" i="38"/>
  <c r="T160" i="38"/>
  <c r="S160" i="38"/>
  <c r="V160" i="38" s="1"/>
  <c r="R160" i="38"/>
  <c r="AE159" i="38"/>
  <c r="AB159" i="38"/>
  <c r="Z159" i="38"/>
  <c r="Y159" i="38"/>
  <c r="X159" i="38"/>
  <c r="AA159" i="38" s="1"/>
  <c r="W159" i="38"/>
  <c r="U159" i="38"/>
  <c r="T159" i="38"/>
  <c r="S159" i="38"/>
  <c r="V159" i="38" s="1"/>
  <c r="R159" i="38"/>
  <c r="AE158" i="38"/>
  <c r="AB158" i="38"/>
  <c r="Z158" i="38"/>
  <c r="Y158" i="38"/>
  <c r="X158" i="38"/>
  <c r="W158" i="38"/>
  <c r="V158" i="38"/>
  <c r="U158" i="38"/>
  <c r="T158" i="38"/>
  <c r="S158" i="38"/>
  <c r="R158" i="38"/>
  <c r="AE157" i="38"/>
  <c r="AB157" i="38"/>
  <c r="Z157" i="38"/>
  <c r="Y157" i="38"/>
  <c r="X157" i="38"/>
  <c r="AA157" i="38" s="1"/>
  <c r="W157" i="38"/>
  <c r="V157" i="38"/>
  <c r="U157" i="38"/>
  <c r="T157" i="38"/>
  <c r="S157" i="38"/>
  <c r="R157" i="38"/>
  <c r="AE156" i="38"/>
  <c r="AB156" i="38"/>
  <c r="AA156" i="38"/>
  <c r="Z156" i="38"/>
  <c r="Y156" i="38"/>
  <c r="X156" i="38"/>
  <c r="W156" i="38"/>
  <c r="U156" i="38"/>
  <c r="T156" i="38"/>
  <c r="S156" i="38"/>
  <c r="V156" i="38" s="1"/>
  <c r="R156" i="38"/>
  <c r="AE155" i="38"/>
  <c r="AB155" i="38"/>
  <c r="Z155" i="38"/>
  <c r="Y155" i="38"/>
  <c r="X155" i="38"/>
  <c r="AA155" i="38" s="1"/>
  <c r="W155" i="38"/>
  <c r="U155" i="38"/>
  <c r="T155" i="38"/>
  <c r="S155" i="38"/>
  <c r="V155" i="38" s="1"/>
  <c r="R155" i="38"/>
  <c r="AE154" i="38"/>
  <c r="AE153" i="38"/>
  <c r="AE152" i="38"/>
  <c r="AE151" i="38"/>
  <c r="AE150" i="38"/>
  <c r="AE149" i="38"/>
  <c r="AE148" i="38"/>
  <c r="AE147" i="38"/>
  <c r="X147" i="38"/>
  <c r="U147" i="38"/>
  <c r="T147" i="38"/>
  <c r="S147" i="38"/>
  <c r="V147" i="38" s="1"/>
  <c r="R147" i="38"/>
  <c r="O147" i="38"/>
  <c r="Z147" i="38" s="1"/>
  <c r="N147" i="38"/>
  <c r="J147" i="38"/>
  <c r="Y147" i="38" s="1"/>
  <c r="AA147" i="38" s="1"/>
  <c r="I147" i="38"/>
  <c r="E147" i="38"/>
  <c r="AE146" i="38"/>
  <c r="AB146" i="38"/>
  <c r="Z146" i="38"/>
  <c r="Y146" i="38"/>
  <c r="X146" i="38"/>
  <c r="AA146" i="38" s="1"/>
  <c r="W146" i="38"/>
  <c r="V146" i="38"/>
  <c r="U146" i="38"/>
  <c r="T146" i="38"/>
  <c r="S146" i="38"/>
  <c r="R146" i="38"/>
  <c r="AE145" i="38"/>
  <c r="AB145" i="38"/>
  <c r="Z145" i="38"/>
  <c r="Y145" i="38"/>
  <c r="X145" i="38"/>
  <c r="AA145" i="38" s="1"/>
  <c r="W145" i="38"/>
  <c r="U145" i="38"/>
  <c r="T145" i="38"/>
  <c r="V145" i="38" s="1"/>
  <c r="S145" i="38"/>
  <c r="R145" i="38"/>
  <c r="AE144" i="38"/>
  <c r="AB144" i="38"/>
  <c r="Z144" i="38"/>
  <c r="AA144" i="38" s="1"/>
  <c r="Y144" i="38"/>
  <c r="X144" i="38"/>
  <c r="W144" i="38"/>
  <c r="V144" i="38"/>
  <c r="U144" i="38"/>
  <c r="T144" i="38"/>
  <c r="S144" i="38"/>
  <c r="R144" i="38"/>
  <c r="AE143" i="38"/>
  <c r="AB143" i="38"/>
  <c r="Z143" i="38"/>
  <c r="Y143" i="38"/>
  <c r="X143" i="38"/>
  <c r="W143" i="38"/>
  <c r="U143" i="38"/>
  <c r="T143" i="38"/>
  <c r="S143" i="38"/>
  <c r="V143" i="38" s="1"/>
  <c r="R143" i="38"/>
  <c r="AE142" i="38"/>
  <c r="AB142" i="38"/>
  <c r="Z142" i="38"/>
  <c r="Y142" i="38"/>
  <c r="X142" i="38"/>
  <c r="AA142" i="38" s="1"/>
  <c r="W142" i="38"/>
  <c r="V142" i="38"/>
  <c r="U142" i="38"/>
  <c r="T142" i="38"/>
  <c r="S142" i="38"/>
  <c r="R142" i="38"/>
  <c r="AE141" i="38"/>
  <c r="AB141" i="38"/>
  <c r="Z141" i="38"/>
  <c r="Y141" i="38"/>
  <c r="X141" i="38"/>
  <c r="AA141" i="38" s="1"/>
  <c r="W141" i="38"/>
  <c r="U141" i="38"/>
  <c r="T141" i="38"/>
  <c r="V141" i="38" s="1"/>
  <c r="S141" i="38"/>
  <c r="R141" i="38"/>
  <c r="AE140" i="38"/>
  <c r="AB140" i="38"/>
  <c r="Z140" i="38"/>
  <c r="AA140" i="38" s="1"/>
  <c r="Y140" i="38"/>
  <c r="X140" i="38"/>
  <c r="W140" i="38"/>
  <c r="V140" i="38"/>
  <c r="U140" i="38"/>
  <c r="T140" i="38"/>
  <c r="S140" i="38"/>
  <c r="R140" i="38"/>
  <c r="AE139" i="38"/>
  <c r="AE138" i="38"/>
  <c r="AE137" i="38"/>
  <c r="AE136" i="38"/>
  <c r="AE135" i="38"/>
  <c r="AE134" i="38"/>
  <c r="AE133" i="38"/>
  <c r="AE132" i="38"/>
  <c r="X132" i="38"/>
  <c r="U132" i="38"/>
  <c r="V132" i="38" s="1"/>
  <c r="S132" i="38"/>
  <c r="R132" i="38"/>
  <c r="O132" i="38"/>
  <c r="Z132" i="38" s="1"/>
  <c r="N132" i="38"/>
  <c r="J132" i="38"/>
  <c r="Y132" i="38" s="1"/>
  <c r="I132" i="38"/>
  <c r="T132" i="38" s="1"/>
  <c r="E132" i="38"/>
  <c r="AB132" i="38" s="1"/>
  <c r="AE131" i="38"/>
  <c r="AB131" i="38"/>
  <c r="Z131" i="38"/>
  <c r="Y131" i="38"/>
  <c r="X131" i="38"/>
  <c r="W131" i="38"/>
  <c r="U131" i="38"/>
  <c r="T131" i="38"/>
  <c r="S131" i="38"/>
  <c r="V131" i="38" s="1"/>
  <c r="R131" i="38"/>
  <c r="AE130" i="38"/>
  <c r="AB130" i="38"/>
  <c r="Z130" i="38"/>
  <c r="Y130" i="38"/>
  <c r="X130" i="38"/>
  <c r="AA130" i="38" s="1"/>
  <c r="W130" i="38"/>
  <c r="V130" i="38"/>
  <c r="U130" i="38"/>
  <c r="T130" i="38"/>
  <c r="S130" i="38"/>
  <c r="R130" i="38"/>
  <c r="AE129" i="38"/>
  <c r="AB129" i="38"/>
  <c r="Z129" i="38"/>
  <c r="Y129" i="38"/>
  <c r="X129" i="38"/>
  <c r="AA129" i="38" s="1"/>
  <c r="W129" i="38"/>
  <c r="U129" i="38"/>
  <c r="T129" i="38"/>
  <c r="V129" i="38" s="1"/>
  <c r="S129" i="38"/>
  <c r="R129" i="38"/>
  <c r="AE128" i="38"/>
  <c r="AB128" i="38"/>
  <c r="Z128" i="38"/>
  <c r="AA128" i="38" s="1"/>
  <c r="Y128" i="38"/>
  <c r="X128" i="38"/>
  <c r="W128" i="38"/>
  <c r="U128" i="38"/>
  <c r="T128" i="38"/>
  <c r="S128" i="38"/>
  <c r="V128" i="38" s="1"/>
  <c r="R128" i="38"/>
  <c r="AE127" i="38"/>
  <c r="AB127" i="38"/>
  <c r="Z127" i="38"/>
  <c r="Y127" i="38"/>
  <c r="X127" i="38"/>
  <c r="AA127" i="38" s="1"/>
  <c r="W127" i="38"/>
  <c r="U127" i="38"/>
  <c r="T127" i="38"/>
  <c r="S127" i="38"/>
  <c r="V127" i="38" s="1"/>
  <c r="R127" i="38"/>
  <c r="AE126" i="38"/>
  <c r="AB126" i="38"/>
  <c r="Z126" i="38"/>
  <c r="Y126" i="38"/>
  <c r="X126" i="38"/>
  <c r="W126" i="38"/>
  <c r="V126" i="38"/>
  <c r="U126" i="38"/>
  <c r="T126" i="38"/>
  <c r="S126" i="38"/>
  <c r="R126" i="38"/>
  <c r="AE125" i="38"/>
  <c r="AB125" i="38"/>
  <c r="Z125" i="38"/>
  <c r="Y125" i="38"/>
  <c r="X125" i="38"/>
  <c r="AA125" i="38" s="1"/>
  <c r="W125" i="38"/>
  <c r="U125" i="38"/>
  <c r="V125" i="38" s="1"/>
  <c r="T125" i="38"/>
  <c r="S125" i="38"/>
  <c r="R125" i="38"/>
  <c r="AE124" i="38"/>
  <c r="AE123" i="38"/>
  <c r="AE122" i="38"/>
  <c r="AE121" i="38"/>
  <c r="AE120" i="38"/>
  <c r="AE119" i="38"/>
  <c r="AE118" i="38"/>
  <c r="AE117" i="38"/>
  <c r="Z117" i="38"/>
  <c r="Y117" i="38"/>
  <c r="AA117" i="38" s="1"/>
  <c r="X117" i="38"/>
  <c r="U117" i="38"/>
  <c r="S117" i="38"/>
  <c r="R117" i="38"/>
  <c r="J117" i="38"/>
  <c r="I117" i="38"/>
  <c r="T117" i="38" s="1"/>
  <c r="E117" i="38"/>
  <c r="AE116" i="38"/>
  <c r="AB116" i="38"/>
  <c r="Z116" i="38"/>
  <c r="Y116" i="38"/>
  <c r="X116" i="38"/>
  <c r="AA116" i="38" s="1"/>
  <c r="W116" i="38"/>
  <c r="U116" i="38"/>
  <c r="T116" i="38"/>
  <c r="S116" i="38"/>
  <c r="V116" i="38" s="1"/>
  <c r="R116" i="38"/>
  <c r="AE115" i="38"/>
  <c r="AB115" i="38"/>
  <c r="Z115" i="38"/>
  <c r="Y115" i="38"/>
  <c r="X115" i="38"/>
  <c r="W115" i="38"/>
  <c r="V115" i="38"/>
  <c r="U115" i="38"/>
  <c r="T115" i="38"/>
  <c r="S115" i="38"/>
  <c r="R115" i="38"/>
  <c r="AE114" i="38"/>
  <c r="AB114" i="38"/>
  <c r="Z114" i="38"/>
  <c r="Y114" i="38"/>
  <c r="X114" i="38"/>
  <c r="AA114" i="38" s="1"/>
  <c r="W114" i="38"/>
  <c r="V114" i="38"/>
  <c r="U114" i="38"/>
  <c r="T114" i="38"/>
  <c r="S114" i="38"/>
  <c r="R114" i="38"/>
  <c r="AE113" i="38"/>
  <c r="AB113" i="38"/>
  <c r="AA113" i="38"/>
  <c r="Z113" i="38"/>
  <c r="Y113" i="38"/>
  <c r="X113" i="38"/>
  <c r="W113" i="38"/>
  <c r="U113" i="38"/>
  <c r="T113" i="38"/>
  <c r="S113" i="38"/>
  <c r="V113" i="38" s="1"/>
  <c r="R113" i="38"/>
  <c r="AE112" i="38"/>
  <c r="AB112" i="38"/>
  <c r="Z112" i="38"/>
  <c r="Y112" i="38"/>
  <c r="X112" i="38"/>
  <c r="AA112" i="38" s="1"/>
  <c r="W112" i="38"/>
  <c r="U112" i="38"/>
  <c r="T112" i="38"/>
  <c r="S112" i="38"/>
  <c r="V112" i="38" s="1"/>
  <c r="R112" i="38"/>
  <c r="AE111" i="38"/>
  <c r="AB111" i="38"/>
  <c r="Z111" i="38"/>
  <c r="Y111" i="38"/>
  <c r="X111" i="38"/>
  <c r="AA111" i="38" s="1"/>
  <c r="W111" i="38"/>
  <c r="V111" i="38"/>
  <c r="U111" i="38"/>
  <c r="T111" i="38"/>
  <c r="S111" i="38"/>
  <c r="R111" i="38"/>
  <c r="AE110" i="38"/>
  <c r="AB110" i="38"/>
  <c r="Z110" i="38"/>
  <c r="Y110" i="38"/>
  <c r="X110" i="38"/>
  <c r="AA110" i="38" s="1"/>
  <c r="W110" i="38"/>
  <c r="U110" i="38"/>
  <c r="T110" i="38"/>
  <c r="V110" i="38" s="1"/>
  <c r="S110" i="38"/>
  <c r="R110" i="38"/>
  <c r="AE109" i="38"/>
  <c r="AE108" i="38"/>
  <c r="AE107" i="38"/>
  <c r="AE106" i="38"/>
  <c r="AE105" i="38"/>
  <c r="AE104" i="38"/>
  <c r="AE103" i="38"/>
  <c r="AE102" i="38"/>
  <c r="Z102" i="38"/>
  <c r="Y102" i="38"/>
  <c r="X102" i="38"/>
  <c r="AA102" i="38" s="1"/>
  <c r="U102" i="38"/>
  <c r="S102" i="38"/>
  <c r="R102" i="38"/>
  <c r="J102" i="38"/>
  <c r="I102" i="38"/>
  <c r="T102" i="38" s="1"/>
  <c r="E102" i="38"/>
  <c r="AE101" i="38"/>
  <c r="AB101" i="38"/>
  <c r="Z101" i="38"/>
  <c r="Y101" i="38"/>
  <c r="X101" i="38"/>
  <c r="AA101" i="38" s="1"/>
  <c r="W101" i="38"/>
  <c r="U101" i="38"/>
  <c r="T101" i="38"/>
  <c r="S101" i="38"/>
  <c r="V101" i="38" s="1"/>
  <c r="R101" i="38"/>
  <c r="AE100" i="38"/>
  <c r="AB100" i="38"/>
  <c r="Z100" i="38"/>
  <c r="Y100" i="38"/>
  <c r="X100" i="38"/>
  <c r="W100" i="38"/>
  <c r="V100" i="38"/>
  <c r="U100" i="38"/>
  <c r="T100" i="38"/>
  <c r="S100" i="38"/>
  <c r="R100" i="38"/>
  <c r="AE99" i="38"/>
  <c r="AB99" i="38"/>
  <c r="Z99" i="38"/>
  <c r="Y99" i="38"/>
  <c r="X99" i="38"/>
  <c r="AA99" i="38" s="1"/>
  <c r="W99" i="38"/>
  <c r="U99" i="38"/>
  <c r="T99" i="38"/>
  <c r="V99" i="38" s="1"/>
  <c r="S99" i="38"/>
  <c r="R99" i="38"/>
  <c r="AE98" i="38"/>
  <c r="AB98" i="38"/>
  <c r="Z98" i="38"/>
  <c r="AA98" i="38" s="1"/>
  <c r="Y98" i="38"/>
  <c r="X98" i="38"/>
  <c r="W98" i="38"/>
  <c r="U98" i="38"/>
  <c r="V98" i="38" s="1"/>
  <c r="T98" i="38"/>
  <c r="S98" i="38"/>
  <c r="R98" i="38"/>
  <c r="AE97" i="38"/>
  <c r="AB97" i="38"/>
  <c r="Z97" i="38"/>
  <c r="AA97" i="38" s="1"/>
  <c r="Y97" i="38"/>
  <c r="X97" i="38"/>
  <c r="W97" i="38"/>
  <c r="U97" i="38"/>
  <c r="T97" i="38"/>
  <c r="S97" i="38"/>
  <c r="V97" i="38" s="1"/>
  <c r="R97" i="38"/>
  <c r="AE96" i="38"/>
  <c r="AB96" i="38"/>
  <c r="Z96" i="38"/>
  <c r="Y96" i="38"/>
  <c r="X96" i="38"/>
  <c r="AA96" i="38" s="1"/>
  <c r="W96" i="38"/>
  <c r="V96" i="38"/>
  <c r="U96" i="38"/>
  <c r="T96" i="38"/>
  <c r="S96" i="38"/>
  <c r="R96" i="38"/>
  <c r="AE95" i="38"/>
  <c r="AB95" i="38"/>
  <c r="Z95" i="38"/>
  <c r="Y95" i="38"/>
  <c r="X95" i="38"/>
  <c r="AA95" i="38" s="1"/>
  <c r="W95" i="38"/>
  <c r="U95" i="38"/>
  <c r="T95" i="38"/>
  <c r="V95" i="38" s="1"/>
  <c r="S95" i="38"/>
  <c r="R95" i="38"/>
  <c r="AE94" i="38"/>
  <c r="AE93" i="38"/>
  <c r="AE92" i="38"/>
  <c r="AE91" i="38"/>
  <c r="AE90" i="38"/>
  <c r="AE89" i="38"/>
  <c r="AE88" i="38"/>
  <c r="AE87" i="38"/>
  <c r="Z87" i="38"/>
  <c r="Y87" i="38"/>
  <c r="AA87" i="38" s="1"/>
  <c r="X87" i="38"/>
  <c r="U87" i="38"/>
  <c r="S87" i="38"/>
  <c r="R87" i="38"/>
  <c r="J87" i="38"/>
  <c r="I87" i="38"/>
  <c r="T87" i="38" s="1"/>
  <c r="E87" i="38"/>
  <c r="AE86" i="38"/>
  <c r="AB86" i="38"/>
  <c r="Z86" i="38"/>
  <c r="Y86" i="38"/>
  <c r="X86" i="38"/>
  <c r="W86" i="38"/>
  <c r="U86" i="38"/>
  <c r="T86" i="38"/>
  <c r="S86" i="38"/>
  <c r="V86" i="38" s="1"/>
  <c r="R86" i="38"/>
  <c r="AE85" i="38"/>
  <c r="AB85" i="38"/>
  <c r="Z85" i="38"/>
  <c r="Y85" i="38"/>
  <c r="X85" i="38"/>
  <c r="AA85" i="38" s="1"/>
  <c r="W85" i="38"/>
  <c r="V85" i="38"/>
  <c r="U85" i="38"/>
  <c r="T85" i="38"/>
  <c r="S85" i="38"/>
  <c r="R85" i="38"/>
  <c r="AE84" i="38"/>
  <c r="AB84" i="38"/>
  <c r="Z84" i="38"/>
  <c r="Y84" i="38"/>
  <c r="X84" i="38"/>
  <c r="AA84" i="38" s="1"/>
  <c r="W84" i="38"/>
  <c r="U84" i="38"/>
  <c r="T84" i="38"/>
  <c r="V84" i="38" s="1"/>
  <c r="S84" i="38"/>
  <c r="R84" i="38"/>
  <c r="AE83" i="38"/>
  <c r="AB83" i="38"/>
  <c r="Z83" i="38"/>
  <c r="AA83" i="38" s="1"/>
  <c r="Y83" i="38"/>
  <c r="X83" i="38"/>
  <c r="W83" i="38"/>
  <c r="U83" i="38"/>
  <c r="V83" i="38" s="1"/>
  <c r="T83" i="38"/>
  <c r="S83" i="38"/>
  <c r="R83" i="38"/>
  <c r="AE82" i="38"/>
  <c r="AB82" i="38"/>
  <c r="Z82" i="38"/>
  <c r="AA82" i="38" s="1"/>
  <c r="Y82" i="38"/>
  <c r="X82" i="38"/>
  <c r="W82" i="38"/>
  <c r="U82" i="38"/>
  <c r="T82" i="38"/>
  <c r="S82" i="38"/>
  <c r="V82" i="38" s="1"/>
  <c r="R82" i="38"/>
  <c r="AE81" i="38"/>
  <c r="AB81" i="38"/>
  <c r="Z81" i="38"/>
  <c r="Y81" i="38"/>
  <c r="X81" i="38"/>
  <c r="AA81" i="38" s="1"/>
  <c r="W81" i="38"/>
  <c r="V81" i="38"/>
  <c r="U81" i="38"/>
  <c r="T81" i="38"/>
  <c r="S81" i="38"/>
  <c r="R81" i="38"/>
  <c r="AE80" i="38"/>
  <c r="AB80" i="38"/>
  <c r="Z80" i="38"/>
  <c r="Y80" i="38"/>
  <c r="X80" i="38"/>
  <c r="AA80" i="38" s="1"/>
  <c r="W80" i="38"/>
  <c r="U80" i="38"/>
  <c r="T80" i="38"/>
  <c r="V80" i="38" s="1"/>
  <c r="S80" i="38"/>
  <c r="R80" i="38"/>
  <c r="AE79" i="38"/>
  <c r="AE78" i="38"/>
  <c r="AE77" i="38"/>
  <c r="AE76" i="38"/>
  <c r="AE75" i="38"/>
  <c r="AE74" i="38"/>
  <c r="AE73" i="38"/>
  <c r="AE72" i="38"/>
  <c r="Z72" i="38"/>
  <c r="X72" i="38"/>
  <c r="W72" i="38"/>
  <c r="U72" i="38"/>
  <c r="S72" i="38"/>
  <c r="V72" i="38" s="1"/>
  <c r="R72" i="38"/>
  <c r="J72" i="38"/>
  <c r="Y72" i="38" s="1"/>
  <c r="AA72" i="38" s="1"/>
  <c r="I72" i="38"/>
  <c r="T72" i="38" s="1"/>
  <c r="E72" i="38"/>
  <c r="AB72" i="38" s="1"/>
  <c r="D72" i="38"/>
  <c r="C72" i="38"/>
  <c r="AE71" i="38"/>
  <c r="AB71" i="38"/>
  <c r="Z71" i="38"/>
  <c r="X71" i="38"/>
  <c r="W71" i="38"/>
  <c r="U71" i="38"/>
  <c r="T71" i="38"/>
  <c r="S71" i="38"/>
  <c r="V71" i="38" s="1"/>
  <c r="R71" i="38"/>
  <c r="J71" i="38"/>
  <c r="Y71" i="38" s="1"/>
  <c r="AA71" i="38" s="1"/>
  <c r="I71" i="38"/>
  <c r="AE70" i="38"/>
  <c r="AB70" i="38"/>
  <c r="Z70" i="38"/>
  <c r="AA70" i="38" s="1"/>
  <c r="X70" i="38"/>
  <c r="W70" i="38"/>
  <c r="U70" i="38"/>
  <c r="T70" i="38"/>
  <c r="S70" i="38"/>
  <c r="V70" i="38" s="1"/>
  <c r="R70" i="38"/>
  <c r="J70" i="38"/>
  <c r="Y70" i="38" s="1"/>
  <c r="I70" i="38"/>
  <c r="AE69" i="38"/>
  <c r="AB69" i="38"/>
  <c r="Z69" i="38"/>
  <c r="X69" i="38"/>
  <c r="W69" i="38"/>
  <c r="U69" i="38"/>
  <c r="V69" i="38" s="1"/>
  <c r="T69" i="38"/>
  <c r="S69" i="38"/>
  <c r="R69" i="38"/>
  <c r="J69" i="38"/>
  <c r="Y69" i="38" s="1"/>
  <c r="AA69" i="38" s="1"/>
  <c r="I69" i="38"/>
  <c r="AE68" i="38"/>
  <c r="AB68" i="38"/>
  <c r="Z68" i="38"/>
  <c r="X68" i="38"/>
  <c r="W68" i="38"/>
  <c r="U68" i="38"/>
  <c r="T68" i="38"/>
  <c r="S68" i="38"/>
  <c r="V68" i="38" s="1"/>
  <c r="R68" i="38"/>
  <c r="J68" i="38"/>
  <c r="Y68" i="38" s="1"/>
  <c r="AA68" i="38" s="1"/>
  <c r="I68" i="38"/>
  <c r="AE67" i="38"/>
  <c r="AB67" i="38"/>
  <c r="Z67" i="38"/>
  <c r="X67" i="38"/>
  <c r="W67" i="38"/>
  <c r="U67" i="38"/>
  <c r="T67" i="38"/>
  <c r="S67" i="38"/>
  <c r="V67" i="38" s="1"/>
  <c r="R67" i="38"/>
  <c r="J67" i="38"/>
  <c r="Y67" i="38" s="1"/>
  <c r="AA67" i="38" s="1"/>
  <c r="I67" i="38"/>
  <c r="AE66" i="38"/>
  <c r="AB66" i="38"/>
  <c r="Z66" i="38"/>
  <c r="X66" i="38"/>
  <c r="W66" i="38"/>
  <c r="U66" i="38"/>
  <c r="T66" i="38"/>
  <c r="S66" i="38"/>
  <c r="V66" i="38" s="1"/>
  <c r="R66" i="38"/>
  <c r="J66" i="38"/>
  <c r="Y66" i="38" s="1"/>
  <c r="AA66" i="38" s="1"/>
  <c r="I66" i="38"/>
  <c r="AE65" i="38"/>
  <c r="AB65" i="38"/>
  <c r="Z65" i="38"/>
  <c r="AA65" i="38" s="1"/>
  <c r="Y65" i="38"/>
  <c r="X65" i="38"/>
  <c r="W65" i="38"/>
  <c r="V65" i="38"/>
  <c r="U65" i="38"/>
  <c r="T65" i="38"/>
  <c r="S65" i="38"/>
  <c r="R65" i="38"/>
  <c r="AE64" i="38"/>
  <c r="AE63" i="38"/>
  <c r="AE62" i="38"/>
  <c r="AE61" i="38"/>
  <c r="AE60" i="38"/>
  <c r="AE59" i="38"/>
  <c r="AE58" i="38"/>
  <c r="AC58" i="38"/>
  <c r="AB58" i="38"/>
  <c r="AA58" i="38"/>
  <c r="Z58" i="38"/>
  <c r="Y58" i="38"/>
  <c r="X58" i="38"/>
  <c r="V58" i="38"/>
  <c r="U58" i="38"/>
  <c r="T58" i="38"/>
  <c r="W58" i="38" s="1"/>
  <c r="S58" i="38"/>
  <c r="R58" i="38"/>
  <c r="D58" i="38"/>
  <c r="C58" i="38"/>
  <c r="AE57" i="38"/>
  <c r="AC57" i="38"/>
  <c r="AB57" i="38"/>
  <c r="AA57" i="38"/>
  <c r="Z57" i="38"/>
  <c r="Y57" i="38"/>
  <c r="X57" i="38"/>
  <c r="V57" i="38"/>
  <c r="U57" i="38"/>
  <c r="W57" i="38" s="1"/>
  <c r="T57" i="38"/>
  <c r="S57" i="38"/>
  <c r="R57" i="38"/>
  <c r="AE56" i="38"/>
  <c r="AC56" i="38"/>
  <c r="AA56" i="38"/>
  <c r="AB56" i="38" s="1"/>
  <c r="Z56" i="38"/>
  <c r="Y56" i="38"/>
  <c r="X56" i="38"/>
  <c r="V56" i="38"/>
  <c r="U56" i="38"/>
  <c r="T56" i="38"/>
  <c r="W56" i="38" s="1"/>
  <c r="S56" i="38"/>
  <c r="R56" i="38"/>
  <c r="AE55" i="38"/>
  <c r="AC55" i="38"/>
  <c r="AA55" i="38"/>
  <c r="Z55" i="38"/>
  <c r="AB55" i="38" s="1"/>
  <c r="Y55" i="38"/>
  <c r="X55" i="38"/>
  <c r="V55" i="38"/>
  <c r="U55" i="38"/>
  <c r="T55" i="38"/>
  <c r="W55" i="38" s="1"/>
  <c r="S55" i="38"/>
  <c r="R55" i="38"/>
  <c r="AE54" i="38"/>
  <c r="AC54" i="38"/>
  <c r="AA54" i="38"/>
  <c r="Z54" i="38"/>
  <c r="Y54" i="38"/>
  <c r="AB54" i="38" s="1"/>
  <c r="X54" i="38"/>
  <c r="V54" i="38"/>
  <c r="U54" i="38"/>
  <c r="T54" i="38"/>
  <c r="S54" i="38"/>
  <c r="R54" i="38"/>
  <c r="AE53" i="38"/>
  <c r="AC53" i="38"/>
  <c r="AB53" i="38"/>
  <c r="AA53" i="38"/>
  <c r="Z53" i="38"/>
  <c r="Y53" i="38"/>
  <c r="X53" i="38"/>
  <c r="V53" i="38"/>
  <c r="U53" i="38"/>
  <c r="T53" i="38"/>
  <c r="W53" i="38" s="1"/>
  <c r="S53" i="38"/>
  <c r="R53" i="38"/>
  <c r="AE52" i="38"/>
  <c r="AC52" i="38"/>
  <c r="AA52" i="38"/>
  <c r="Z52" i="38"/>
  <c r="Y52" i="38"/>
  <c r="AB52" i="38" s="1"/>
  <c r="X52" i="38"/>
  <c r="W52" i="38"/>
  <c r="V52" i="38"/>
  <c r="U52" i="38"/>
  <c r="T52" i="38"/>
  <c r="S52" i="38"/>
  <c r="R52" i="38"/>
  <c r="AE51" i="38"/>
  <c r="AC51" i="38"/>
  <c r="AA51" i="38"/>
  <c r="Z51" i="38"/>
  <c r="Y51" i="38"/>
  <c r="AB51" i="38" s="1"/>
  <c r="X51" i="38"/>
  <c r="W51" i="38"/>
  <c r="V51" i="38"/>
  <c r="T51" i="38"/>
  <c r="S51" i="38"/>
  <c r="R51" i="38"/>
  <c r="J51" i="38"/>
  <c r="U51" i="38" s="1"/>
  <c r="I51" i="38"/>
  <c r="AE50" i="38"/>
  <c r="AE49" i="38"/>
  <c r="AE48" i="38"/>
  <c r="AE47" i="38"/>
  <c r="Y47" i="38"/>
  <c r="X47" i="38"/>
  <c r="W47" i="38"/>
  <c r="V47" i="38"/>
  <c r="R47" i="38"/>
  <c r="O47" i="38"/>
  <c r="Z47" i="38" s="1"/>
  <c r="N47" i="38"/>
  <c r="U47" i="38" s="1"/>
  <c r="J47" i="38"/>
  <c r="I47" i="38"/>
  <c r="T47" i="38" s="1"/>
  <c r="E47" i="38"/>
  <c r="AB47" i="38" s="1"/>
  <c r="AE46" i="38"/>
  <c r="AB46" i="38"/>
  <c r="Z46" i="38"/>
  <c r="Y46" i="38"/>
  <c r="W46" i="38"/>
  <c r="V46" i="38"/>
  <c r="U46" i="38"/>
  <c r="T46" i="38"/>
  <c r="S46" i="38"/>
  <c r="R46" i="38"/>
  <c r="D46" i="38"/>
  <c r="D47" i="38" s="1"/>
  <c r="C46" i="38"/>
  <c r="C47" i="38" s="1"/>
  <c r="S47" i="38" s="1"/>
  <c r="AE45" i="38"/>
  <c r="AB45" i="38"/>
  <c r="Z45" i="38"/>
  <c r="Y45" i="38"/>
  <c r="W45" i="38"/>
  <c r="V45" i="38" s="1"/>
  <c r="U45" i="38"/>
  <c r="T45" i="38"/>
  <c r="S45" i="38"/>
  <c r="R45" i="38"/>
  <c r="D45" i="38"/>
  <c r="X45" i="38" s="1"/>
  <c r="C45" i="38"/>
  <c r="AE44" i="38"/>
  <c r="AB44" i="38"/>
  <c r="Z44" i="38"/>
  <c r="Y44" i="38"/>
  <c r="X44" i="38"/>
  <c r="W44" i="38"/>
  <c r="V44" i="38"/>
  <c r="U44" i="38"/>
  <c r="T44" i="38"/>
  <c r="R44" i="38"/>
  <c r="D44" i="38"/>
  <c r="C44" i="38"/>
  <c r="S44" i="38" s="1"/>
  <c r="AE43" i="38"/>
  <c r="AB43" i="38"/>
  <c r="Z43" i="38"/>
  <c r="Y43" i="38"/>
  <c r="W43" i="38"/>
  <c r="V43" i="38" s="1"/>
  <c r="U43" i="38"/>
  <c r="T43" i="38"/>
  <c r="S43" i="38"/>
  <c r="R43" i="38"/>
  <c r="D43" i="38"/>
  <c r="X43" i="38" s="1"/>
  <c r="C43" i="38"/>
  <c r="AE42" i="38"/>
  <c r="AB42" i="38"/>
  <c r="Z42" i="38"/>
  <c r="Y42" i="38"/>
  <c r="X42" i="38"/>
  <c r="W42" i="38"/>
  <c r="V42" i="38" s="1"/>
  <c r="U42" i="38"/>
  <c r="T42" i="38"/>
  <c r="R42" i="38"/>
  <c r="D42" i="38"/>
  <c r="C42" i="38"/>
  <c r="S42" i="38" s="1"/>
  <c r="AE41" i="38"/>
  <c r="AB41" i="38"/>
  <c r="Z41" i="38"/>
  <c r="Y41" i="38"/>
  <c r="X41" i="38"/>
  <c r="W41" i="38"/>
  <c r="V41" i="38"/>
  <c r="U41" i="38"/>
  <c r="T41" i="38"/>
  <c r="R41" i="38"/>
  <c r="D41" i="38"/>
  <c r="C41" i="38"/>
  <c r="S41" i="38" s="1"/>
  <c r="AE40" i="38"/>
  <c r="AB40" i="38"/>
  <c r="Z40" i="38"/>
  <c r="Y40" i="38"/>
  <c r="X40" i="38"/>
  <c r="W40" i="38"/>
  <c r="V40" i="38"/>
  <c r="U40" i="38"/>
  <c r="T40" i="38"/>
  <c r="R40" i="38"/>
  <c r="D40" i="38"/>
  <c r="C40" i="38"/>
  <c r="S40" i="38" s="1"/>
  <c r="AE39" i="38"/>
  <c r="AB39" i="38"/>
  <c r="Z39" i="38"/>
  <c r="Y39" i="38"/>
  <c r="W39" i="38"/>
  <c r="V39" i="38"/>
  <c r="U39" i="38"/>
  <c r="T39" i="38"/>
  <c r="S39" i="38"/>
  <c r="R39" i="38"/>
  <c r="D39" i="38"/>
  <c r="X39" i="38" s="1"/>
  <c r="C39" i="38"/>
  <c r="AE38" i="38"/>
  <c r="AB38" i="38"/>
  <c r="Z38" i="38"/>
  <c r="Y38" i="38"/>
  <c r="W38" i="38"/>
  <c r="V38" i="38" s="1"/>
  <c r="U38" i="38"/>
  <c r="T38" i="38"/>
  <c r="S38" i="38"/>
  <c r="R38" i="38"/>
  <c r="D38" i="38"/>
  <c r="X38" i="38" s="1"/>
  <c r="C38" i="38"/>
  <c r="AS37" i="38"/>
  <c r="AR37" i="38"/>
  <c r="AQ37" i="38"/>
  <c r="AP37" i="38"/>
  <c r="AO37" i="38"/>
  <c r="AN37" i="38"/>
  <c r="AM37" i="38"/>
  <c r="AL37" i="38"/>
  <c r="AK37" i="38"/>
  <c r="AJ37" i="38"/>
  <c r="AE37" i="38"/>
  <c r="AB37" i="38"/>
  <c r="Z37" i="38"/>
  <c r="Y37" i="38"/>
  <c r="X37" i="38"/>
  <c r="W37" i="38"/>
  <c r="V37" i="38"/>
  <c r="U37" i="38"/>
  <c r="T37" i="38"/>
  <c r="R37" i="38"/>
  <c r="D37" i="38"/>
  <c r="C37" i="38"/>
  <c r="S37" i="38" s="1"/>
  <c r="AS36" i="38"/>
  <c r="AR36" i="38"/>
  <c r="AQ36" i="38"/>
  <c r="AP36" i="38"/>
  <c r="AO36" i="38"/>
  <c r="AN36" i="38"/>
  <c r="AM36" i="38"/>
  <c r="AL36" i="38"/>
  <c r="AK36" i="38"/>
  <c r="AJ36" i="38"/>
  <c r="AE36" i="38"/>
  <c r="AB36" i="38"/>
  <c r="Z36" i="38"/>
  <c r="Y36" i="38"/>
  <c r="W36" i="38"/>
  <c r="V36" i="38"/>
  <c r="U36" i="38"/>
  <c r="T36" i="38"/>
  <c r="R36" i="38"/>
  <c r="D36" i="38"/>
  <c r="X36" i="38" s="1"/>
  <c r="C36" i="38"/>
  <c r="S36" i="38" s="1"/>
  <c r="AS35" i="38"/>
  <c r="AR35" i="38"/>
  <c r="AQ35" i="38"/>
  <c r="AP35" i="38"/>
  <c r="AO35" i="38"/>
  <c r="AN35" i="38"/>
  <c r="AM35" i="38"/>
  <c r="AL35" i="38"/>
  <c r="AK35" i="38"/>
  <c r="AJ35" i="38"/>
  <c r="AE35" i="38"/>
  <c r="AS34" i="38"/>
  <c r="AR34" i="38"/>
  <c r="AQ34" i="38"/>
  <c r="AP34" i="38"/>
  <c r="AO34" i="38"/>
  <c r="AN34" i="38"/>
  <c r="AM34" i="38"/>
  <c r="AL34" i="38"/>
  <c r="AK34" i="38"/>
  <c r="AJ34" i="38"/>
  <c r="AE34" i="38"/>
  <c r="AE33" i="38"/>
  <c r="AE32" i="38"/>
  <c r="AE31" i="38"/>
  <c r="AE30" i="38"/>
  <c r="AE29" i="38"/>
  <c r="Z29" i="38"/>
  <c r="U29" i="38"/>
  <c r="S29" i="38"/>
  <c r="R29" i="38"/>
  <c r="O29" i="38"/>
  <c r="N29" i="38"/>
  <c r="E29" i="38"/>
  <c r="W29" i="38" s="1"/>
  <c r="D29" i="38"/>
  <c r="X29" i="38" s="1"/>
  <c r="C29" i="38"/>
  <c r="AE28" i="38"/>
  <c r="AB28" i="38"/>
  <c r="AA28" i="38"/>
  <c r="Z28" i="38"/>
  <c r="X28" i="38"/>
  <c r="W28" i="38"/>
  <c r="U28" i="38"/>
  <c r="T28" i="38"/>
  <c r="S28" i="38"/>
  <c r="R28" i="38"/>
  <c r="O28" i="38"/>
  <c r="N28" i="38"/>
  <c r="J28" i="38"/>
  <c r="Y28" i="38" s="1"/>
  <c r="I28" i="38"/>
  <c r="I29" i="38" s="1"/>
  <c r="T29" i="38" s="1"/>
  <c r="AE27" i="38"/>
  <c r="AB27" i="38"/>
  <c r="Z27" i="38"/>
  <c r="Y27" i="38"/>
  <c r="X27" i="38"/>
  <c r="AA27" i="38" s="1"/>
  <c r="W27" i="38"/>
  <c r="U27" i="38"/>
  <c r="S27" i="38"/>
  <c r="V27" i="38" s="1"/>
  <c r="R27" i="38"/>
  <c r="J27" i="38"/>
  <c r="I27" i="38"/>
  <c r="T27" i="38" s="1"/>
  <c r="AE26" i="38"/>
  <c r="AB26" i="38"/>
  <c r="Z26" i="38"/>
  <c r="X26" i="38"/>
  <c r="W26" i="38"/>
  <c r="V26" i="38"/>
  <c r="U26" i="38"/>
  <c r="T26" i="38"/>
  <c r="S26" i="38"/>
  <c r="R26" i="38"/>
  <c r="J26" i="38"/>
  <c r="Y26" i="38" s="1"/>
  <c r="AA26" i="38" s="1"/>
  <c r="I26" i="38"/>
  <c r="AT25" i="38"/>
  <c r="AS25" i="38"/>
  <c r="AR25" i="38"/>
  <c r="AQ25" i="38"/>
  <c r="AP25" i="38"/>
  <c r="AO25" i="38"/>
  <c r="AN25" i="38"/>
  <c r="AM25" i="38"/>
  <c r="AL25" i="38"/>
  <c r="AK25" i="38"/>
  <c r="AJ25" i="38"/>
  <c r="AE25" i="38"/>
  <c r="AB25" i="38"/>
  <c r="Z25" i="38"/>
  <c r="X25" i="38"/>
  <c r="W25" i="38"/>
  <c r="U25" i="38"/>
  <c r="S25" i="38"/>
  <c r="R25" i="38"/>
  <c r="J25" i="38"/>
  <c r="Y25" i="38" s="1"/>
  <c r="I25" i="38"/>
  <c r="T25" i="38" s="1"/>
  <c r="V25" i="38" s="1"/>
  <c r="AE24" i="38"/>
  <c r="AB24" i="38"/>
  <c r="Z24" i="38"/>
  <c r="Y24" i="38"/>
  <c r="X24" i="38"/>
  <c r="AA24" i="38" s="1"/>
  <c r="W24" i="38"/>
  <c r="U24" i="38"/>
  <c r="S24" i="38"/>
  <c r="R24" i="38"/>
  <c r="J24" i="38"/>
  <c r="I24" i="38"/>
  <c r="T24" i="38" s="1"/>
  <c r="V24" i="38" s="1"/>
  <c r="AE23" i="38"/>
  <c r="AB23" i="38"/>
  <c r="X23" i="38"/>
  <c r="W23" i="38"/>
  <c r="U23" i="38"/>
  <c r="V23" i="38" s="1"/>
  <c r="S23" i="38"/>
  <c r="R23" i="38"/>
  <c r="O23" i="38"/>
  <c r="Z23" i="38" s="1"/>
  <c r="N23" i="38"/>
  <c r="J23" i="38"/>
  <c r="Y23" i="38" s="1"/>
  <c r="I23" i="38"/>
  <c r="T23" i="38" s="1"/>
  <c r="AE22" i="38"/>
  <c r="AB22" i="38"/>
  <c r="Z22" i="38"/>
  <c r="Y22" i="38"/>
  <c r="X22" i="38"/>
  <c r="AA22" i="38" s="1"/>
  <c r="W22" i="38"/>
  <c r="U22" i="38"/>
  <c r="S22" i="38"/>
  <c r="V22" i="38" s="1"/>
  <c r="R22" i="38"/>
  <c r="J22" i="38"/>
  <c r="I22" i="38"/>
  <c r="T22" i="38" s="1"/>
  <c r="AE21" i="38"/>
  <c r="AE20" i="38"/>
  <c r="AE19" i="38"/>
  <c r="AE18" i="38"/>
  <c r="AE17" i="38"/>
  <c r="Z17" i="38"/>
  <c r="Y17" i="38"/>
  <c r="W17" i="38"/>
  <c r="U17" i="38"/>
  <c r="T17" i="38"/>
  <c r="R17" i="38"/>
  <c r="O17" i="38"/>
  <c r="N17" i="38"/>
  <c r="E17" i="38"/>
  <c r="AB17" i="38" s="1"/>
  <c r="D17" i="38"/>
  <c r="X17" i="38" s="1"/>
  <c r="AA17" i="38" s="1"/>
  <c r="C17" i="38"/>
  <c r="S17" i="38" s="1"/>
  <c r="V17" i="38" s="1"/>
  <c r="AE16" i="38"/>
  <c r="AB16" i="38"/>
  <c r="Z16" i="38"/>
  <c r="X16" i="38"/>
  <c r="W16" i="38"/>
  <c r="U16" i="38"/>
  <c r="T16" i="38"/>
  <c r="S16" i="38"/>
  <c r="V16" i="38" s="1"/>
  <c r="R16" i="38"/>
  <c r="J16" i="38"/>
  <c r="Y16" i="38" s="1"/>
  <c r="AA16" i="38" s="1"/>
  <c r="I16" i="38"/>
  <c r="AE15" i="38"/>
  <c r="AB15" i="38"/>
  <c r="AA15" i="38"/>
  <c r="Z15" i="38"/>
  <c r="X15" i="38"/>
  <c r="W15" i="38"/>
  <c r="U15" i="38"/>
  <c r="T15" i="38"/>
  <c r="S15" i="38"/>
  <c r="R15" i="38"/>
  <c r="J15" i="38"/>
  <c r="Y15" i="38" s="1"/>
  <c r="I15" i="38"/>
  <c r="AE14" i="38"/>
  <c r="AB14" i="38"/>
  <c r="Z14" i="38"/>
  <c r="X14" i="38"/>
  <c r="W14" i="38"/>
  <c r="U14" i="38"/>
  <c r="T14" i="38"/>
  <c r="V14" i="38" s="1"/>
  <c r="S14" i="38"/>
  <c r="R14" i="38"/>
  <c r="J14" i="38"/>
  <c r="Y14" i="38" s="1"/>
  <c r="I14" i="38"/>
  <c r="AE13" i="38"/>
  <c r="AB13" i="38"/>
  <c r="Z13" i="38"/>
  <c r="X13" i="38"/>
  <c r="W13" i="38"/>
  <c r="U13" i="38"/>
  <c r="T13" i="38"/>
  <c r="S13" i="38"/>
  <c r="V13" i="38" s="1"/>
  <c r="R13" i="38"/>
  <c r="J13" i="38"/>
  <c r="Y13" i="38" s="1"/>
  <c r="AA13" i="38" s="1"/>
  <c r="I13" i="38"/>
  <c r="AE12" i="38"/>
  <c r="AB12" i="38"/>
  <c r="Z12" i="38"/>
  <c r="Y12" i="38"/>
  <c r="X12" i="38"/>
  <c r="AA12" i="38" s="1"/>
  <c r="W12" i="38"/>
  <c r="U12" i="38"/>
  <c r="S12" i="38"/>
  <c r="R12" i="38"/>
  <c r="J12" i="38"/>
  <c r="I12" i="38"/>
  <c r="T12" i="38" s="1"/>
  <c r="AE11" i="38"/>
  <c r="AB11" i="38"/>
  <c r="Z11" i="38"/>
  <c r="X11" i="38"/>
  <c r="W11" i="38"/>
  <c r="U11" i="38"/>
  <c r="T11" i="38"/>
  <c r="V11" i="38" s="1"/>
  <c r="S11" i="38"/>
  <c r="R11" i="38"/>
  <c r="J11" i="38"/>
  <c r="Y11" i="38" s="1"/>
  <c r="I11" i="38"/>
  <c r="AE10" i="38"/>
  <c r="AB10" i="38"/>
  <c r="Z10" i="38"/>
  <c r="Y10" i="38"/>
  <c r="AA10" i="38" s="1"/>
  <c r="X10" i="38"/>
  <c r="W10" i="38"/>
  <c r="U10" i="38"/>
  <c r="T10" i="38"/>
  <c r="S10" i="38"/>
  <c r="V10" i="38" s="1"/>
  <c r="R10" i="38"/>
  <c r="J10" i="38"/>
  <c r="I10" i="38"/>
  <c r="AV9" i="38"/>
  <c r="AV8" i="38"/>
  <c r="AU8" i="38"/>
  <c r="AT8" i="38"/>
  <c r="AS8" i="38"/>
  <c r="AJ8" i="38"/>
  <c r="AV7" i="38"/>
  <c r="AU7" i="38"/>
  <c r="AT7" i="38"/>
  <c r="AS7" i="38"/>
  <c r="AJ7" i="38"/>
  <c r="AV6" i="38"/>
  <c r="AU6" i="38"/>
  <c r="AT6" i="38"/>
  <c r="AS6" i="38"/>
  <c r="AJ6" i="38"/>
  <c r="AG11" i="38" l="1"/>
  <c r="AG57" i="38"/>
  <c r="AG23" i="38"/>
  <c r="AG147" i="38"/>
  <c r="AG142" i="38"/>
  <c r="AG51" i="38"/>
  <c r="AG40" i="38"/>
  <c r="AG20" i="38"/>
  <c r="AV20" i="38" s="1"/>
  <c r="AG163" i="38"/>
  <c r="AG88" i="38"/>
  <c r="AG34" i="38"/>
  <c r="AG30" i="38"/>
  <c r="AG96" i="38"/>
  <c r="AG60" i="38"/>
  <c r="AG80" i="38"/>
  <c r="AG27" i="38"/>
  <c r="AG146" i="38"/>
  <c r="AG22" i="38"/>
  <c r="AG130" i="38"/>
  <c r="AG91" i="38"/>
  <c r="AG41" i="38"/>
  <c r="AG132" i="38"/>
  <c r="AG103" i="38"/>
  <c r="AG85" i="38"/>
  <c r="AG81" i="38"/>
  <c r="AG46" i="38"/>
  <c r="AG17" i="38"/>
  <c r="AG106" i="38"/>
  <c r="AG12" i="38"/>
  <c r="V29" i="38"/>
  <c r="AB102" i="38"/>
  <c r="W102" i="38"/>
  <c r="AB147" i="38"/>
  <c r="W147" i="38"/>
  <c r="AG165" i="38"/>
  <c r="AG159" i="38"/>
  <c r="AG155" i="38"/>
  <c r="AG148" i="38"/>
  <c r="AG143" i="38"/>
  <c r="AG139" i="38"/>
  <c r="AG131" i="38"/>
  <c r="AG127" i="38"/>
  <c r="AG122" i="38"/>
  <c r="AG116" i="38"/>
  <c r="AG112" i="38"/>
  <c r="AG107" i="38"/>
  <c r="AG101" i="38"/>
  <c r="AG97" i="38"/>
  <c r="AG92" i="38"/>
  <c r="AG86" i="38"/>
  <c r="AG82" i="38"/>
  <c r="AG77" i="38"/>
  <c r="AG64" i="38"/>
  <c r="AG54" i="38"/>
  <c r="AG43" i="38"/>
  <c r="AG32" i="38"/>
  <c r="AG162" i="38"/>
  <c r="AG153" i="38"/>
  <c r="AG136" i="38"/>
  <c r="AG119" i="38"/>
  <c r="AG104" i="38"/>
  <c r="AG89" i="38"/>
  <c r="AG74" i="38"/>
  <c r="AG61" i="38"/>
  <c r="AG55" i="38"/>
  <c r="AG49" i="38"/>
  <c r="AG44" i="38"/>
  <c r="AG160" i="38"/>
  <c r="AG156" i="38"/>
  <c r="AG150" i="38"/>
  <c r="AG144" i="38"/>
  <c r="AG140" i="38"/>
  <c r="AG133" i="38"/>
  <c r="AG128" i="38"/>
  <c r="AG124" i="38"/>
  <c r="AG113" i="38"/>
  <c r="AG109" i="38"/>
  <c r="AG98" i="38"/>
  <c r="AG94" i="38"/>
  <c r="AG83" i="38"/>
  <c r="AG79" i="38"/>
  <c r="AG71" i="38"/>
  <c r="AG70" i="38"/>
  <c r="AG69" i="38"/>
  <c r="AG68" i="38"/>
  <c r="AG67" i="38"/>
  <c r="AG66" i="38"/>
  <c r="AG65" i="38"/>
  <c r="AG58" i="38"/>
  <c r="AG56" i="38"/>
  <c r="AG45" i="38"/>
  <c r="AG33" i="38"/>
  <c r="AG29" i="38"/>
  <c r="AG28" i="38"/>
  <c r="AG26" i="38"/>
  <c r="AG13" i="38"/>
  <c r="AG161" i="38"/>
  <c r="AG157" i="38"/>
  <c r="AG152" i="38"/>
  <c r="AG145" i="38"/>
  <c r="AG141" i="38"/>
  <c r="AG135" i="38"/>
  <c r="AG129" i="38"/>
  <c r="AG125" i="38"/>
  <c r="AG118" i="38"/>
  <c r="AG114" i="38"/>
  <c r="AG149" i="38"/>
  <c r="AG134" i="38"/>
  <c r="AG126" i="38"/>
  <c r="AG121" i="38"/>
  <c r="AG99" i="38"/>
  <c r="AG76" i="38"/>
  <c r="AG73" i="38"/>
  <c r="AG87" i="38"/>
  <c r="AG38" i="38"/>
  <c r="AG36" i="38"/>
  <c r="AG123" i="38"/>
  <c r="AG78" i="38"/>
  <c r="AG15" i="38"/>
  <c r="AG137" i="38"/>
  <c r="AG108" i="38"/>
  <c r="AG105" i="38"/>
  <c r="AG102" i="38"/>
  <c r="AG84" i="38"/>
  <c r="AG62" i="38"/>
  <c r="AG59" i="38"/>
  <c r="AG52" i="38"/>
  <c r="AG42" i="38"/>
  <c r="AG25" i="38"/>
  <c r="AG19" i="38"/>
  <c r="AV19" i="38" s="1"/>
  <c r="AG16" i="38"/>
  <c r="AG10" i="38"/>
  <c r="AG93" i="38"/>
  <c r="AG37" i="38"/>
  <c r="AG21" i="38"/>
  <c r="AG158" i="38"/>
  <c r="AG151" i="38"/>
  <c r="AG115" i="38"/>
  <c r="AG95" i="38"/>
  <c r="AG72" i="38"/>
  <c r="AG53" i="38"/>
  <c r="AG39" i="38"/>
  <c r="AG14" i="38"/>
  <c r="AG164" i="38"/>
  <c r="AG117" i="38"/>
  <c r="AG110" i="38"/>
  <c r="AG90" i="38"/>
  <c r="AG35" i="38"/>
  <c r="AG120" i="38"/>
  <c r="AG100" i="38"/>
  <c r="AG75" i="38"/>
  <c r="AG48" i="38"/>
  <c r="V15" i="38"/>
  <c r="AG50" i="38"/>
  <c r="AB87" i="38"/>
  <c r="W87" i="38"/>
  <c r="AB117" i="38"/>
  <c r="W117" i="38"/>
  <c r="AA25" i="38"/>
  <c r="V28" i="38"/>
  <c r="AG47" i="38"/>
  <c r="AG111" i="38"/>
  <c r="AG138" i="38"/>
  <c r="W162" i="38"/>
  <c r="AB162" i="38"/>
  <c r="AA11" i="38"/>
  <c r="V12" i="38"/>
  <c r="AG18" i="38"/>
  <c r="AV18" i="38" s="1"/>
  <c r="AG24" i="38"/>
  <c r="AG31" i="38"/>
  <c r="AG63" i="38"/>
  <c r="AA86" i="38"/>
  <c r="AA126" i="38"/>
  <c r="AG154" i="38"/>
  <c r="V87" i="38"/>
  <c r="W132" i="38"/>
  <c r="V117" i="38"/>
  <c r="AA23" i="38"/>
  <c r="AA14" i="38"/>
  <c r="AA100" i="38"/>
  <c r="AA115" i="38"/>
  <c r="AA131" i="38"/>
  <c r="AA132" i="38"/>
  <c r="AA158" i="38"/>
  <c r="V102" i="38"/>
  <c r="AB29" i="38"/>
  <c r="W54" i="38"/>
  <c r="AA143" i="38"/>
  <c r="V162" i="38"/>
  <c r="J29" i="38"/>
  <c r="Y29" i="38" s="1"/>
  <c r="AA29" i="38" s="1"/>
  <c r="X46" i="38"/>
  <c r="AP15" i="38" l="1"/>
  <c r="AP31" i="38" s="1"/>
  <c r="AO15" i="38"/>
  <c r="AV15" i="38"/>
  <c r="AL15" i="38"/>
  <c r="AL31" i="38" s="1"/>
  <c r="AT15" i="38"/>
  <c r="AT31" i="38" s="1"/>
  <c r="AJ15" i="38"/>
  <c r="AU15" i="38"/>
  <c r="AK15" i="38"/>
  <c r="AS15" i="38"/>
  <c r="AS31" i="38" s="1"/>
  <c r="AM15" i="38"/>
  <c r="AM31" i="38" s="1"/>
  <c r="AR15" i="38"/>
  <c r="AR31" i="38" s="1"/>
  <c r="AQ15" i="38"/>
  <c r="AQ31" i="38" s="1"/>
  <c r="AN15" i="38"/>
  <c r="AT17" i="38"/>
  <c r="AT33" i="38" s="1"/>
  <c r="AL17" i="38"/>
  <c r="AL33" i="38" s="1"/>
  <c r="AS17" i="38"/>
  <c r="AS33" i="38" s="1"/>
  <c r="AK17" i="38"/>
  <c r="AR17" i="38"/>
  <c r="AR33" i="38" s="1"/>
  <c r="AJ17" i="38"/>
  <c r="AU17" i="38"/>
  <c r="AP17" i="38"/>
  <c r="AP33" i="38" s="1"/>
  <c r="AO17" i="38"/>
  <c r="AQ17" i="38"/>
  <c r="AQ33" i="38" s="1"/>
  <c r="AN17" i="38"/>
  <c r="AM17" i="38"/>
  <c r="AM33" i="38" s="1"/>
  <c r="AV17" i="38"/>
  <c r="AU14" i="38"/>
  <c r="AM14" i="38"/>
  <c r="AM30" i="38" s="1"/>
  <c r="AT14" i="38"/>
  <c r="AT30" i="38" s="1"/>
  <c r="AL14" i="38"/>
  <c r="AL30" i="38" s="1"/>
  <c r="AN14" i="38"/>
  <c r="AV14" i="38"/>
  <c r="AJ14" i="38"/>
  <c r="AK14" i="38"/>
  <c r="AS14" i="38"/>
  <c r="AS30" i="38" s="1"/>
  <c r="AP14" i="38"/>
  <c r="AP30" i="38" s="1"/>
  <c r="AO14" i="38"/>
  <c r="AR14" i="38"/>
  <c r="AR30" i="38" s="1"/>
  <c r="AQ14" i="38"/>
  <c r="AQ30" i="38" s="1"/>
  <c r="AV12" i="38"/>
  <c r="AP12" i="38"/>
  <c r="AP28" i="38" s="1"/>
  <c r="AN12" i="38"/>
  <c r="AN28" i="38" s="1"/>
  <c r="AO12" i="38"/>
  <c r="AO28" i="38" s="1"/>
  <c r="AU12" i="38"/>
  <c r="AM12" i="38"/>
  <c r="AM28" i="38" s="1"/>
  <c r="AT12" i="38"/>
  <c r="AT28" i="38" s="1"/>
  <c r="AS12" i="38"/>
  <c r="AS28" i="38" s="1"/>
  <c r="AQ12" i="38"/>
  <c r="AQ28" i="38" s="1"/>
  <c r="AJ12" i="38"/>
  <c r="AK12" i="38"/>
  <c r="AR12" i="38"/>
  <c r="AR28" i="38" s="1"/>
  <c r="AL12" i="38"/>
  <c r="AL28" i="38" s="1"/>
  <c r="AS16" i="38"/>
  <c r="AS32" i="38" s="1"/>
  <c r="AK16" i="38"/>
  <c r="AR16" i="38"/>
  <c r="AR32" i="38" s="1"/>
  <c r="AJ16" i="38"/>
  <c r="AV16" i="38"/>
  <c r="AL16" i="38"/>
  <c r="AL32" i="38" s="1"/>
  <c r="AT16" i="38"/>
  <c r="AT32" i="38" s="1"/>
  <c r="AU16" i="38"/>
  <c r="AQ16" i="38"/>
  <c r="AQ32" i="38" s="1"/>
  <c r="AM16" i="38"/>
  <c r="AM32" i="38" s="1"/>
  <c r="AO16" i="38"/>
  <c r="AN16" i="38"/>
  <c r="AP16" i="38"/>
  <c r="AP32" i="38" s="1"/>
  <c r="AR10" i="38"/>
  <c r="AR26" i="38" s="1"/>
  <c r="AJ10" i="38"/>
  <c r="AP10" i="38"/>
  <c r="AP26" i="38" s="1"/>
  <c r="AQ10" i="38"/>
  <c r="AQ26" i="38" s="1"/>
  <c r="AL10" i="38"/>
  <c r="AL26" i="38" s="1"/>
  <c r="AV10" i="38"/>
  <c r="AK10" i="38"/>
  <c r="AT10" i="38"/>
  <c r="AT26" i="38" s="1"/>
  <c r="AO10" i="38"/>
  <c r="AO26" i="38" s="1"/>
  <c r="AN10" i="38"/>
  <c r="AN26" i="38" s="1"/>
  <c r="AM10" i="38"/>
  <c r="AM26" i="38" s="1"/>
  <c r="AU10" i="38"/>
  <c r="B55" i="1" s="1"/>
  <c r="AS10" i="38"/>
  <c r="AS26" i="38" s="1"/>
  <c r="AR13" i="38"/>
  <c r="AR29" i="38" s="1"/>
  <c r="AJ13" i="38"/>
  <c r="AQ13" i="38"/>
  <c r="AQ29" i="38" s="1"/>
  <c r="AN13" i="38"/>
  <c r="AN29" i="38" s="1"/>
  <c r="AV13" i="38"/>
  <c r="AL13" i="38"/>
  <c r="AL29" i="38" s="1"/>
  <c r="AU13" i="38"/>
  <c r="AM13" i="38"/>
  <c r="AM29" i="38" s="1"/>
  <c r="AK13" i="38"/>
  <c r="AP13" i="38"/>
  <c r="AP29" i="38" s="1"/>
  <c r="AO13" i="38"/>
  <c r="AO29" i="38" s="1"/>
  <c r="AT13" i="38"/>
  <c r="AT29" i="38" s="1"/>
  <c r="AS13" i="38"/>
  <c r="AS29" i="38" s="1"/>
  <c r="AU11" i="38"/>
  <c r="AM11" i="38"/>
  <c r="AM27" i="38" s="1"/>
  <c r="AK11" i="38"/>
  <c r="AT11" i="38"/>
  <c r="AT27" i="38" s="1"/>
  <c r="AL11" i="38"/>
  <c r="AL27" i="38" s="1"/>
  <c r="AS11" i="38"/>
  <c r="AS27" i="38" s="1"/>
  <c r="AO11" i="38"/>
  <c r="AO27" i="38" s="1"/>
  <c r="AP11" i="38"/>
  <c r="AP27" i="38" s="1"/>
  <c r="AN11" i="38"/>
  <c r="AN27" i="38" s="1"/>
  <c r="AV11" i="38"/>
  <c r="AR11" i="38"/>
  <c r="AR27" i="38" s="1"/>
  <c r="AJ11" i="38"/>
  <c r="AQ11" i="38"/>
  <c r="AQ27" i="38" s="1"/>
  <c r="AK26" i="38" l="1"/>
  <c r="H14" i="36"/>
  <c r="AJ32" i="38"/>
  <c r="G20" i="36"/>
  <c r="AJ27" i="38"/>
  <c r="G15" i="36"/>
  <c r="AK29" i="38"/>
  <c r="H17" i="36"/>
  <c r="AO32" i="38"/>
  <c r="J16" i="36"/>
  <c r="AN30" i="38"/>
  <c r="I14" i="36"/>
  <c r="AK27" i="38"/>
  <c r="H15" i="36"/>
  <c r="AJ31" i="38"/>
  <c r="G19" i="36"/>
  <c r="AO30" i="38"/>
  <c r="J14" i="36"/>
  <c r="AJ26" i="38"/>
  <c r="G14" i="36"/>
  <c r="AJ33" i="38"/>
  <c r="G21" i="36"/>
  <c r="AJ29" i="38"/>
  <c r="G17" i="36"/>
  <c r="AN32" i="38"/>
  <c r="I16" i="36"/>
  <c r="AN33" i="38"/>
  <c r="I17" i="36"/>
  <c r="AK31" i="38"/>
  <c r="H19" i="36"/>
  <c r="AK32" i="38"/>
  <c r="H20" i="36"/>
  <c r="AO33" i="38"/>
  <c r="J17" i="36"/>
  <c r="AN31" i="38"/>
  <c r="I15" i="36"/>
  <c r="AK28" i="38"/>
  <c r="H16" i="36"/>
  <c r="AK30" i="38"/>
  <c r="H18" i="36"/>
  <c r="AO31" i="38"/>
  <c r="J15" i="36"/>
  <c r="AJ28" i="38"/>
  <c r="G16" i="36"/>
  <c r="AJ30" i="38"/>
  <c r="G18" i="36"/>
  <c r="AK33" i="38"/>
  <c r="H21" i="36"/>
  <c r="AT38" i="38"/>
  <c r="J18" i="35" l="1"/>
  <c r="G19" i="35"/>
  <c r="H18" i="18"/>
  <c r="H17" i="18"/>
  <c r="P11" i="37"/>
  <c r="P12" i="37"/>
  <c r="P13" i="37"/>
  <c r="P14" i="37"/>
  <c r="P15" i="37"/>
  <c r="P16" i="37"/>
  <c r="P17" i="37"/>
  <c r="P18" i="37"/>
  <c r="P19" i="37"/>
  <c r="P20" i="37"/>
  <c r="P21" i="37"/>
  <c r="P22" i="37"/>
  <c r="P23" i="37"/>
  <c r="P24" i="37"/>
  <c r="P25" i="37"/>
  <c r="P26" i="37"/>
  <c r="P27" i="37"/>
  <c r="P28" i="37"/>
  <c r="P29" i="37"/>
  <c r="P30" i="37"/>
  <c r="P31" i="37"/>
  <c r="P32" i="37"/>
  <c r="P33" i="37"/>
  <c r="P34" i="37"/>
  <c r="P35" i="37"/>
  <c r="P36" i="37"/>
  <c r="P37" i="37"/>
  <c r="P38" i="37"/>
  <c r="P39" i="37"/>
  <c r="P40" i="37"/>
  <c r="P41" i="37"/>
  <c r="P42" i="37"/>
  <c r="P43" i="37"/>
  <c r="P44" i="37"/>
  <c r="P45" i="37"/>
  <c r="P46" i="37"/>
  <c r="P47" i="37"/>
  <c r="P48" i="37"/>
  <c r="P49" i="37"/>
  <c r="P50" i="37"/>
  <c r="P51" i="37"/>
  <c r="P52" i="37"/>
  <c r="P53" i="37"/>
  <c r="P54" i="37"/>
  <c r="P55" i="37"/>
  <c r="P56" i="37"/>
  <c r="P57" i="37"/>
  <c r="P58" i="37"/>
  <c r="P59" i="37"/>
  <c r="P60" i="37"/>
  <c r="P61" i="37"/>
  <c r="P62" i="37"/>
  <c r="P63" i="37"/>
  <c r="P64" i="37"/>
  <c r="P65" i="37"/>
  <c r="P66" i="37"/>
  <c r="P67" i="37"/>
  <c r="P68" i="37"/>
  <c r="P69" i="37"/>
  <c r="P70" i="37"/>
  <c r="P71" i="37"/>
  <c r="P72" i="37"/>
  <c r="P73" i="37"/>
  <c r="P74" i="37"/>
  <c r="P75" i="37"/>
  <c r="P76" i="37"/>
  <c r="P77" i="37"/>
  <c r="P78" i="37"/>
  <c r="P79" i="37"/>
  <c r="P80" i="37"/>
  <c r="P81" i="37"/>
  <c r="P82" i="37"/>
  <c r="P83" i="37"/>
  <c r="P84" i="37"/>
  <c r="P85" i="37"/>
  <c r="P86" i="37"/>
  <c r="P87" i="37"/>
  <c r="P88" i="37"/>
  <c r="P89" i="37"/>
  <c r="P90" i="37"/>
  <c r="P91" i="37"/>
  <c r="P92" i="37"/>
  <c r="P93" i="37"/>
  <c r="P94" i="37"/>
  <c r="P95" i="37"/>
  <c r="P96" i="37"/>
  <c r="P97" i="37"/>
  <c r="P98" i="37"/>
  <c r="P99" i="37"/>
  <c r="P100" i="37"/>
  <c r="P101" i="37"/>
  <c r="P102" i="37"/>
  <c r="P103" i="37"/>
  <c r="P104" i="37"/>
  <c r="P105" i="37"/>
  <c r="P106" i="37"/>
  <c r="P107" i="37"/>
  <c r="P108" i="37"/>
  <c r="P109" i="37"/>
  <c r="P110" i="37"/>
  <c r="P111" i="37"/>
  <c r="P112" i="37"/>
  <c r="P113" i="37"/>
  <c r="P114" i="37"/>
  <c r="P115" i="37"/>
  <c r="P116" i="37"/>
  <c r="P117" i="37"/>
  <c r="P118" i="37"/>
  <c r="P119" i="37"/>
  <c r="P120" i="37"/>
  <c r="P121" i="37"/>
  <c r="P122" i="37"/>
  <c r="P123" i="37"/>
  <c r="P124" i="37"/>
  <c r="P125" i="37"/>
  <c r="P126" i="37"/>
  <c r="P127" i="37"/>
  <c r="P128" i="37"/>
  <c r="P129" i="37"/>
  <c r="P130" i="37"/>
  <c r="P131" i="37"/>
  <c r="P132" i="37"/>
  <c r="P133" i="37"/>
  <c r="P134" i="37"/>
  <c r="P135" i="37"/>
  <c r="P136" i="37"/>
  <c r="P137" i="37"/>
  <c r="P138" i="37"/>
  <c r="P139" i="37"/>
  <c r="P140" i="37"/>
  <c r="P141" i="37"/>
  <c r="P142" i="37"/>
  <c r="P143" i="37"/>
  <c r="P144" i="37"/>
  <c r="P145" i="37"/>
  <c r="P146" i="37"/>
  <c r="P147" i="37"/>
  <c r="P148" i="37"/>
  <c r="P149" i="37"/>
  <c r="P150" i="37"/>
  <c r="P151" i="37"/>
  <c r="P152" i="37"/>
  <c r="P153" i="37"/>
  <c r="P154" i="37"/>
  <c r="P155" i="37"/>
  <c r="P156" i="37"/>
  <c r="P157" i="37"/>
  <c r="P158" i="37"/>
  <c r="P159" i="37"/>
  <c r="P160" i="37"/>
  <c r="P161" i="37"/>
  <c r="P162" i="37"/>
  <c r="P163" i="37"/>
  <c r="P164" i="37"/>
  <c r="P165" i="37"/>
  <c r="P166" i="37"/>
  <c r="P167" i="37"/>
  <c r="P168" i="37"/>
  <c r="P169" i="37"/>
  <c r="P170" i="37"/>
  <c r="P171" i="37"/>
  <c r="P172" i="37"/>
  <c r="P173" i="37"/>
  <c r="P174" i="37"/>
  <c r="P175" i="37"/>
  <c r="P176" i="37"/>
  <c r="P177" i="37"/>
  <c r="P178" i="37"/>
  <c r="P179" i="37"/>
  <c r="P180" i="37"/>
  <c r="P181" i="37"/>
  <c r="P182" i="37"/>
  <c r="P183" i="37"/>
  <c r="P184" i="37"/>
  <c r="P185" i="37"/>
  <c r="P186" i="37"/>
  <c r="P187" i="37"/>
  <c r="P188" i="37"/>
  <c r="P189" i="37"/>
  <c r="P190" i="37"/>
  <c r="P191" i="37"/>
  <c r="P192" i="37"/>
  <c r="P193" i="37"/>
  <c r="P194" i="37"/>
  <c r="P195" i="37"/>
  <c r="P196" i="37"/>
  <c r="P197" i="37"/>
  <c r="P198" i="37"/>
  <c r="P199" i="37"/>
  <c r="P200" i="37"/>
  <c r="P201" i="37"/>
  <c r="P202" i="37"/>
  <c r="P203" i="37"/>
  <c r="P204" i="37"/>
  <c r="P205" i="37"/>
  <c r="P206" i="37"/>
  <c r="P207" i="37"/>
  <c r="P208" i="37"/>
  <c r="P209" i="37"/>
  <c r="P210" i="37"/>
  <c r="P211" i="37"/>
  <c r="P212" i="37"/>
  <c r="P213" i="37"/>
  <c r="P214" i="37"/>
  <c r="P215" i="37"/>
  <c r="P216" i="37"/>
  <c r="P217" i="37"/>
  <c r="P218" i="37"/>
  <c r="P219" i="37"/>
  <c r="P220" i="37"/>
  <c r="P221" i="37"/>
  <c r="P222" i="37"/>
  <c r="P223" i="37"/>
  <c r="P224" i="37"/>
  <c r="P225" i="37"/>
  <c r="P226" i="37"/>
  <c r="P227" i="37"/>
  <c r="P228" i="37"/>
  <c r="P229" i="37"/>
  <c r="P230" i="37"/>
  <c r="P231" i="37"/>
  <c r="P232" i="37"/>
  <c r="P233" i="37"/>
  <c r="P234" i="37"/>
  <c r="P235" i="37"/>
  <c r="P236" i="37"/>
  <c r="P237" i="37"/>
  <c r="P238" i="37"/>
  <c r="P239" i="37"/>
  <c r="P240" i="37"/>
  <c r="P241" i="37"/>
  <c r="P242" i="37"/>
  <c r="P243" i="37"/>
  <c r="P244" i="37"/>
  <c r="P245" i="37"/>
  <c r="P246" i="37"/>
  <c r="P247" i="37"/>
  <c r="P248" i="37"/>
  <c r="P249" i="37"/>
  <c r="P250" i="37"/>
  <c r="P251" i="37"/>
  <c r="P252" i="37"/>
  <c r="P253" i="37"/>
  <c r="P254" i="37"/>
  <c r="P255" i="37"/>
  <c r="P256" i="37"/>
  <c r="P257" i="37"/>
  <c r="P258" i="37"/>
  <c r="P259" i="37"/>
  <c r="P9" i="37"/>
  <c r="P10" i="37"/>
  <c r="P8" i="37"/>
  <c r="E102" i="20" l="1"/>
  <c r="E117" i="20"/>
  <c r="F162" i="20"/>
  <c r="F147" i="20"/>
  <c r="F132" i="20"/>
  <c r="F87" i="20"/>
  <c r="F72" i="20"/>
  <c r="F58" i="20"/>
  <c r="F24" i="20"/>
  <c r="DS18" i="35"/>
  <c r="D25" i="4"/>
  <c r="D24" i="4"/>
  <c r="O259" i="37"/>
  <c r="O258" i="37"/>
  <c r="O257" i="37"/>
  <c r="O256" i="37"/>
  <c r="O255" i="37"/>
  <c r="O254" i="37"/>
  <c r="O253" i="37"/>
  <c r="L253" i="37"/>
  <c r="I253" i="37"/>
  <c r="O252" i="37"/>
  <c r="O251" i="37"/>
  <c r="O250" i="37"/>
  <c r="O249" i="37"/>
  <c r="O248" i="37"/>
  <c r="O247" i="37"/>
  <c r="O246" i="37"/>
  <c r="O245" i="37"/>
  <c r="O244" i="37"/>
  <c r="O243" i="37"/>
  <c r="O242" i="37"/>
  <c r="O241" i="37"/>
  <c r="L241" i="37"/>
  <c r="I241" i="37"/>
  <c r="O240" i="37"/>
  <c r="O239" i="37"/>
  <c r="O238" i="37"/>
  <c r="O237" i="37"/>
  <c r="O236" i="37"/>
  <c r="O235" i="37"/>
  <c r="O234" i="37"/>
  <c r="O233" i="37"/>
  <c r="O232" i="37"/>
  <c r="O231" i="37"/>
  <c r="O230" i="37"/>
  <c r="O229" i="37"/>
  <c r="L229" i="37"/>
  <c r="I229" i="37"/>
  <c r="O228" i="37"/>
  <c r="O227" i="37"/>
  <c r="O226" i="37"/>
  <c r="O225" i="37"/>
  <c r="O224" i="37"/>
  <c r="O223" i="37"/>
  <c r="O222" i="37"/>
  <c r="O221" i="37"/>
  <c r="O220" i="37"/>
  <c r="O219" i="37"/>
  <c r="O218" i="37"/>
  <c r="O217" i="37"/>
  <c r="L217" i="37"/>
  <c r="I217" i="37"/>
  <c r="O216" i="37"/>
  <c r="O215" i="37"/>
  <c r="O214" i="37"/>
  <c r="O213" i="37"/>
  <c r="O212" i="37"/>
  <c r="O211" i="37"/>
  <c r="O210" i="37"/>
  <c r="O209" i="37"/>
  <c r="O208" i="37"/>
  <c r="O207" i="37"/>
  <c r="O206" i="37"/>
  <c r="O205" i="37"/>
  <c r="L205" i="37"/>
  <c r="I205" i="37"/>
  <c r="O204" i="37"/>
  <c r="O203" i="37"/>
  <c r="O202" i="37"/>
  <c r="O201" i="37"/>
  <c r="O200" i="37"/>
  <c r="O199" i="37"/>
  <c r="O198" i="37"/>
  <c r="O197" i="37"/>
  <c r="O196" i="37"/>
  <c r="O195" i="37"/>
  <c r="L195" i="37"/>
  <c r="I195" i="37"/>
  <c r="O194" i="37"/>
  <c r="O193" i="37"/>
  <c r="O192" i="37"/>
  <c r="O191" i="37"/>
  <c r="O190" i="37"/>
  <c r="O189" i="37"/>
  <c r="O188" i="37"/>
  <c r="O187" i="37"/>
  <c r="O186" i="37"/>
  <c r="O185" i="37"/>
  <c r="O184" i="37"/>
  <c r="O183" i="37"/>
  <c r="O182" i="37"/>
  <c r="L182" i="37"/>
  <c r="I182" i="37"/>
  <c r="O181" i="37"/>
  <c r="O180" i="37"/>
  <c r="O179" i="37"/>
  <c r="O178" i="37"/>
  <c r="O177" i="37"/>
  <c r="O176" i="37"/>
  <c r="O175" i="37"/>
  <c r="O174" i="37"/>
  <c r="O173" i="37"/>
  <c r="O172" i="37"/>
  <c r="O171" i="37"/>
  <c r="O170" i="37"/>
  <c r="O169" i="37"/>
  <c r="L169" i="37"/>
  <c r="I169" i="37"/>
  <c r="O168" i="37"/>
  <c r="O167" i="37"/>
  <c r="O166" i="37"/>
  <c r="O165" i="37"/>
  <c r="O164" i="37"/>
  <c r="O163" i="37"/>
  <c r="O162" i="37"/>
  <c r="O161" i="37"/>
  <c r="O160" i="37"/>
  <c r="O159" i="37"/>
  <c r="O158" i="37"/>
  <c r="O157" i="37"/>
  <c r="O156" i="37"/>
  <c r="O155" i="37"/>
  <c r="O154" i="37"/>
  <c r="O153" i="37"/>
  <c r="O152" i="37"/>
  <c r="O151" i="37"/>
  <c r="O150" i="37"/>
  <c r="O149" i="37"/>
  <c r="O148" i="37"/>
  <c r="O147" i="37"/>
  <c r="O146" i="37"/>
  <c r="O145" i="37"/>
  <c r="O144" i="37"/>
  <c r="O143" i="37"/>
  <c r="O142" i="37"/>
  <c r="O141" i="37"/>
  <c r="O140" i="37"/>
  <c r="O139" i="37"/>
  <c r="O138" i="37"/>
  <c r="O137" i="37"/>
  <c r="O136" i="37"/>
  <c r="O135" i="37"/>
  <c r="O134" i="37"/>
  <c r="O133" i="37"/>
  <c r="O132" i="37"/>
  <c r="O131" i="37"/>
  <c r="O130" i="37"/>
  <c r="O129" i="37"/>
  <c r="O128" i="37"/>
  <c r="O127" i="37"/>
  <c r="O126" i="37"/>
  <c r="O125" i="37"/>
  <c r="O124" i="37"/>
  <c r="O123" i="37"/>
  <c r="O122" i="37"/>
  <c r="O121" i="37"/>
  <c r="O120" i="37"/>
  <c r="O119" i="37"/>
  <c r="O118" i="37"/>
  <c r="O117" i="37"/>
  <c r="O116" i="37"/>
  <c r="O115" i="37"/>
  <c r="O114" i="37"/>
  <c r="O113" i="37"/>
  <c r="O112" i="37"/>
  <c r="L112" i="37"/>
  <c r="I112" i="37"/>
  <c r="O111" i="37"/>
  <c r="O110" i="37"/>
  <c r="O109" i="37"/>
  <c r="O108" i="37"/>
  <c r="O107" i="37"/>
  <c r="O106" i="37"/>
  <c r="O105" i="37"/>
  <c r="O104" i="37"/>
  <c r="O103" i="37"/>
  <c r="O102" i="37"/>
  <c r="O101" i="37"/>
  <c r="O100" i="37"/>
  <c r="O99" i="37"/>
  <c r="O98" i="37"/>
  <c r="O97" i="37"/>
  <c r="L97" i="37"/>
  <c r="I97" i="37"/>
  <c r="O96" i="37"/>
  <c r="O95" i="37"/>
  <c r="O94" i="37"/>
  <c r="O93" i="37"/>
  <c r="O92" i="37"/>
  <c r="O91" i="37"/>
  <c r="O90" i="37"/>
  <c r="O89" i="37"/>
  <c r="O88" i="37"/>
  <c r="O87" i="37"/>
  <c r="O86" i="37"/>
  <c r="O85" i="37"/>
  <c r="O84" i="37"/>
  <c r="O83" i="37"/>
  <c r="O82" i="37"/>
  <c r="O81" i="37"/>
  <c r="O80" i="37"/>
  <c r="O79" i="37"/>
  <c r="O78" i="37"/>
  <c r="O77" i="37"/>
  <c r="O76" i="37"/>
  <c r="O75" i="37"/>
  <c r="O74" i="37"/>
  <c r="O73" i="37"/>
  <c r="O72" i="37"/>
  <c r="O71" i="37"/>
  <c r="O70" i="37"/>
  <c r="O69" i="37"/>
  <c r="O68" i="37"/>
  <c r="O67" i="37"/>
  <c r="O66" i="37"/>
  <c r="O65" i="37"/>
  <c r="O64" i="37"/>
  <c r="O63" i="37"/>
  <c r="O62" i="37"/>
  <c r="O61" i="37"/>
  <c r="O60" i="37"/>
  <c r="O59" i="37"/>
  <c r="O58" i="37"/>
  <c r="O57" i="37"/>
  <c r="O56" i="37"/>
  <c r="O55" i="37"/>
  <c r="O54" i="37"/>
  <c r="O53" i="37"/>
  <c r="O52" i="37"/>
  <c r="O51" i="37"/>
  <c r="O50" i="37"/>
  <c r="O49" i="37"/>
  <c r="O48" i="37"/>
  <c r="O47" i="37"/>
  <c r="O46" i="37"/>
  <c r="O45" i="37"/>
  <c r="O44" i="37"/>
  <c r="O43" i="37"/>
  <c r="O42" i="37"/>
  <c r="O41" i="37"/>
  <c r="O40" i="37"/>
  <c r="O39" i="37"/>
  <c r="O38" i="37"/>
  <c r="O37" i="37"/>
  <c r="O36" i="37"/>
  <c r="O35" i="37"/>
  <c r="O34" i="37"/>
  <c r="O33" i="37"/>
  <c r="O32" i="37"/>
  <c r="O31" i="37"/>
  <c r="O30" i="37"/>
  <c r="O29" i="37"/>
  <c r="O28" i="37"/>
  <c r="O27" i="37"/>
  <c r="O26" i="37"/>
  <c r="O25" i="37"/>
  <c r="O24" i="37"/>
  <c r="O23" i="37"/>
  <c r="O22" i="37"/>
  <c r="O21" i="37"/>
  <c r="O20" i="37"/>
  <c r="O19" i="37"/>
  <c r="O18" i="37"/>
  <c r="O17" i="37"/>
  <c r="O16" i="37"/>
  <c r="O15" i="37"/>
  <c r="O14" i="37"/>
  <c r="O13" i="37"/>
  <c r="O12" i="37"/>
  <c r="O11" i="37"/>
  <c r="O10" i="37"/>
  <c r="O9" i="37"/>
  <c r="O8" i="37"/>
  <c r="CI22" i="35"/>
  <c r="CI21" i="35"/>
  <c r="BK22" i="35"/>
  <c r="BK21" i="35"/>
  <c r="G37" i="36"/>
  <c r="Q259" i="37" l="1"/>
  <c r="DH18" i="35"/>
  <c r="Q13" i="37"/>
  <c r="Q11" i="37"/>
  <c r="Q9" i="37"/>
  <c r="Q15" i="37"/>
  <c r="Q65" i="37"/>
  <c r="Q254" i="37"/>
  <c r="Q54" i="37"/>
  <c r="Q114" i="37"/>
  <c r="Q154" i="37"/>
  <c r="Q200" i="37"/>
  <c r="Q18" i="37"/>
  <c r="Q14" i="37"/>
  <c r="Q19" i="37"/>
  <c r="Q26" i="37"/>
  <c r="Q34" i="37"/>
  <c r="Q42" i="37"/>
  <c r="Q66" i="37"/>
  <c r="Q74" i="37"/>
  <c r="Q166" i="37"/>
  <c r="Q204" i="37"/>
  <c r="Q206" i="37"/>
  <c r="Q224" i="37"/>
  <c r="Q244" i="37"/>
  <c r="Q252" i="37"/>
  <c r="Q22" i="37"/>
  <c r="Q29" i="37"/>
  <c r="Q37" i="37"/>
  <c r="Q45" i="37"/>
  <c r="Q53" i="37"/>
  <c r="Q61" i="37"/>
  <c r="Q69" i="37"/>
  <c r="Q77" i="37"/>
  <c r="Q85" i="37"/>
  <c r="Q93" i="37"/>
  <c r="Q103" i="37"/>
  <c r="Q111" i="37"/>
  <c r="Q113" i="37"/>
  <c r="Q121" i="37"/>
  <c r="Q129" i="37"/>
  <c r="Q137" i="37"/>
  <c r="Q145" i="37"/>
  <c r="Q153" i="37"/>
  <c r="Q161" i="37"/>
  <c r="Q171" i="37"/>
  <c r="Q179" i="37"/>
  <c r="Q189" i="37"/>
  <c r="Q199" i="37"/>
  <c r="Q209" i="37"/>
  <c r="Q219" i="37"/>
  <c r="Q227" i="37"/>
  <c r="Q229" i="37"/>
  <c r="Q237" i="37"/>
  <c r="Q247" i="37"/>
  <c r="Q257" i="37"/>
  <c r="Q30" i="37"/>
  <c r="Q46" i="37"/>
  <c r="Q62" i="37"/>
  <c r="Q78" i="37"/>
  <c r="Q146" i="37"/>
  <c r="Q33" i="37"/>
  <c r="Q10" i="37"/>
  <c r="Q50" i="37"/>
  <c r="Q90" i="37"/>
  <c r="Q100" i="37"/>
  <c r="Q126" i="37"/>
  <c r="Q134" i="37"/>
  <c r="Q142" i="37"/>
  <c r="Q150" i="37"/>
  <c r="Q158" i="37"/>
  <c r="Q186" i="37"/>
  <c r="Q194" i="37"/>
  <c r="Q196" i="37"/>
  <c r="Q214" i="37"/>
  <c r="Q17" i="37"/>
  <c r="Q24" i="37"/>
  <c r="Q32" i="37"/>
  <c r="Q40" i="37"/>
  <c r="Q48" i="37"/>
  <c r="Q56" i="37"/>
  <c r="Q64" i="37"/>
  <c r="Q72" i="37"/>
  <c r="Q80" i="37"/>
  <c r="Q88" i="37"/>
  <c r="Q96" i="37"/>
  <c r="Q98" i="37"/>
  <c r="Q106" i="37"/>
  <c r="Q116" i="37"/>
  <c r="Q124" i="37"/>
  <c r="Q132" i="37"/>
  <c r="Q140" i="37"/>
  <c r="Q148" i="37"/>
  <c r="Q156" i="37"/>
  <c r="Q164" i="37"/>
  <c r="Q174" i="37"/>
  <c r="Q184" i="37"/>
  <c r="Q192" i="37"/>
  <c r="Q202" i="37"/>
  <c r="Q212" i="37"/>
  <c r="Q222" i="37"/>
  <c r="Q232" i="37"/>
  <c r="Q240" i="37"/>
  <c r="Q242" i="37"/>
  <c r="Q250" i="37"/>
  <c r="Q38" i="37"/>
  <c r="Q94" i="37"/>
  <c r="Q130" i="37"/>
  <c r="Q25" i="37"/>
  <c r="Q81" i="37"/>
  <c r="Q21" i="37"/>
  <c r="Q36" i="37"/>
  <c r="Q12" i="37"/>
  <c r="Q58" i="37"/>
  <c r="Q82" i="37"/>
  <c r="Q108" i="37"/>
  <c r="Q118" i="37"/>
  <c r="Q176" i="37"/>
  <c r="Q234" i="37"/>
  <c r="Q20" i="37"/>
  <c r="Q27" i="37"/>
  <c r="Q35" i="37"/>
  <c r="Q43" i="37"/>
  <c r="Q51" i="37"/>
  <c r="Q59" i="37"/>
  <c r="Q67" i="37"/>
  <c r="Q75" i="37"/>
  <c r="Q83" i="37"/>
  <c r="Q91" i="37"/>
  <c r="Q101" i="37"/>
  <c r="Q109" i="37"/>
  <c r="Q119" i="37"/>
  <c r="Q127" i="37"/>
  <c r="Q135" i="37"/>
  <c r="Q143" i="37"/>
  <c r="Q151" i="37"/>
  <c r="Q159" i="37"/>
  <c r="Q167" i="37"/>
  <c r="Q169" i="37"/>
  <c r="Q177" i="37"/>
  <c r="Q187" i="37"/>
  <c r="Q197" i="37"/>
  <c r="Q207" i="37"/>
  <c r="Q215" i="37"/>
  <c r="Q217" i="37"/>
  <c r="Q225" i="37"/>
  <c r="Q235" i="37"/>
  <c r="Q245" i="37"/>
  <c r="Q255" i="37"/>
  <c r="Q258" i="37"/>
  <c r="Q86" i="37"/>
  <c r="Q182" i="37"/>
  <c r="Q220" i="37"/>
  <c r="Q238" i="37"/>
  <c r="Q248" i="37"/>
  <c r="Q57" i="37"/>
  <c r="Q89" i="37"/>
  <c r="Q99" i="37"/>
  <c r="Q107" i="37"/>
  <c r="Q117" i="37"/>
  <c r="Q125" i="37"/>
  <c r="Q133" i="37"/>
  <c r="Q141" i="37"/>
  <c r="Q149" i="37"/>
  <c r="Q157" i="37"/>
  <c r="Q165" i="37"/>
  <c r="Q175" i="37"/>
  <c r="Q185" i="37"/>
  <c r="Q193" i="37"/>
  <c r="Q195" i="37"/>
  <c r="Q203" i="37"/>
  <c r="Q205" i="37"/>
  <c r="Q213" i="37"/>
  <c r="Q223" i="37"/>
  <c r="Q233" i="37"/>
  <c r="Q243" i="37"/>
  <c r="Q251" i="37"/>
  <c r="Q253" i="37"/>
  <c r="Q122" i="37"/>
  <c r="Q138" i="37"/>
  <c r="Q172" i="37"/>
  <c r="Q190" i="37"/>
  <c r="Q230" i="37"/>
  <c r="Q41" i="37"/>
  <c r="Q73" i="37"/>
  <c r="Q28" i="37"/>
  <c r="Q44" i="37"/>
  <c r="Q52" i="37"/>
  <c r="Q68" i="37"/>
  <c r="Q76" i="37"/>
  <c r="Q92" i="37"/>
  <c r="Q110" i="37"/>
  <c r="Q112" i="37"/>
  <c r="Q120" i="37"/>
  <c r="Q128" i="37"/>
  <c r="Q136" i="37"/>
  <c r="Q144" i="37"/>
  <c r="Q160" i="37"/>
  <c r="Q168" i="37"/>
  <c r="Q170" i="37"/>
  <c r="Q178" i="37"/>
  <c r="Q188" i="37"/>
  <c r="Q198" i="37"/>
  <c r="Q208" i="37"/>
  <c r="Q218" i="37"/>
  <c r="Q226" i="37"/>
  <c r="Q236" i="37"/>
  <c r="Q246" i="37"/>
  <c r="Q256" i="37"/>
  <c r="Q70" i="37"/>
  <c r="Q104" i="37"/>
  <c r="Q162" i="37"/>
  <c r="Q180" i="37"/>
  <c r="Q210" i="37"/>
  <c r="Q228" i="37"/>
  <c r="Q49" i="37"/>
  <c r="Q60" i="37"/>
  <c r="Q84" i="37"/>
  <c r="Q102" i="37"/>
  <c r="Q152" i="37"/>
  <c r="Q216" i="37"/>
  <c r="Q8" i="37"/>
  <c r="Q16" i="37"/>
  <c r="Q23" i="37"/>
  <c r="Q31" i="37"/>
  <c r="Q39" i="37"/>
  <c r="Q47" i="37"/>
  <c r="Q55" i="37"/>
  <c r="Q63" i="37"/>
  <c r="Q71" i="37"/>
  <c r="Q79" i="37"/>
  <c r="Q87" i="37"/>
  <c r="Q95" i="37"/>
  <c r="Q97" i="37"/>
  <c r="Q105" i="37"/>
  <c r="Q115" i="37"/>
  <c r="Q123" i="37"/>
  <c r="Q131" i="37"/>
  <c r="Q139" i="37"/>
  <c r="Q147" i="37"/>
  <c r="Q155" i="37"/>
  <c r="Q163" i="37"/>
  <c r="Q173" i="37"/>
  <c r="Q181" i="37"/>
  <c r="Q183" i="37"/>
  <c r="Q191" i="37"/>
  <c r="Q201" i="37"/>
  <c r="Q211" i="37"/>
  <c r="Q221" i="37"/>
  <c r="Q231" i="37"/>
  <c r="Q239" i="37"/>
  <c r="Q241" i="37"/>
  <c r="Q249" i="37"/>
  <c r="Z10" i="37" l="1"/>
  <c r="V10" i="37"/>
  <c r="X16" i="36" s="1"/>
  <c r="Y10" i="37"/>
  <c r="AA16" i="36" s="1"/>
  <c r="U10" i="37"/>
  <c r="W16" i="36" s="1"/>
  <c r="X10" i="37"/>
  <c r="Z16" i="36" s="1"/>
  <c r="AD10" i="37"/>
  <c r="T10" i="37"/>
  <c r="V16" i="36" s="1"/>
  <c r="AA10" i="37"/>
  <c r="W10" i="37"/>
  <c r="Y16" i="36" s="1"/>
  <c r="AA8" i="37"/>
  <c r="Z8" i="37"/>
  <c r="W8" i="37"/>
  <c r="Y14" i="36" s="1"/>
  <c r="V8" i="37"/>
  <c r="X14" i="36" s="1"/>
  <c r="AE8" i="37"/>
  <c r="U8" i="37"/>
  <c r="W14" i="36" s="1"/>
  <c r="AD8" i="37"/>
  <c r="T8" i="37"/>
  <c r="V14" i="36" s="1"/>
  <c r="Y8" i="37"/>
  <c r="X8" i="37"/>
  <c r="Z14" i="36" s="1"/>
  <c r="Z14" i="37"/>
  <c r="V14" i="37"/>
  <c r="X20" i="36" s="1"/>
  <c r="U14" i="37"/>
  <c r="W20" i="36" s="1"/>
  <c r="AA14" i="37"/>
  <c r="X14" i="37"/>
  <c r="Z20" i="36" s="1"/>
  <c r="W14" i="37"/>
  <c r="Y20" i="36" s="1"/>
  <c r="AD14" i="37"/>
  <c r="T14" i="37"/>
  <c r="V20" i="36" s="1"/>
  <c r="Y14" i="37"/>
  <c r="AA20" i="36" s="1"/>
  <c r="Z12" i="37"/>
  <c r="X12" i="37"/>
  <c r="Z18" i="36" s="1"/>
  <c r="W12" i="37"/>
  <c r="Y18" i="36" s="1"/>
  <c r="V12" i="37"/>
  <c r="X18" i="36" s="1"/>
  <c r="U12" i="37"/>
  <c r="W18" i="36" s="1"/>
  <c r="AA12" i="37"/>
  <c r="AD12" i="37"/>
  <c r="T12" i="37"/>
  <c r="V18" i="36" s="1"/>
  <c r="Y12" i="37"/>
  <c r="AA18" i="36" s="1"/>
  <c r="V9" i="37"/>
  <c r="X15" i="36" s="1"/>
  <c r="T9" i="37"/>
  <c r="V15" i="36" s="1"/>
  <c r="AD9" i="37"/>
  <c r="Z9" i="37"/>
  <c r="Y9" i="37"/>
  <c r="AA15" i="36" s="1"/>
  <c r="U9" i="37"/>
  <c r="W15" i="36" s="1"/>
  <c r="AA9" i="37"/>
  <c r="X9" i="37"/>
  <c r="Z15" i="36" s="1"/>
  <c r="W9" i="37"/>
  <c r="Y15" i="36" s="1"/>
  <c r="V11" i="37"/>
  <c r="X17" i="36" s="1"/>
  <c r="Z11" i="37"/>
  <c r="AD11" i="37"/>
  <c r="Y11" i="37"/>
  <c r="AA17" i="36" s="1"/>
  <c r="W11" i="37"/>
  <c r="Y17" i="36" s="1"/>
  <c r="AA11" i="37"/>
  <c r="X11" i="37"/>
  <c r="Z17" i="36" s="1"/>
  <c r="U11" i="37"/>
  <c r="W17" i="36" s="1"/>
  <c r="T11" i="37"/>
  <c r="V17" i="36" s="1"/>
  <c r="DK18" i="35" s="1"/>
  <c r="V13" i="37"/>
  <c r="X19" i="36" s="1"/>
  <c r="T13" i="37"/>
  <c r="V19" i="36" s="1"/>
  <c r="Z13" i="37"/>
  <c r="Y13" i="37"/>
  <c r="AA19" i="36" s="1"/>
  <c r="W13" i="37"/>
  <c r="Y19" i="36" s="1"/>
  <c r="U13" i="37"/>
  <c r="W19" i="36" s="1"/>
  <c r="AD13" i="37"/>
  <c r="X13" i="37"/>
  <c r="Z19" i="36" s="1"/>
  <c r="AA13" i="37"/>
  <c r="DI18" i="35" l="1"/>
  <c r="DJ18" i="35"/>
  <c r="DW18" i="35"/>
  <c r="DV18" i="35"/>
  <c r="DU18" i="35"/>
  <c r="DT18" i="35"/>
  <c r="Y22" i="37"/>
  <c r="AA14" i="36"/>
  <c r="DL18" i="35"/>
  <c r="AD22" i="37"/>
  <c r="V22" i="37"/>
  <c r="L43" i="36" l="1"/>
  <c r="K43" i="36"/>
  <c r="J43" i="36"/>
  <c r="I43" i="36"/>
  <c r="H43" i="36"/>
  <c r="G43" i="36"/>
  <c r="L42" i="36"/>
  <c r="K42" i="36"/>
  <c r="J42" i="36"/>
  <c r="I42" i="36"/>
  <c r="H42" i="36"/>
  <c r="G42" i="36"/>
  <c r="L41" i="36"/>
  <c r="K41" i="36"/>
  <c r="J41" i="36"/>
  <c r="I41" i="36"/>
  <c r="H41" i="36"/>
  <c r="G41" i="36"/>
  <c r="L40" i="36"/>
  <c r="K40" i="36"/>
  <c r="J40" i="36"/>
  <c r="I40" i="36"/>
  <c r="H40" i="36"/>
  <c r="G40" i="36"/>
  <c r="L39" i="36"/>
  <c r="K39" i="36"/>
  <c r="J39" i="36"/>
  <c r="I39" i="36"/>
  <c r="H39" i="36"/>
  <c r="G39" i="36"/>
  <c r="L38" i="36"/>
  <c r="K38" i="36"/>
  <c r="J38" i="36"/>
  <c r="I38" i="36"/>
  <c r="H38" i="36"/>
  <c r="G38" i="36"/>
  <c r="L37" i="36"/>
  <c r="K37" i="36"/>
  <c r="J37" i="36"/>
  <c r="I37" i="36"/>
  <c r="H37" i="36"/>
  <c r="L36" i="36"/>
  <c r="K36" i="36"/>
  <c r="J36" i="36"/>
  <c r="I36" i="36"/>
  <c r="H36" i="36"/>
  <c r="G36" i="36"/>
  <c r="AH18" i="35" s="1"/>
  <c r="P35" i="36"/>
  <c r="AP23" i="36"/>
  <c r="AO23" i="36"/>
  <c r="AR22" i="36"/>
  <c r="AQ22" i="36"/>
  <c r="AP22" i="36"/>
  <c r="AO22" i="36"/>
  <c r="AN22" i="36"/>
  <c r="AM22" i="36"/>
  <c r="AL22" i="36"/>
  <c r="AR21" i="36"/>
  <c r="AQ21" i="36"/>
  <c r="AP21" i="36"/>
  <c r="AO21" i="36"/>
  <c r="AN21" i="36"/>
  <c r="AM21" i="36"/>
  <c r="AL21" i="36"/>
  <c r="AT20" i="36"/>
  <c r="AS20" i="36"/>
  <c r="AR20" i="36"/>
  <c r="AQ20" i="36"/>
  <c r="AP20" i="36"/>
  <c r="AO20" i="36"/>
  <c r="AN20" i="36"/>
  <c r="AM20" i="36"/>
  <c r="AL20" i="36"/>
  <c r="AD20" i="36"/>
  <c r="AC20" i="36"/>
  <c r="AB20" i="36"/>
  <c r="AT19" i="36"/>
  <c r="AS19" i="36"/>
  <c r="AR19" i="36"/>
  <c r="AQ19" i="36"/>
  <c r="AP19" i="36"/>
  <c r="AO19" i="36"/>
  <c r="AN19" i="36"/>
  <c r="AM19" i="36"/>
  <c r="AL19" i="36"/>
  <c r="AD19" i="36"/>
  <c r="AC19" i="36"/>
  <c r="AB19" i="36"/>
  <c r="AT18" i="36"/>
  <c r="AS18" i="36"/>
  <c r="AR18" i="36"/>
  <c r="AQ18" i="36"/>
  <c r="AP18" i="36"/>
  <c r="AO18" i="36"/>
  <c r="AN18" i="36"/>
  <c r="AM18" i="36"/>
  <c r="AL18" i="36"/>
  <c r="AD18" i="36"/>
  <c r="AC18" i="36"/>
  <c r="AB18" i="36"/>
  <c r="AT17" i="36"/>
  <c r="AS17" i="36"/>
  <c r="AR17" i="36"/>
  <c r="AQ17" i="36"/>
  <c r="AP17" i="36"/>
  <c r="AO17" i="36"/>
  <c r="AN17" i="36"/>
  <c r="AM17" i="36"/>
  <c r="AL17" i="36"/>
  <c r="AD17" i="36"/>
  <c r="AC17" i="36"/>
  <c r="AB17" i="36"/>
  <c r="AT16" i="36"/>
  <c r="AS16" i="36"/>
  <c r="AR16" i="36"/>
  <c r="AQ16" i="36"/>
  <c r="AP16" i="36"/>
  <c r="AO16" i="36"/>
  <c r="AN16" i="36"/>
  <c r="AM16" i="36"/>
  <c r="AL16" i="36"/>
  <c r="AD16" i="36"/>
  <c r="AC16" i="36"/>
  <c r="AB16" i="36"/>
  <c r="AT15" i="36"/>
  <c r="AS15" i="36"/>
  <c r="AR15" i="36"/>
  <c r="AQ15" i="36"/>
  <c r="AP15" i="36"/>
  <c r="AO15" i="36"/>
  <c r="AN15" i="36"/>
  <c r="AM15" i="36"/>
  <c r="AL15" i="36"/>
  <c r="AD15" i="36"/>
  <c r="AC15" i="36"/>
  <c r="AB15" i="36"/>
  <c r="AT14" i="36"/>
  <c r="AS14" i="36"/>
  <c r="AR14" i="36"/>
  <c r="AQ14" i="36"/>
  <c r="AP14" i="36"/>
  <c r="AO14" i="36"/>
  <c r="AN14" i="36"/>
  <c r="AM14" i="36"/>
  <c r="AL14" i="36"/>
  <c r="AD14" i="36"/>
  <c r="AC14" i="36"/>
  <c r="AB14" i="36"/>
  <c r="DX18" i="35" l="1"/>
  <c r="F25" i="4" s="1"/>
  <c r="DM18" i="35"/>
  <c r="F24" i="4" s="1"/>
  <c r="H52" i="20" l="1"/>
  <c r="H53" i="20"/>
  <c r="H54" i="20"/>
  <c r="H55" i="20"/>
  <c r="H56" i="20"/>
  <c r="H57" i="20"/>
  <c r="H58" i="20"/>
  <c r="H51" i="20"/>
  <c r="H116" i="20"/>
  <c r="H115" i="20"/>
  <c r="H114" i="20"/>
  <c r="H113" i="20"/>
  <c r="H112" i="20"/>
  <c r="H111" i="20"/>
  <c r="H110" i="20"/>
  <c r="H96" i="20"/>
  <c r="H97" i="20"/>
  <c r="H98" i="20"/>
  <c r="H99" i="20"/>
  <c r="H100" i="20"/>
  <c r="H101" i="20"/>
  <c r="H161" i="20"/>
  <c r="H160" i="20"/>
  <c r="H159" i="20"/>
  <c r="H158" i="20"/>
  <c r="H157" i="20"/>
  <c r="H156" i="20"/>
  <c r="H155" i="20"/>
  <c r="H146" i="20"/>
  <c r="H145" i="20"/>
  <c r="H144" i="20"/>
  <c r="H143" i="20"/>
  <c r="H142" i="20"/>
  <c r="H141" i="20"/>
  <c r="H140" i="20"/>
  <c r="H131" i="20"/>
  <c r="H130" i="20"/>
  <c r="H129" i="20"/>
  <c r="H128" i="20"/>
  <c r="H127" i="20"/>
  <c r="H126" i="20"/>
  <c r="H125" i="20"/>
  <c r="H86" i="20"/>
  <c r="H85" i="20"/>
  <c r="H84" i="20"/>
  <c r="H83" i="20"/>
  <c r="H82" i="20"/>
  <c r="H81" i="20"/>
  <c r="H80" i="20"/>
  <c r="H65" i="20"/>
  <c r="N10" i="20" l="1"/>
  <c r="N11" i="20"/>
  <c r="N12" i="20"/>
  <c r="N13" i="20"/>
  <c r="N14" i="20"/>
  <c r="N15" i="20"/>
  <c r="N16" i="20"/>
  <c r="N17" i="20"/>
  <c r="N18" i="20"/>
  <c r="N19" i="20"/>
  <c r="N20" i="20"/>
  <c r="N21" i="20"/>
  <c r="M22" i="20"/>
  <c r="N22" i="20" s="1"/>
  <c r="M23" i="20"/>
  <c r="N23" i="20" s="1"/>
  <c r="M24" i="20"/>
  <c r="N24" i="20" s="1"/>
  <c r="M25" i="20"/>
  <c r="N25" i="20" s="1"/>
  <c r="M26" i="20"/>
  <c r="N26" i="20" s="1"/>
  <c r="M27" i="20"/>
  <c r="N27" i="20" s="1"/>
  <c r="M28" i="20"/>
  <c r="N28" i="20" s="1"/>
  <c r="M29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H25" i="20"/>
  <c r="H24" i="20"/>
  <c r="K61" i="4"/>
  <c r="C61" i="4" s="1"/>
  <c r="H87" i="20"/>
  <c r="B55" i="18"/>
  <c r="F11" i="1"/>
  <c r="F9" i="34"/>
  <c r="F10" i="34" s="1"/>
  <c r="F14" i="34" s="1"/>
  <c r="F7" i="34"/>
  <c r="F10" i="1"/>
  <c r="F10" i="18" s="1"/>
  <c r="H71" i="20"/>
  <c r="H70" i="20"/>
  <c r="H69" i="20"/>
  <c r="H68" i="20"/>
  <c r="H67" i="20"/>
  <c r="H66" i="20"/>
  <c r="H28" i="20"/>
  <c r="H27" i="20"/>
  <c r="H26" i="20"/>
  <c r="H23" i="20"/>
  <c r="H22" i="20"/>
  <c r="H16" i="20"/>
  <c r="H15" i="20"/>
  <c r="H14" i="20"/>
  <c r="H13" i="20"/>
  <c r="H12" i="20"/>
  <c r="H11" i="20"/>
  <c r="H10" i="20"/>
  <c r="H17" i="20"/>
  <c r="BQ61" i="4"/>
  <c r="BR61" i="4"/>
  <c r="BQ56" i="4"/>
  <c r="BR56" i="4" s="1"/>
  <c r="BQ55" i="4"/>
  <c r="BR55" i="4" s="1"/>
  <c r="BQ54" i="4"/>
  <c r="BR54" i="4"/>
  <c r="BQ53" i="4"/>
  <c r="BR53" i="4"/>
  <c r="BQ52" i="4"/>
  <c r="BR52" i="4" s="1"/>
  <c r="BK25" i="4"/>
  <c r="BP25" i="4" s="1"/>
  <c r="BK24" i="4"/>
  <c r="BP24" i="4" s="1"/>
  <c r="H95" i="20"/>
  <c r="F117" i="20"/>
  <c r="A10" i="1"/>
  <c r="A10" i="18" s="1"/>
  <c r="E14" i="17"/>
  <c r="J9" i="22"/>
  <c r="K9" i="22"/>
  <c r="J10" i="22"/>
  <c r="K10" i="22"/>
  <c r="J11" i="22"/>
  <c r="K11" i="22"/>
  <c r="J12" i="22"/>
  <c r="K12" i="22"/>
  <c r="J13" i="22"/>
  <c r="K13" i="22"/>
  <c r="J14" i="22"/>
  <c r="K14" i="22"/>
  <c r="J15" i="22"/>
  <c r="K15" i="22"/>
  <c r="J16" i="22"/>
  <c r="K16" i="22"/>
  <c r="J17" i="22"/>
  <c r="K17" i="22"/>
  <c r="J18" i="22"/>
  <c r="K18" i="22"/>
  <c r="J19" i="22"/>
  <c r="K19" i="22"/>
  <c r="J20" i="22"/>
  <c r="K20" i="22"/>
  <c r="J21" i="22"/>
  <c r="K21" i="22"/>
  <c r="J22" i="22"/>
  <c r="K22" i="22"/>
  <c r="J23" i="22"/>
  <c r="K23" i="22"/>
  <c r="J24" i="22"/>
  <c r="K24" i="22"/>
  <c r="J25" i="22"/>
  <c r="K25" i="22"/>
  <c r="J26" i="22"/>
  <c r="K26" i="22"/>
  <c r="J27" i="22"/>
  <c r="K27" i="22"/>
  <c r="J28" i="22"/>
  <c r="K28" i="22"/>
  <c r="J29" i="22"/>
  <c r="K29" i="22"/>
  <c r="J30" i="22"/>
  <c r="K30" i="22"/>
  <c r="J31" i="22"/>
  <c r="K31" i="22"/>
  <c r="J32" i="22"/>
  <c r="K32" i="22"/>
  <c r="J33" i="22"/>
  <c r="K33" i="22"/>
  <c r="J34" i="22"/>
  <c r="K34" i="22"/>
  <c r="J35" i="22"/>
  <c r="K35" i="22"/>
  <c r="J36" i="22"/>
  <c r="K36" i="22"/>
  <c r="J37" i="22"/>
  <c r="K37" i="22"/>
  <c r="J38" i="22"/>
  <c r="K38" i="22"/>
  <c r="J39" i="22"/>
  <c r="K39" i="22"/>
  <c r="J40" i="22"/>
  <c r="K40" i="22"/>
  <c r="J41" i="22"/>
  <c r="K41" i="22"/>
  <c r="J42" i="22"/>
  <c r="K42" i="22"/>
  <c r="J43" i="22"/>
  <c r="K43" i="22"/>
  <c r="J44" i="22"/>
  <c r="K44" i="22"/>
  <c r="J45" i="22"/>
  <c r="K45" i="22"/>
  <c r="J46" i="22"/>
  <c r="K46" i="22"/>
  <c r="J47" i="22"/>
  <c r="K47" i="22"/>
  <c r="J48" i="22"/>
  <c r="K48" i="22"/>
  <c r="J49" i="22"/>
  <c r="K49" i="22"/>
  <c r="J50" i="22"/>
  <c r="K50" i="22"/>
  <c r="J51" i="22"/>
  <c r="K51" i="22"/>
  <c r="J52" i="22"/>
  <c r="K52" i="22"/>
  <c r="J53" i="22"/>
  <c r="K53" i="22"/>
  <c r="J54" i="22"/>
  <c r="K54" i="22"/>
  <c r="J55" i="22"/>
  <c r="K55" i="22"/>
  <c r="J56" i="22"/>
  <c r="K56" i="22"/>
  <c r="J57" i="22"/>
  <c r="K57" i="22"/>
  <c r="J58" i="22"/>
  <c r="K58" i="22"/>
  <c r="J59" i="22"/>
  <c r="K59" i="22"/>
  <c r="J60" i="22"/>
  <c r="K60" i="22"/>
  <c r="J61" i="22"/>
  <c r="K61" i="22"/>
  <c r="J62" i="22"/>
  <c r="K62" i="22"/>
  <c r="J63" i="22"/>
  <c r="K63" i="22"/>
  <c r="J64" i="22"/>
  <c r="K64" i="22"/>
  <c r="J65" i="22"/>
  <c r="K65" i="22"/>
  <c r="J66" i="22"/>
  <c r="K66" i="22"/>
  <c r="J67" i="22"/>
  <c r="K67" i="22"/>
  <c r="J68" i="22"/>
  <c r="K68" i="22"/>
  <c r="J69" i="22"/>
  <c r="K69" i="22"/>
  <c r="J70" i="22"/>
  <c r="K70" i="22"/>
  <c r="J71" i="22"/>
  <c r="K71" i="22"/>
  <c r="J72" i="22"/>
  <c r="K72" i="22"/>
  <c r="J73" i="22"/>
  <c r="K73" i="22"/>
  <c r="J74" i="22"/>
  <c r="K74" i="22"/>
  <c r="J75" i="22"/>
  <c r="K75" i="22"/>
  <c r="J76" i="22"/>
  <c r="K76" i="22"/>
  <c r="J77" i="22"/>
  <c r="K77" i="22"/>
  <c r="J78" i="22"/>
  <c r="K78" i="22"/>
  <c r="J79" i="22"/>
  <c r="K79" i="22"/>
  <c r="J80" i="22"/>
  <c r="K80" i="22"/>
  <c r="J81" i="22"/>
  <c r="K81" i="22"/>
  <c r="J82" i="22"/>
  <c r="K82" i="22"/>
  <c r="J83" i="22"/>
  <c r="K83" i="22"/>
  <c r="J84" i="22"/>
  <c r="K84" i="22"/>
  <c r="J85" i="22"/>
  <c r="K85" i="22"/>
  <c r="J86" i="22"/>
  <c r="K86" i="22"/>
  <c r="J87" i="22"/>
  <c r="K87" i="22"/>
  <c r="J88" i="22"/>
  <c r="K88" i="22"/>
  <c r="J89" i="22"/>
  <c r="K89" i="22"/>
  <c r="J90" i="22"/>
  <c r="K90" i="22"/>
  <c r="J91" i="22"/>
  <c r="K91" i="22"/>
  <c r="J92" i="22"/>
  <c r="K92" i="22"/>
  <c r="J93" i="22"/>
  <c r="K93" i="22"/>
  <c r="J94" i="22"/>
  <c r="K94" i="22"/>
  <c r="J95" i="22"/>
  <c r="K95" i="22"/>
  <c r="J96" i="22"/>
  <c r="K96" i="22"/>
  <c r="J97" i="22"/>
  <c r="K97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J106" i="22"/>
  <c r="K106" i="22"/>
  <c r="J107" i="22"/>
  <c r="K107" i="22"/>
  <c r="J108" i="22"/>
  <c r="K108" i="22"/>
  <c r="J109" i="22"/>
  <c r="K109" i="22"/>
  <c r="J110" i="22"/>
  <c r="K110" i="22"/>
  <c r="J111" i="22"/>
  <c r="K111" i="22"/>
  <c r="J112" i="22"/>
  <c r="K112" i="22"/>
  <c r="J113" i="22"/>
  <c r="K113" i="22"/>
  <c r="J114" i="22"/>
  <c r="K114" i="22"/>
  <c r="J115" i="22"/>
  <c r="K115" i="22"/>
  <c r="J116" i="22"/>
  <c r="K116" i="22"/>
  <c r="J117" i="22"/>
  <c r="K117" i="22"/>
  <c r="J118" i="22"/>
  <c r="K118" i="22"/>
  <c r="J119" i="22"/>
  <c r="K119" i="22"/>
  <c r="J120" i="22"/>
  <c r="K120" i="22"/>
  <c r="J121" i="22"/>
  <c r="K121" i="22"/>
  <c r="J122" i="22"/>
  <c r="K122" i="22"/>
  <c r="J123" i="22"/>
  <c r="K123" i="22"/>
  <c r="J124" i="22"/>
  <c r="K124" i="22"/>
  <c r="J125" i="22"/>
  <c r="K125" i="22"/>
  <c r="J126" i="22"/>
  <c r="K126" i="22"/>
  <c r="J127" i="22"/>
  <c r="K127" i="22"/>
  <c r="J128" i="22"/>
  <c r="K128" i="22"/>
  <c r="J129" i="22"/>
  <c r="K129" i="22"/>
  <c r="J130" i="22"/>
  <c r="K130" i="22"/>
  <c r="J131" i="22"/>
  <c r="K131" i="22"/>
  <c r="J132" i="22"/>
  <c r="K132" i="22"/>
  <c r="J133" i="22"/>
  <c r="K133" i="22"/>
  <c r="J134" i="22"/>
  <c r="K134" i="22"/>
  <c r="J135" i="22"/>
  <c r="K135" i="22"/>
  <c r="J136" i="22"/>
  <c r="K136" i="22"/>
  <c r="J137" i="22"/>
  <c r="K137" i="22"/>
  <c r="J138" i="22"/>
  <c r="K138" i="22"/>
  <c r="J139" i="22"/>
  <c r="K139" i="22"/>
  <c r="J140" i="22"/>
  <c r="K140" i="22" s="1"/>
  <c r="J141" i="22"/>
  <c r="K141" i="22" s="1"/>
  <c r="J142" i="22"/>
  <c r="K142" i="22"/>
  <c r="J143" i="22"/>
  <c r="K143" i="22"/>
  <c r="J144" i="22"/>
  <c r="K144" i="22" s="1"/>
  <c r="J145" i="22"/>
  <c r="K145" i="22"/>
  <c r="J146" i="22"/>
  <c r="K146" i="22"/>
  <c r="J147" i="22"/>
  <c r="K147" i="22"/>
  <c r="J148" i="22"/>
  <c r="K148" i="22"/>
  <c r="J149" i="22"/>
  <c r="K149" i="22"/>
  <c r="J150" i="22"/>
  <c r="K150" i="22"/>
  <c r="J151" i="22"/>
  <c r="K151" i="22"/>
  <c r="J152" i="22"/>
  <c r="K152" i="22"/>
  <c r="J153" i="22"/>
  <c r="K153" i="22"/>
  <c r="J154" i="22"/>
  <c r="K154" i="22"/>
  <c r="J155" i="22"/>
  <c r="K155" i="22"/>
  <c r="J156" i="22"/>
  <c r="K156" i="22"/>
  <c r="J157" i="22"/>
  <c r="K157" i="22"/>
  <c r="J158" i="22"/>
  <c r="K158" i="22"/>
  <c r="J159" i="22"/>
  <c r="K159" i="22"/>
  <c r="J160" i="22"/>
  <c r="K160" i="22"/>
  <c r="J161" i="22"/>
  <c r="K161" i="22"/>
  <c r="J162" i="22"/>
  <c r="K162" i="22"/>
  <c r="J163" i="22"/>
  <c r="K163" i="22"/>
  <c r="J164" i="22"/>
  <c r="K164" i="22"/>
  <c r="J165" i="22"/>
  <c r="K165" i="22"/>
  <c r="J166" i="22"/>
  <c r="K166" i="22"/>
  <c r="J167" i="22"/>
  <c r="K167" i="22"/>
  <c r="J168" i="22"/>
  <c r="K168" i="22"/>
  <c r="J169" i="22"/>
  <c r="K169" i="22"/>
  <c r="J170" i="22"/>
  <c r="K170" i="22"/>
  <c r="J171" i="22"/>
  <c r="K171" i="22"/>
  <c r="J172" i="22"/>
  <c r="K172" i="22"/>
  <c r="J173" i="22"/>
  <c r="K173" i="22"/>
  <c r="J174" i="22"/>
  <c r="K174" i="22"/>
  <c r="J175" i="22"/>
  <c r="K175" i="22"/>
  <c r="J176" i="22"/>
  <c r="K176" i="22"/>
  <c r="J177" i="22"/>
  <c r="K177" i="22"/>
  <c r="J178" i="22"/>
  <c r="K178" i="22"/>
  <c r="J179" i="22"/>
  <c r="K179" i="22"/>
  <c r="J180" i="22"/>
  <c r="K180" i="22"/>
  <c r="J181" i="22"/>
  <c r="K181" i="22"/>
  <c r="J182" i="22"/>
  <c r="K182" i="22"/>
  <c r="J183" i="22"/>
  <c r="K183" i="22"/>
  <c r="J184" i="22"/>
  <c r="K184" i="22"/>
  <c r="J185" i="22"/>
  <c r="K185" i="22"/>
  <c r="J186" i="22"/>
  <c r="K186" i="22"/>
  <c r="J187" i="22"/>
  <c r="K187" i="22"/>
  <c r="J188" i="22"/>
  <c r="K188" i="22"/>
  <c r="J189" i="22"/>
  <c r="K189" i="22"/>
  <c r="J190" i="22"/>
  <c r="K190" i="22"/>
  <c r="J191" i="22"/>
  <c r="K191" i="22"/>
  <c r="J192" i="22"/>
  <c r="K192" i="22"/>
  <c r="J193" i="22"/>
  <c r="K193" i="22"/>
  <c r="J194" i="22"/>
  <c r="K194" i="22"/>
  <c r="J195" i="22"/>
  <c r="K195" i="22"/>
  <c r="J196" i="22"/>
  <c r="K196" i="22"/>
  <c r="J197" i="22"/>
  <c r="K197" i="22"/>
  <c r="J198" i="22"/>
  <c r="K198" i="22"/>
  <c r="J199" i="22"/>
  <c r="K199" i="22"/>
  <c r="J200" i="22"/>
  <c r="K200" i="22"/>
  <c r="J201" i="22"/>
  <c r="K201" i="22"/>
  <c r="J202" i="22"/>
  <c r="K202" i="22"/>
  <c r="J203" i="22"/>
  <c r="K203" i="22"/>
  <c r="J204" i="22"/>
  <c r="K204" i="22"/>
  <c r="J205" i="22"/>
  <c r="K205" i="22"/>
  <c r="J206" i="22"/>
  <c r="K206" i="22"/>
  <c r="J207" i="22"/>
  <c r="K207" i="22"/>
  <c r="J208" i="22"/>
  <c r="K208" i="22"/>
  <c r="J209" i="22"/>
  <c r="K209" i="22"/>
  <c r="J210" i="22"/>
  <c r="K210" i="22"/>
  <c r="J211" i="22"/>
  <c r="K211" i="22"/>
  <c r="J212" i="22"/>
  <c r="K212" i="22"/>
  <c r="J213" i="22"/>
  <c r="K213" i="22"/>
  <c r="J214" i="22"/>
  <c r="K214" i="22"/>
  <c r="J215" i="22"/>
  <c r="K215" i="22"/>
  <c r="J216" i="22"/>
  <c r="K216" i="22"/>
  <c r="J217" i="22"/>
  <c r="K217" i="22"/>
  <c r="J218" i="22"/>
  <c r="K218" i="22"/>
  <c r="J219" i="22"/>
  <c r="K219" i="22"/>
  <c r="J220" i="22"/>
  <c r="K220" i="22"/>
  <c r="J221" i="22"/>
  <c r="K221" i="22"/>
  <c r="J222" i="22"/>
  <c r="K222" i="22"/>
  <c r="J223" i="22"/>
  <c r="K223" i="22"/>
  <c r="J224" i="22"/>
  <c r="K224" i="22"/>
  <c r="H46" i="20"/>
  <c r="H45" i="20"/>
  <c r="H44" i="20"/>
  <c r="H43" i="20"/>
  <c r="H42" i="20"/>
  <c r="H41" i="20"/>
  <c r="H40" i="20"/>
  <c r="H39" i="20"/>
  <c r="H38" i="20"/>
  <c r="H37" i="20"/>
  <c r="H36" i="20"/>
  <c r="H117" i="20"/>
  <c r="I102" i="20"/>
  <c r="H102" i="20" s="1"/>
  <c r="I47" i="20"/>
  <c r="H47" i="20" s="1"/>
  <c r="E47" i="20"/>
  <c r="D46" i="20"/>
  <c r="D47" i="20"/>
  <c r="D45" i="20"/>
  <c r="D44" i="20"/>
  <c r="D43" i="20"/>
  <c r="D42" i="20"/>
  <c r="D41" i="20"/>
  <c r="D40" i="20"/>
  <c r="D39" i="20"/>
  <c r="D38" i="20"/>
  <c r="D37" i="20"/>
  <c r="D36" i="20"/>
  <c r="M11" i="20"/>
  <c r="M12" i="20"/>
  <c r="M13" i="20"/>
  <c r="M14" i="20"/>
  <c r="M15" i="20"/>
  <c r="M16" i="20"/>
  <c r="M17" i="20"/>
  <c r="M18" i="20"/>
  <c r="M19" i="20"/>
  <c r="M20" i="20"/>
  <c r="M21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H40" i="1"/>
  <c r="I40" i="1" s="1"/>
  <c r="H78" i="1"/>
  <c r="F80" i="11"/>
  <c r="H80" i="11" s="1"/>
  <c r="K80" i="11" s="1"/>
  <c r="M80" i="11" s="1"/>
  <c r="F61" i="11"/>
  <c r="F44" i="11"/>
  <c r="F29" i="11"/>
  <c r="F14" i="11"/>
  <c r="L46" i="4"/>
  <c r="G50" i="4" s="1"/>
  <c r="L45" i="4"/>
  <c r="F62" i="11" s="1"/>
  <c r="L44" i="4"/>
  <c r="G81" i="11"/>
  <c r="G62" i="11"/>
  <c r="G45" i="11"/>
  <c r="G30" i="11"/>
  <c r="G15" i="11"/>
  <c r="A53" i="4"/>
  <c r="C24" i="11" s="1"/>
  <c r="BK19" i="35" s="1"/>
  <c r="CI19" i="35" s="1"/>
  <c r="A54" i="4"/>
  <c r="A55" i="4"/>
  <c r="A56" i="4"/>
  <c r="C75" i="11" s="1"/>
  <c r="A52" i="4"/>
  <c r="L41" i="4"/>
  <c r="C53" i="4" s="1"/>
  <c r="B60" i="1"/>
  <c r="B59" i="18" s="1"/>
  <c r="I28" i="1"/>
  <c r="I28" i="18" s="1"/>
  <c r="B42" i="18"/>
  <c r="B43" i="18"/>
  <c r="B44" i="18"/>
  <c r="B45" i="18"/>
  <c r="B41" i="18"/>
  <c r="F9" i="1"/>
  <c r="F9" i="18" s="1"/>
  <c r="G82" i="11"/>
  <c r="G80" i="11"/>
  <c r="J78" i="11"/>
  <c r="G78" i="11"/>
  <c r="G63" i="11"/>
  <c r="G61" i="11"/>
  <c r="J59" i="11"/>
  <c r="G59" i="11"/>
  <c r="L42" i="4"/>
  <c r="C42" i="1"/>
  <c r="C42" i="18" s="1"/>
  <c r="C41" i="1"/>
  <c r="C41" i="18" s="1"/>
  <c r="C9" i="11"/>
  <c r="C44" i="1"/>
  <c r="C44" i="18" s="1"/>
  <c r="C56" i="11"/>
  <c r="F19" i="23"/>
  <c r="F20" i="23"/>
  <c r="F21" i="23"/>
  <c r="F16" i="23"/>
  <c r="F17" i="23"/>
  <c r="F18" i="23"/>
  <c r="B59" i="1"/>
  <c r="B58" i="18" s="1"/>
  <c r="J8" i="22"/>
  <c r="K8" i="22"/>
  <c r="M10" i="20"/>
  <c r="U8" i="20"/>
  <c r="R8" i="20"/>
  <c r="S8" i="20"/>
  <c r="T8" i="20"/>
  <c r="R7" i="20"/>
  <c r="S7" i="20"/>
  <c r="T7" i="20"/>
  <c r="U7" i="20"/>
  <c r="U6" i="20"/>
  <c r="S6" i="20"/>
  <c r="T6" i="20"/>
  <c r="R6" i="20"/>
  <c r="F78" i="1"/>
  <c r="A8" i="1"/>
  <c r="A8" i="18" s="1"/>
  <c r="C5" i="11"/>
  <c r="A14" i="18"/>
  <c r="A9" i="18"/>
  <c r="A13" i="18"/>
  <c r="A12" i="18"/>
  <c r="A11" i="18"/>
  <c r="A7" i="18"/>
  <c r="A6" i="18"/>
  <c r="A5" i="18"/>
  <c r="F8" i="1"/>
  <c r="F8" i="18" s="1"/>
  <c r="F13" i="1"/>
  <c r="F13" i="18" s="1"/>
  <c r="F12" i="1"/>
  <c r="F12" i="18" s="1"/>
  <c r="F7" i="1"/>
  <c r="F7" i="18" s="1"/>
  <c r="F11" i="18"/>
  <c r="F18" i="34" s="1"/>
  <c r="F6" i="1"/>
  <c r="F6" i="18" s="1"/>
  <c r="F5" i="1"/>
  <c r="F5" i="18" s="1"/>
  <c r="J42" i="11"/>
  <c r="G42" i="11"/>
  <c r="J27" i="11"/>
  <c r="G27" i="11"/>
  <c r="J12" i="11"/>
  <c r="G12" i="11"/>
  <c r="G14" i="11"/>
  <c r="G16" i="11"/>
  <c r="G46" i="11"/>
  <c r="G31" i="11"/>
  <c r="F23" i="1"/>
  <c r="F23" i="18" s="1"/>
  <c r="F22" i="1"/>
  <c r="Q22" i="1" s="1"/>
  <c r="B53" i="18"/>
  <c r="B66" i="1"/>
  <c r="B65" i="18" s="1"/>
  <c r="G44" i="11"/>
  <c r="G29" i="11"/>
  <c r="H29" i="11" s="1"/>
  <c r="K29" i="11" s="1"/>
  <c r="F14" i="18"/>
  <c r="Q23" i="1"/>
  <c r="H44" i="11"/>
  <c r="K44" i="11" s="1"/>
  <c r="CI18" i="35" l="1"/>
  <c r="BK18" i="35"/>
  <c r="AE18" i="35"/>
  <c r="L54" i="22"/>
  <c r="L171" i="22"/>
  <c r="L198" i="22"/>
  <c r="L31" i="22"/>
  <c r="L58" i="22"/>
  <c r="L52" i="22"/>
  <c r="L131" i="22"/>
  <c r="L78" i="22"/>
  <c r="L221" i="22"/>
  <c r="L87" i="22"/>
  <c r="L34" i="22"/>
  <c r="L129" i="22"/>
  <c r="L187" i="22"/>
  <c r="L17" i="22"/>
  <c r="L47" i="22"/>
  <c r="L74" i="22"/>
  <c r="L147" i="22"/>
  <c r="L94" i="22"/>
  <c r="L103" i="22"/>
  <c r="L165" i="22"/>
  <c r="L204" i="22"/>
  <c r="L121" i="22"/>
  <c r="L169" i="22"/>
  <c r="L127" i="22"/>
  <c r="L170" i="22"/>
  <c r="L84" i="22"/>
  <c r="L211" i="22"/>
  <c r="L158" i="22"/>
  <c r="L148" i="22"/>
  <c r="L167" i="22"/>
  <c r="L114" i="22"/>
  <c r="L16" i="22"/>
  <c r="L100" i="22"/>
  <c r="L145" i="22"/>
  <c r="L50" i="22"/>
  <c r="D56" i="11"/>
  <c r="C56" i="4"/>
  <c r="D52" i="4"/>
  <c r="F15" i="11"/>
  <c r="H15" i="11" s="1"/>
  <c r="K15" i="11" s="1"/>
  <c r="L185" i="22"/>
  <c r="L98" i="22"/>
  <c r="L151" i="22"/>
  <c r="L212" i="22"/>
  <c r="L142" i="22"/>
  <c r="L195" i="22"/>
  <c r="L80" i="22"/>
  <c r="L138" i="22"/>
  <c r="L111" i="22"/>
  <c r="L141" i="22"/>
  <c r="L45" i="22"/>
  <c r="L220" i="22"/>
  <c r="D13" i="11"/>
  <c r="F56" i="4"/>
  <c r="C55" i="4"/>
  <c r="H147" i="20"/>
  <c r="BQ25" i="4"/>
  <c r="L116" i="22"/>
  <c r="L49" i="22"/>
  <c r="L149" i="22"/>
  <c r="L39" i="22"/>
  <c r="L125" i="22"/>
  <c r="L30" i="22"/>
  <c r="L83" i="22"/>
  <c r="L213" i="22"/>
  <c r="L181" i="22"/>
  <c r="L76" i="22"/>
  <c r="L134" i="22"/>
  <c r="L107" i="22"/>
  <c r="F53" i="4"/>
  <c r="L112" i="22"/>
  <c r="L8" i="22"/>
  <c r="L113" i="22"/>
  <c r="L23" i="22"/>
  <c r="L101" i="22"/>
  <c r="L14" i="22"/>
  <c r="R14" i="22" s="1"/>
  <c r="L51" i="22"/>
  <c r="L173" i="22"/>
  <c r="L133" i="22"/>
  <c r="L96" i="22"/>
  <c r="L118" i="22"/>
  <c r="L91" i="22"/>
  <c r="D24" i="11"/>
  <c r="G54" i="4"/>
  <c r="B54" i="4"/>
  <c r="L68" i="22"/>
  <c r="L13" i="22"/>
  <c r="T13" i="22" s="1"/>
  <c r="L140" i="22"/>
  <c r="L222" i="22"/>
  <c r="L89" i="22"/>
  <c r="L216" i="22"/>
  <c r="L61" i="22"/>
  <c r="L223" i="22"/>
  <c r="L40" i="22"/>
  <c r="D61" i="11"/>
  <c r="G52" i="4"/>
  <c r="D45" i="11"/>
  <c r="B56" i="4"/>
  <c r="B53" i="4"/>
  <c r="L108" i="22"/>
  <c r="L178" i="22"/>
  <c r="L27" i="22"/>
  <c r="L132" i="22"/>
  <c r="L162" i="22"/>
  <c r="L215" i="22"/>
  <c r="L172" i="22"/>
  <c r="L206" i="22"/>
  <c r="L65" i="22"/>
  <c r="L156" i="22"/>
  <c r="L29" i="22"/>
  <c r="L191" i="22"/>
  <c r="L20" i="22"/>
  <c r="L38" i="22"/>
  <c r="L168" i="22"/>
  <c r="D31" i="11"/>
  <c r="D56" i="4"/>
  <c r="B52" i="4"/>
  <c r="O108" i="20"/>
  <c r="O50" i="20"/>
  <c r="O78" i="20"/>
  <c r="H162" i="20"/>
  <c r="H72" i="20"/>
  <c r="H62" i="11"/>
  <c r="K62" i="11" s="1"/>
  <c r="L62" i="11" s="1"/>
  <c r="H132" i="20"/>
  <c r="H29" i="20"/>
  <c r="O165" i="20"/>
  <c r="O141" i="20"/>
  <c r="L80" i="11"/>
  <c r="O31" i="20"/>
  <c r="O135" i="20"/>
  <c r="O131" i="20"/>
  <c r="F22" i="18"/>
  <c r="H14" i="11"/>
  <c r="K14" i="11" s="1"/>
  <c r="L14" i="11" s="1"/>
  <c r="O92" i="20"/>
  <c r="O132" i="20"/>
  <c r="O184" i="20"/>
  <c r="L176" i="22"/>
  <c r="L196" i="22"/>
  <c r="L28" i="22"/>
  <c r="L105" i="22"/>
  <c r="L210" i="22"/>
  <c r="L146" i="22"/>
  <c r="L82" i="22"/>
  <c r="L18" i="22"/>
  <c r="L69" i="22"/>
  <c r="L199" i="22"/>
  <c r="L135" i="22"/>
  <c r="L71" i="22"/>
  <c r="L56" i="22"/>
  <c r="L128" i="22"/>
  <c r="L32" i="22"/>
  <c r="L177" i="22"/>
  <c r="L73" i="22"/>
  <c r="L190" i="22"/>
  <c r="L126" i="22"/>
  <c r="L62" i="22"/>
  <c r="L201" i="22"/>
  <c r="L33" i="22"/>
  <c r="L179" i="22"/>
  <c r="L115" i="22"/>
  <c r="L35" i="22"/>
  <c r="L188" i="22"/>
  <c r="L208" i="22"/>
  <c r="L24" i="22"/>
  <c r="L157" i="22"/>
  <c r="L202" i="22"/>
  <c r="L122" i="22"/>
  <c r="L42" i="22"/>
  <c r="L57" i="22"/>
  <c r="L175" i="22"/>
  <c r="L95" i="22"/>
  <c r="L152" i="22"/>
  <c r="L224" i="22"/>
  <c r="L189" i="22"/>
  <c r="L93" i="22"/>
  <c r="L182" i="22"/>
  <c r="L102" i="22"/>
  <c r="L12" i="22"/>
  <c r="S12" i="22" s="1"/>
  <c r="L21" i="22"/>
  <c r="L155" i="22"/>
  <c r="L59" i="22"/>
  <c r="L92" i="22"/>
  <c r="O187" i="20"/>
  <c r="O153" i="20"/>
  <c r="O145" i="20"/>
  <c r="L160" i="22"/>
  <c r="L88" i="22"/>
  <c r="L36" i="22"/>
  <c r="L193" i="22"/>
  <c r="L85" i="22"/>
  <c r="L194" i="22"/>
  <c r="L130" i="22"/>
  <c r="L66" i="22"/>
  <c r="L217" i="22"/>
  <c r="L41" i="22"/>
  <c r="L183" i="22"/>
  <c r="L119" i="22"/>
  <c r="L55" i="22"/>
  <c r="L200" i="22"/>
  <c r="L104" i="22"/>
  <c r="L209" i="22"/>
  <c r="L161" i="22"/>
  <c r="L37" i="22"/>
  <c r="L174" i="22"/>
  <c r="L110" i="22"/>
  <c r="L46" i="22"/>
  <c r="L137" i="22"/>
  <c r="L9" i="22"/>
  <c r="T9" i="22" s="1"/>
  <c r="L163" i="22"/>
  <c r="L99" i="22"/>
  <c r="L19" i="22"/>
  <c r="L192" i="22"/>
  <c r="L136" i="22"/>
  <c r="L205" i="22"/>
  <c r="L97" i="22"/>
  <c r="L186" i="22"/>
  <c r="L106" i="22"/>
  <c r="L10" i="22"/>
  <c r="Q10" i="22" s="1"/>
  <c r="L25" i="22"/>
  <c r="L159" i="22"/>
  <c r="L63" i="22"/>
  <c r="L60" i="22"/>
  <c r="L184" i="22"/>
  <c r="L197" i="22"/>
  <c r="L53" i="22"/>
  <c r="L166" i="22"/>
  <c r="L70" i="22"/>
  <c r="L153" i="22"/>
  <c r="L219" i="22"/>
  <c r="L123" i="22"/>
  <c r="L43" i="22"/>
  <c r="O13" i="20"/>
  <c r="X13" i="20" s="1"/>
  <c r="O16" i="20"/>
  <c r="O66" i="20"/>
  <c r="O110" i="20"/>
  <c r="O154" i="20"/>
  <c r="O157" i="20"/>
  <c r="O93" i="20"/>
  <c r="O29" i="20"/>
  <c r="O128" i="20"/>
  <c r="O64" i="20"/>
  <c r="O163" i="20"/>
  <c r="O99" i="20"/>
  <c r="O35" i="20"/>
  <c r="O22" i="20"/>
  <c r="O137" i="20"/>
  <c r="O25" i="20"/>
  <c r="O76" i="20"/>
  <c r="O79" i="20"/>
  <c r="O34" i="20"/>
  <c r="O38" i="20"/>
  <c r="O82" i="20"/>
  <c r="O181" i="20"/>
  <c r="O117" i="20"/>
  <c r="O53" i="20"/>
  <c r="O168" i="20"/>
  <c r="O104" i="20"/>
  <c r="O40" i="20"/>
  <c r="O155" i="20"/>
  <c r="O91" i="20"/>
  <c r="O150" i="20"/>
  <c r="O42" i="20"/>
  <c r="O182" i="20"/>
  <c r="O129" i="20"/>
  <c r="O65" i="20"/>
  <c r="O164" i="20"/>
  <c r="O100" i="20"/>
  <c r="O36" i="20"/>
  <c r="O151" i="20"/>
  <c r="O87" i="20"/>
  <c r="O23" i="20"/>
  <c r="O70" i="20"/>
  <c r="O105" i="20"/>
  <c r="O156" i="20"/>
  <c r="O28" i="20"/>
  <c r="O95" i="20"/>
  <c r="O27" i="20"/>
  <c r="O62" i="20"/>
  <c r="O11" i="20"/>
  <c r="O125" i="20"/>
  <c r="O45" i="20"/>
  <c r="O112" i="20"/>
  <c r="O32" i="20"/>
  <c r="O115" i="20"/>
  <c r="O19" i="20"/>
  <c r="O166" i="20"/>
  <c r="O57" i="20"/>
  <c r="O44" i="20"/>
  <c r="O15" i="20"/>
  <c r="T15" i="20" s="1"/>
  <c r="O138" i="20"/>
  <c r="O126" i="20"/>
  <c r="O149" i="20"/>
  <c r="O69" i="20"/>
  <c r="O152" i="20"/>
  <c r="O72" i="20"/>
  <c r="O171" i="20"/>
  <c r="O75" i="20"/>
  <c r="O98" i="20"/>
  <c r="O174" i="20"/>
  <c r="O113" i="20"/>
  <c r="O33" i="20"/>
  <c r="O116" i="20"/>
  <c r="O20" i="20"/>
  <c r="O119" i="20"/>
  <c r="O39" i="20"/>
  <c r="O186" i="20"/>
  <c r="O41" i="20"/>
  <c r="O60" i="20"/>
  <c r="O63" i="20"/>
  <c r="O158" i="20"/>
  <c r="O176" i="20"/>
  <c r="O179" i="20"/>
  <c r="O83" i="20"/>
  <c r="O185" i="20"/>
  <c r="O172" i="20"/>
  <c r="O43" i="20"/>
  <c r="O86" i="20"/>
  <c r="O178" i="20"/>
  <c r="O14" i="20"/>
  <c r="X14" i="20" s="1"/>
  <c r="O162" i="20"/>
  <c r="O109" i="20"/>
  <c r="O96" i="20"/>
  <c r="O130" i="20"/>
  <c r="O143" i="20"/>
  <c r="O17" i="20"/>
  <c r="O118" i="20"/>
  <c r="O54" i="20"/>
  <c r="O173" i="20"/>
  <c r="O77" i="20"/>
  <c r="O160" i="20"/>
  <c r="O80" i="20"/>
  <c r="O147" i="20"/>
  <c r="O67" i="20"/>
  <c r="O26" i="20"/>
  <c r="O121" i="20"/>
  <c r="O140" i="20"/>
  <c r="O111" i="20"/>
  <c r="O46" i="20"/>
  <c r="O134" i="20"/>
  <c r="O170" i="20"/>
  <c r="O101" i="20"/>
  <c r="O21" i="20"/>
  <c r="O120" i="20"/>
  <c r="O24" i="20"/>
  <c r="O123" i="20"/>
  <c r="O106" i="20"/>
  <c r="O90" i="20"/>
  <c r="O161" i="20"/>
  <c r="O81" i="20"/>
  <c r="O148" i="20"/>
  <c r="O68" i="20"/>
  <c r="O167" i="20"/>
  <c r="O124" i="20"/>
  <c r="O55" i="20"/>
  <c r="O180" i="20"/>
  <c r="O58" i="20"/>
  <c r="O37" i="20"/>
  <c r="O30" i="20"/>
  <c r="O48" i="20"/>
  <c r="O159" i="20"/>
  <c r="O10" i="20"/>
  <c r="V10" i="20" s="1"/>
  <c r="O122" i="20"/>
  <c r="O71" i="20"/>
  <c r="O52" i="20"/>
  <c r="O49" i="20"/>
  <c r="O142" i="20"/>
  <c r="O107" i="20"/>
  <c r="O88" i="20"/>
  <c r="O85" i="20"/>
  <c r="O94" i="20"/>
  <c r="O114" i="20"/>
  <c r="O144" i="20"/>
  <c r="O18" i="20"/>
  <c r="C39" i="11"/>
  <c r="BK20" i="35" s="1"/>
  <c r="CI20" i="35" s="1"/>
  <c r="C43" i="1"/>
  <c r="C43" i="18" s="1"/>
  <c r="O12" i="20"/>
  <c r="R22" i="1"/>
  <c r="L22" i="1" s="1"/>
  <c r="O127" i="20"/>
  <c r="O169" i="20"/>
  <c r="O183" i="20"/>
  <c r="O177" i="20"/>
  <c r="O56" i="20"/>
  <c r="O89" i="20"/>
  <c r="O102" i="20"/>
  <c r="O59" i="20"/>
  <c r="O175" i="20"/>
  <c r="O73" i="20"/>
  <c r="O74" i="20"/>
  <c r="O103" i="20"/>
  <c r="O84" i="20"/>
  <c r="O97" i="20"/>
  <c r="O146" i="20"/>
  <c r="O139" i="20"/>
  <c r="O136" i="20"/>
  <c r="O133" i="20"/>
  <c r="O47" i="20"/>
  <c r="O51" i="20"/>
  <c r="O61" i="20"/>
  <c r="H13" i="23"/>
  <c r="K13" i="23" s="1"/>
  <c r="H20" i="23"/>
  <c r="C45" i="1"/>
  <c r="C45" i="18" s="1"/>
  <c r="D43" i="11"/>
  <c r="H21" i="23"/>
  <c r="F30" i="11"/>
  <c r="H30" i="11" s="1"/>
  <c r="K30" i="11" s="1"/>
  <c r="M30" i="11" s="1"/>
  <c r="F45" i="11"/>
  <c r="H45" i="11" s="1"/>
  <c r="K45" i="11" s="1"/>
  <c r="D81" i="11"/>
  <c r="D46" i="11"/>
  <c r="D76" i="11"/>
  <c r="D27" i="11"/>
  <c r="D25" i="11"/>
  <c r="D8" i="4"/>
  <c r="G8" i="1" s="1"/>
  <c r="G8" i="18" s="1"/>
  <c r="D9" i="11"/>
  <c r="K87" i="11"/>
  <c r="F81" i="11"/>
  <c r="H81" i="11" s="1"/>
  <c r="K81" i="11" s="1"/>
  <c r="L81" i="11" s="1"/>
  <c r="H61" i="11"/>
  <c r="K61" i="11" s="1"/>
  <c r="M61" i="11" s="1"/>
  <c r="E55" i="4"/>
  <c r="D53" i="4"/>
  <c r="F52" i="4"/>
  <c r="E54" i="4"/>
  <c r="G18" i="34"/>
  <c r="F19" i="34"/>
  <c r="L44" i="11"/>
  <c r="M44" i="11"/>
  <c r="L29" i="11"/>
  <c r="M29" i="11"/>
  <c r="X15" i="20"/>
  <c r="M14" i="11"/>
  <c r="Y15" i="20"/>
  <c r="T14" i="20"/>
  <c r="R14" i="20"/>
  <c r="H18" i="23"/>
  <c r="H17" i="23"/>
  <c r="H15" i="23"/>
  <c r="K15" i="23" s="1"/>
  <c r="H14" i="23"/>
  <c r="K14" i="23" s="1"/>
  <c r="H16" i="23"/>
  <c r="H19" i="23"/>
  <c r="D62" i="11"/>
  <c r="C40" i="1"/>
  <c r="I51" i="4"/>
  <c r="D63" i="11"/>
  <c r="K21" i="11"/>
  <c r="D60" i="11"/>
  <c r="D9" i="4"/>
  <c r="G9" i="1" s="1"/>
  <c r="G9" i="18" s="1"/>
  <c r="D78" i="11"/>
  <c r="D40" i="11"/>
  <c r="K68" i="11"/>
  <c r="D44" i="11"/>
  <c r="D75" i="11"/>
  <c r="D15" i="11"/>
  <c r="D80" i="11"/>
  <c r="D10" i="11"/>
  <c r="D29" i="11"/>
  <c r="D79" i="11"/>
  <c r="D57" i="11"/>
  <c r="K36" i="11"/>
  <c r="D12" i="11"/>
  <c r="K51" i="11"/>
  <c r="D30" i="11"/>
  <c r="H51" i="4"/>
  <c r="D14" i="11"/>
  <c r="D42" i="11"/>
  <c r="D39" i="11"/>
  <c r="D82" i="11"/>
  <c r="D16" i="11"/>
  <c r="D59" i="11"/>
  <c r="D28" i="11"/>
  <c r="L124" i="22"/>
  <c r="L11" i="22"/>
  <c r="L75" i="22"/>
  <c r="L139" i="22"/>
  <c r="L203" i="22"/>
  <c r="L77" i="22"/>
  <c r="L22" i="22"/>
  <c r="L86" i="22"/>
  <c r="L150" i="22"/>
  <c r="L214" i="22"/>
  <c r="L109" i="22"/>
  <c r="L44" i="22"/>
  <c r="L180" i="22"/>
  <c r="L72" i="22"/>
  <c r="L15" i="22"/>
  <c r="L79" i="22"/>
  <c r="L143" i="22"/>
  <c r="L207" i="22"/>
  <c r="L81" i="22"/>
  <c r="L26" i="22"/>
  <c r="L90" i="22"/>
  <c r="L154" i="22"/>
  <c r="L218" i="22"/>
  <c r="L117" i="22"/>
  <c r="L48" i="22"/>
  <c r="L164" i="22"/>
  <c r="L144" i="22"/>
  <c r="L64" i="22"/>
  <c r="L120" i="22"/>
  <c r="L67" i="22"/>
  <c r="M62" i="11"/>
  <c r="J40" i="1"/>
  <c r="I40" i="18"/>
  <c r="J40" i="18" s="1"/>
  <c r="B55" i="4"/>
  <c r="C54" i="4"/>
  <c r="D55" i="4"/>
  <c r="F55" i="4"/>
  <c r="E52" i="4"/>
  <c r="E56" i="4"/>
  <c r="G53" i="4"/>
  <c r="BQ24" i="4"/>
  <c r="G56" i="4"/>
  <c r="E53" i="4"/>
  <c r="F54" i="4"/>
  <c r="D54" i="4"/>
  <c r="C52" i="4"/>
  <c r="G55" i="4"/>
  <c r="R13" i="20" l="1"/>
  <c r="S36" i="20" s="1"/>
  <c r="L30" i="11"/>
  <c r="R10" i="20"/>
  <c r="AF18" i="35"/>
  <c r="H56" i="4"/>
  <c r="F22" i="35"/>
  <c r="S14" i="22"/>
  <c r="S10" i="22"/>
  <c r="R10" i="22"/>
  <c r="T10" i="22"/>
  <c r="O10" i="22"/>
  <c r="P10" i="22"/>
  <c r="R9" i="22"/>
  <c r="S9" i="22"/>
  <c r="S37" i="20"/>
  <c r="T37" i="20"/>
  <c r="T38" i="20"/>
  <c r="P9" i="22"/>
  <c r="O13" i="22"/>
  <c r="P13" i="22"/>
  <c r="S13" i="22"/>
  <c r="O9" i="22"/>
  <c r="T14" i="22"/>
  <c r="H54" i="4"/>
  <c r="Q8" i="22"/>
  <c r="T8" i="22"/>
  <c r="O8" i="22"/>
  <c r="R8" i="22"/>
  <c r="P8" i="22"/>
  <c r="U8" i="22"/>
  <c r="Q13" i="22"/>
  <c r="O14" i="22"/>
  <c r="P14" i="22"/>
  <c r="Q14" i="22"/>
  <c r="R13" i="22"/>
  <c r="F12" i="11"/>
  <c r="H12" i="11" s="1"/>
  <c r="K12" i="11" s="1"/>
  <c r="L12" i="11" s="1"/>
  <c r="M81" i="11"/>
  <c r="Q9" i="22"/>
  <c r="S8" i="22"/>
  <c r="M15" i="11"/>
  <c r="L15" i="11"/>
  <c r="P12" i="22"/>
  <c r="O12" i="22"/>
  <c r="Q12" i="22"/>
  <c r="R12" i="22"/>
  <c r="R15" i="20"/>
  <c r="AA15" i="20"/>
  <c r="U15" i="20"/>
  <c r="T12" i="22"/>
  <c r="V15" i="20"/>
  <c r="L45" i="11"/>
  <c r="M45" i="11"/>
  <c r="V14" i="20"/>
  <c r="Y14" i="20"/>
  <c r="AA14" i="20"/>
  <c r="U14" i="20"/>
  <c r="U11" i="20"/>
  <c r="V11" i="20"/>
  <c r="AA11" i="20"/>
  <c r="X11" i="20"/>
  <c r="R11" i="20"/>
  <c r="Y11" i="20"/>
  <c r="T11" i="20"/>
  <c r="T10" i="20"/>
  <c r="X10" i="20"/>
  <c r="AA10" i="20"/>
  <c r="B54" i="18" s="1"/>
  <c r="Y10" i="20"/>
  <c r="L61" i="11"/>
  <c r="X12" i="20"/>
  <c r="R12" i="20"/>
  <c r="AA12" i="20"/>
  <c r="T12" i="20"/>
  <c r="Y12" i="20"/>
  <c r="V12" i="20"/>
  <c r="U12" i="20"/>
  <c r="AA13" i="20"/>
  <c r="T13" i="20"/>
  <c r="V13" i="20"/>
  <c r="U13" i="20"/>
  <c r="Y13" i="20"/>
  <c r="U10" i="20"/>
  <c r="T17" i="20"/>
  <c r="R17" i="20"/>
  <c r="Y17" i="20"/>
  <c r="V17" i="20"/>
  <c r="X17" i="20"/>
  <c r="AA17" i="20"/>
  <c r="U17" i="20"/>
  <c r="R16" i="20"/>
  <c r="U16" i="20"/>
  <c r="T16" i="20"/>
  <c r="Y16" i="20"/>
  <c r="X16" i="20"/>
  <c r="AA16" i="20"/>
  <c r="V16" i="20"/>
  <c r="P11" i="22"/>
  <c r="Q11" i="22"/>
  <c r="O11" i="22"/>
  <c r="R11" i="22"/>
  <c r="T11" i="22"/>
  <c r="S11" i="22"/>
  <c r="G40" i="1"/>
  <c r="C40" i="18"/>
  <c r="F40" i="1"/>
  <c r="F27" i="11"/>
  <c r="H27" i="11" s="1"/>
  <c r="K27" i="11" s="1"/>
  <c r="F78" i="11"/>
  <c r="H78" i="11" s="1"/>
  <c r="K78" i="11" s="1"/>
  <c r="F42" i="11"/>
  <c r="H42" i="11" s="1"/>
  <c r="K42" i="11" s="1"/>
  <c r="H53" i="4"/>
  <c r="F23" i="34"/>
  <c r="F22" i="34"/>
  <c r="F21" i="34" s="1"/>
  <c r="H55" i="4"/>
  <c r="F59" i="11"/>
  <c r="H59" i="11" s="1"/>
  <c r="K59" i="11" s="1"/>
  <c r="H52" i="4"/>
  <c r="S33" i="20" l="1"/>
  <c r="F21" i="35"/>
  <c r="F20" i="35"/>
  <c r="F19" i="35"/>
  <c r="M12" i="11"/>
  <c r="F18" i="35"/>
  <c r="AG18" i="35" s="1"/>
  <c r="S35" i="20"/>
  <c r="S40" i="20"/>
  <c r="T33" i="20"/>
  <c r="T34" i="20"/>
  <c r="S39" i="20"/>
  <c r="T39" i="20"/>
  <c r="S34" i="20"/>
  <c r="S38" i="20"/>
  <c r="T40" i="20"/>
  <c r="T36" i="20"/>
  <c r="T35" i="20"/>
  <c r="T15" i="22"/>
  <c r="H18" i="1" s="1"/>
  <c r="I29" i="1"/>
  <c r="I29" i="18" s="1"/>
  <c r="L78" i="11"/>
  <c r="M78" i="11"/>
  <c r="L42" i="11"/>
  <c r="M42" i="11"/>
  <c r="L59" i="11"/>
  <c r="M59" i="11"/>
  <c r="L27" i="11"/>
  <c r="M27" i="11"/>
  <c r="Q15" i="22"/>
  <c r="H17" i="1" s="1"/>
  <c r="G40" i="18"/>
  <c r="F40" i="18"/>
  <c r="I20" i="35" l="1"/>
  <c r="AI18" i="35"/>
  <c r="AJ18" i="35" s="1"/>
  <c r="D61" i="4" s="1"/>
  <c r="CL20" i="35"/>
  <c r="CL21" i="35"/>
  <c r="CM21" i="35"/>
  <c r="CJ18" i="35"/>
  <c r="BO19" i="35"/>
  <c r="CK22" i="35"/>
  <c r="BN19" i="35"/>
  <c r="BM18" i="35"/>
  <c r="CK19" i="35"/>
  <c r="CM20" i="35"/>
  <c r="BO18" i="35"/>
  <c r="CJ19" i="35"/>
  <c r="G18" i="35"/>
  <c r="BL18" i="35"/>
  <c r="H19" i="35"/>
  <c r="CM18" i="35"/>
  <c r="CK18" i="35"/>
  <c r="J19" i="35"/>
  <c r="BM20" i="35"/>
  <c r="CJ20" i="35"/>
  <c r="CK20" i="35"/>
  <c r="BN20" i="35"/>
  <c r="J21" i="35"/>
  <c r="J22" i="35"/>
  <c r="BL19" i="35"/>
  <c r="CL22" i="35"/>
  <c r="I22" i="35"/>
  <c r="I18" i="35"/>
  <c r="H18" i="35"/>
  <c r="BM21" i="35"/>
  <c r="CM22" i="35"/>
  <c r="BN22" i="35"/>
  <c r="BO21" i="35"/>
  <c r="J20" i="35"/>
  <c r="BL22" i="35"/>
  <c r="G22" i="35"/>
  <c r="BN21" i="35"/>
  <c r="G21" i="35"/>
  <c r="BM22" i="35"/>
  <c r="I21" i="35"/>
  <c r="CK21" i="35"/>
  <c r="BL20" i="35"/>
  <c r="CJ21" i="35"/>
  <c r="H22" i="35"/>
  <c r="CM19" i="35"/>
  <c r="CL19" i="35"/>
  <c r="BL21" i="35"/>
  <c r="BN18" i="35"/>
  <c r="CL18" i="35"/>
  <c r="CJ22" i="35"/>
  <c r="H20" i="35"/>
  <c r="G20" i="35"/>
  <c r="I19" i="35"/>
  <c r="H21" i="35"/>
  <c r="BO22" i="35"/>
  <c r="BM19" i="35"/>
  <c r="BO20" i="35"/>
  <c r="BP19" i="35" l="1"/>
  <c r="F28" i="11" s="1"/>
  <c r="CN20" i="35"/>
  <c r="F46" i="11" s="1"/>
  <c r="CN19" i="35"/>
  <c r="F31" i="11" s="1"/>
  <c r="K22" i="35"/>
  <c r="I56" i="4" s="1"/>
  <c r="BP18" i="35"/>
  <c r="F13" i="11" s="1"/>
  <c r="K19" i="35"/>
  <c r="I53" i="4" s="1"/>
  <c r="J53" i="4" s="1"/>
  <c r="CN18" i="35"/>
  <c r="F16" i="11" s="1"/>
  <c r="F49" i="1"/>
  <c r="BP20" i="35"/>
  <c r="F43" i="11" s="1"/>
  <c r="F49" i="18"/>
  <c r="K21" i="35"/>
  <c r="I55" i="4" s="1"/>
  <c r="J55" i="4" s="1"/>
  <c r="CN21" i="35"/>
  <c r="F63" i="11" s="1"/>
  <c r="CN22" i="35"/>
  <c r="F82" i="11" s="1"/>
  <c r="K18" i="35"/>
  <c r="I52" i="4" s="1"/>
  <c r="J52" i="4" s="1"/>
  <c r="BP22" i="35"/>
  <c r="F79" i="11" s="1"/>
  <c r="BP21" i="35"/>
  <c r="F60" i="11" s="1"/>
  <c r="K20" i="35"/>
  <c r="I54" i="4" s="1"/>
  <c r="J54" i="4" s="1"/>
  <c r="F18" i="1"/>
  <c r="F18" i="18" s="1"/>
  <c r="F17" i="1"/>
  <c r="F17" i="18" s="1"/>
  <c r="Q52" i="4" l="1"/>
  <c r="G41" i="1"/>
  <c r="F45" i="1"/>
  <c r="F45" i="18" s="1"/>
  <c r="J56" i="4"/>
  <c r="Q55" i="4"/>
  <c r="G44" i="1"/>
  <c r="Q53" i="4"/>
  <c r="G42" i="1"/>
  <c r="Q54" i="4"/>
  <c r="G43" i="1"/>
  <c r="C40" i="11"/>
  <c r="F43" i="1"/>
  <c r="F43" i="18" s="1"/>
  <c r="H43" i="1"/>
  <c r="H43" i="18" s="1"/>
  <c r="H46" i="11"/>
  <c r="K46" i="11" s="1"/>
  <c r="L46" i="11" s="1"/>
  <c r="C76" i="11"/>
  <c r="H43" i="11"/>
  <c r="K43" i="11" s="1"/>
  <c r="L43" i="11" s="1"/>
  <c r="F42" i="1"/>
  <c r="F42" i="18" s="1"/>
  <c r="C25" i="11"/>
  <c r="F44" i="1"/>
  <c r="F44" i="18" s="1"/>
  <c r="C57" i="11"/>
  <c r="C10" i="11"/>
  <c r="F41" i="1"/>
  <c r="F41" i="18" s="1"/>
  <c r="Q56" i="4" l="1"/>
  <c r="H45" i="1" s="1"/>
  <c r="H45" i="18" s="1"/>
  <c r="G45" i="1"/>
  <c r="G45" i="18" s="1"/>
  <c r="G43" i="18"/>
  <c r="H79" i="11"/>
  <c r="K79" i="11" s="1"/>
  <c r="L79" i="11" s="1"/>
  <c r="M46" i="11"/>
  <c r="H82" i="11"/>
  <c r="K82" i="11" s="1"/>
  <c r="M82" i="11" s="1"/>
  <c r="M43" i="11"/>
  <c r="H41" i="1"/>
  <c r="H41" i="18" s="1"/>
  <c r="G41" i="18"/>
  <c r="H63" i="11"/>
  <c r="K63" i="11" s="1"/>
  <c r="H60" i="11"/>
  <c r="K60" i="11" s="1"/>
  <c r="H31" i="11"/>
  <c r="K31" i="11" s="1"/>
  <c r="H28" i="11"/>
  <c r="K28" i="11" s="1"/>
  <c r="H16" i="11"/>
  <c r="K16" i="11" s="1"/>
  <c r="H13" i="11"/>
  <c r="K13" i="11" s="1"/>
  <c r="G44" i="18"/>
  <c r="H44" i="1"/>
  <c r="H44" i="18" s="1"/>
  <c r="H42" i="1"/>
  <c r="H42" i="18" s="1"/>
  <c r="G42" i="18"/>
  <c r="L47" i="11"/>
  <c r="L48" i="11" s="1"/>
  <c r="M79" i="11" l="1"/>
  <c r="M83" i="11" s="1"/>
  <c r="M47" i="11"/>
  <c r="L49" i="11" s="1"/>
  <c r="L50" i="11" s="1"/>
  <c r="L51" i="11" s="1"/>
  <c r="L82" i="11"/>
  <c r="L83" i="11" s="1"/>
  <c r="L84" i="11" s="1"/>
  <c r="M16" i="11"/>
  <c r="L16" i="11"/>
  <c r="M31" i="11"/>
  <c r="L31" i="11"/>
  <c r="M13" i="11"/>
  <c r="L13" i="11"/>
  <c r="M63" i="11"/>
  <c r="L63" i="11"/>
  <c r="L28" i="11"/>
  <c r="M28" i="11"/>
  <c r="M60" i="11"/>
  <c r="L60" i="11"/>
  <c r="L64" i="11" l="1"/>
  <c r="L65" i="11" s="1"/>
  <c r="L17" i="11"/>
  <c r="L18" i="11" s="1"/>
  <c r="M64" i="11"/>
  <c r="M17" i="11"/>
  <c r="M32" i="11"/>
  <c r="L32" i="11"/>
  <c r="L33" i="11" s="1"/>
  <c r="L85" i="11"/>
  <c r="L86" i="11" s="1"/>
  <c r="L87" i="11" s="1"/>
  <c r="L52" i="11"/>
  <c r="J43" i="1" s="1"/>
  <c r="L66" i="11" l="1"/>
  <c r="L67" i="11" s="1"/>
  <c r="L68" i="11" s="1"/>
  <c r="L19" i="11"/>
  <c r="L20" i="11" s="1"/>
  <c r="L21" i="11" s="1"/>
  <c r="L22" i="11" s="1"/>
  <c r="J41" i="1" s="1"/>
  <c r="J41" i="18" s="1"/>
  <c r="L34" i="11"/>
  <c r="L88" i="11"/>
  <c r="J45" i="1" s="1"/>
  <c r="J45" i="18" s="1"/>
  <c r="Q43" i="1"/>
  <c r="R43" i="1" s="1"/>
  <c r="J43" i="18"/>
  <c r="L69" i="11" l="1"/>
  <c r="J44" i="1" s="1"/>
  <c r="J44" i="18" s="1"/>
  <c r="Q41" i="1"/>
  <c r="R41" i="1" s="1"/>
  <c r="L35" i="11"/>
  <c r="L36" i="11" s="1"/>
  <c r="M35" i="11"/>
  <c r="Q45" i="1"/>
  <c r="R45" i="1" s="1"/>
  <c r="Q44" i="1" l="1"/>
  <c r="R44" i="1" s="1"/>
  <c r="L37" i="11"/>
  <c r="J42" i="1" s="1"/>
  <c r="Q42" i="1" l="1"/>
  <c r="R42" i="1" s="1"/>
  <c r="S41" i="1" s="1"/>
  <c r="J42" i="18"/>
  <c r="T41" i="1" l="1"/>
  <c r="L41" i="1" s="1"/>
  <c r="J78" i="1" s="1"/>
  <c r="K78" i="1" l="1"/>
  <c r="B63" i="1"/>
  <c r="B62" i="18" s="1"/>
  <c r="F2" i="4"/>
  <c r="A2" i="1" s="1"/>
  <c r="A2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G18" authorId="0" shapeId="0" xr:uid="{9DFE2F1F-F7F7-4679-9007-017F62C9DC85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copy cell di LH untuk membuat sama karakter huruf agar terintegrasi ke program mr. janawi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ismail - [2010]</author>
  </authors>
  <commentList>
    <comment ref="Z21" authorId="0" shapeId="0" xr:uid="{7CF6B443-2592-4B4B-8AB9-34DB46607C2C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ditambah if error</t>
        </r>
      </text>
    </comment>
    <comment ref="A42" authorId="1" shapeId="0" xr:uid="{99B29A7B-2A26-40B7-AD1A-9F6985F3B679}">
      <text>
        <r>
          <rPr>
            <b/>
            <sz val="9"/>
            <color indexed="81"/>
            <rFont val="Tahoma"/>
            <family val="2"/>
          </rPr>
          <t>Rangga - [2022]:</t>
        </r>
        <r>
          <rPr>
            <sz val="9"/>
            <color indexed="81"/>
            <rFont val="Tahoma"/>
            <family val="2"/>
          </rPr>
          <t xml:space="preserve">
penulisan disesuaikan dengan yang tertera pada UUT</t>
        </r>
      </text>
    </comment>
    <comment ref="B42" authorId="1" shapeId="0" xr:uid="{D01F1ACB-418D-4C92-99C8-51412401CC5B}">
      <text>
        <r>
          <rPr>
            <b/>
            <sz val="9"/>
            <color indexed="81"/>
            <rFont val="Tahoma"/>
            <family val="2"/>
          </rPr>
          <t>Rangga - [2022]:</t>
        </r>
        <r>
          <rPr>
            <sz val="9"/>
            <color indexed="81"/>
            <rFont val="Tahoma"/>
            <family val="2"/>
          </rPr>
          <t xml:space="preserve">
penulisan disesuaikan dengan hasil baca pada standar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AJ26" authorId="0" shapeId="0" xr:uid="{59E89E5C-8D30-4CBA-A2CE-A5750B2BE6C1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tambahan rumus if error untuk menghilangkan value; if error(rumus asli;"-")</t>
        </r>
      </text>
    </comment>
  </commentList>
</comments>
</file>

<file path=xl/sharedStrings.xml><?xml version="1.0" encoding="utf-8"?>
<sst xmlns="http://schemas.openxmlformats.org/spreadsheetml/2006/main" count="2924" uniqueCount="767">
  <si>
    <t>No.</t>
  </si>
  <si>
    <t>Tanggal</t>
  </si>
  <si>
    <t>Revisi</t>
  </si>
  <si>
    <t>Oleh</t>
  </si>
  <si>
    <t>Awal</t>
  </si>
  <si>
    <t>Akhir</t>
  </si>
  <si>
    <t xml:space="preserve">HASIL Kalibrasi </t>
  </si>
  <si>
    <t>Hasil Kalibrasi Wall Suction</t>
  </si>
  <si>
    <t>Hasil Pemeriksaan Kondisi Fisik dan Fungsi Alat</t>
  </si>
  <si>
    <t>Pemeriksaan Kondisi Fisik dan Fungsi Alat</t>
  </si>
  <si>
    <t>Update sertifikat DPM, Thermohygro</t>
  </si>
  <si>
    <t>DONE</t>
  </si>
  <si>
    <t>Rangga</t>
  </si>
  <si>
    <t>Update sertifikat DPM, Thermohygro, LK REV 0 jadi rev 1</t>
  </si>
  <si>
    <t>9.12.2021</t>
  </si>
  <si>
    <t>Hasil pengujian kebocoran dan kalibrasi akurasi tekanan tertelusur ke Satuan SI melalui</t>
  </si>
  <si>
    <t>Hasil pengukuran akurasi vacuum gauge tertelusur ke Satuan SI melalui</t>
  </si>
  <si>
    <t>3 Januari 2022</t>
  </si>
  <si>
    <t>Pada pengujian kinerja belum ada parameter tekanan hisap maksimum</t>
  </si>
  <si>
    <t xml:space="preserve">Menambahkan pengukuran tekanan hisap maksimum </t>
  </si>
  <si>
    <t>Diman</t>
  </si>
  <si>
    <t>Tanggal Penerimaan Alat</t>
  </si>
  <si>
    <t>27.1.2022</t>
  </si>
  <si>
    <t>koreksi pada dpm terdiri dari 2 sertifikat</t>
  </si>
  <si>
    <t>sekarang koreksinya  menjadi sertifikat dari 3 tahun terakhir guna kepentingan drift</t>
  </si>
  <si>
    <t>muncul error value pada sertifikat kalibrator tekanan terkonversi</t>
  </si>
  <si>
    <t>dirapikan menggunakan if error(-) terlihat rapi</t>
  </si>
  <si>
    <t>4.2.2022</t>
  </si>
  <si>
    <t>validasi rumus excell setelah perubahan</t>
  </si>
  <si>
    <t>sudah di validasi rumus excell</t>
  </si>
  <si>
    <t>10.2.2022</t>
  </si>
  <si>
    <t>Update sertifikat DPM4_2G</t>
  </si>
  <si>
    <t>sudah update</t>
  </si>
  <si>
    <t>Update sertifikat thermohygrometer</t>
  </si>
  <si>
    <t>11.2.2022</t>
  </si>
  <si>
    <t>sheet sertifikat dan surat  keterangan</t>
  </si>
  <si>
    <t>update rumus pada sheet sertifikat</t>
  </si>
  <si>
    <t>sheet input</t>
  </si>
  <si>
    <t>update data faskes untuk kepentingan sertifikat</t>
  </si>
  <si>
    <t>14.2.2022</t>
  </si>
  <si>
    <t>sheet input kolom tanggal kalibrasi dan penerimaan alat ngga bisa menggunakan format tanggal indonesia sebab menggunakan regional english</t>
  </si>
  <si>
    <t>penulisan menggunakan bulan inggris melalui format cells; date. Untuk mengakomodir tahun dapat di tambahkan 1 tahun sebelumnya value () pada sertifikat tanggal kalibrasi pada sheet rumus sertifikat secara otomatis menggunakan rumus date dg kelemahan muncul value dan diatasi dengan rumus text, CONTOH PENULISAN : 22dec2024 atau 22 dec 2024</t>
  </si>
  <si>
    <t>PR REGIONAL</t>
  </si>
  <si>
    <t>sheet rumus sertifikat memiliki kelemahan pada baris MERUBAH DARI ANGKA KE HURUF yang cenderung berubah ke bulan inggris disebabkan regional english.</t>
  </si>
  <si>
    <t>sudah diatasi dengan rumus [$-id] beralih ke  bulan indonesia</t>
  </si>
  <si>
    <t>2.3.2022</t>
  </si>
  <si>
    <t>menjadi kapital HASIL KALIBRASI WALL SUCTION</t>
  </si>
  <si>
    <t>misal setiap sheet : T.LK-04/REV:1</t>
  </si>
  <si>
    <t>menjadi misal : T.04</t>
  </si>
  <si>
    <t>13.7.2022</t>
  </si>
  <si>
    <t>Liha</t>
  </si>
  <si>
    <t>sheet ID belum memiliki validasi</t>
  </si>
  <si>
    <t>Sudah dibuat validasi</t>
  </si>
  <si>
    <t>14.7.2022</t>
  </si>
  <si>
    <t>validasi budget pada titik -300 s.d -400 tidak sesuai</t>
  </si>
  <si>
    <t>validasi budget pada titik -300 s.d -400 sudah sesuai</t>
  </si>
  <si>
    <t>15.7.2022</t>
  </si>
  <si>
    <t>9.8.2022</t>
  </si>
  <si>
    <t>-</t>
  </si>
  <si>
    <t>merapikan tanggal dan drift pada sheet osertifikat naik terkini</t>
  </si>
  <si>
    <t>Rev 20 : 9.8.2022</t>
  </si>
  <si>
    <t>LEMBAR KERJA KALIBRASI WALL SUCTION</t>
  </si>
  <si>
    <t>Nomor Sertifikat / Nomor Surat keterangan : 62 / …....... / .......... - .......... / E - ………...………………. DL / Dt</t>
  </si>
  <si>
    <t xml:space="preserve">Merek                   </t>
  </si>
  <si>
    <t>:</t>
  </si>
  <si>
    <t>......................................</t>
  </si>
  <si>
    <t xml:space="preserve">Model/Tipe               </t>
  </si>
  <si>
    <t xml:space="preserve">No. Seri                             </t>
  </si>
  <si>
    <t>Kapasitas</t>
  </si>
  <si>
    <t>(……………) s/d (………….)</t>
  </si>
  <si>
    <r>
      <rPr>
        <sz val="12"/>
        <rFont val="Calibri"/>
        <family val="2"/>
      </rPr>
      <t>satuan</t>
    </r>
    <r>
      <rPr>
        <sz val="10"/>
        <rFont val="Calibri"/>
        <family val="2"/>
      </rPr>
      <t xml:space="preserve"> : .................</t>
    </r>
  </si>
  <si>
    <t xml:space="preserve">Resolusi                        </t>
  </si>
  <si>
    <t xml:space="preserve">Tanggal Kalibrasi         </t>
  </si>
  <si>
    <t xml:space="preserve">Tempat Kalibrasi        </t>
  </si>
  <si>
    <t xml:space="preserve">Nama Ruang                       </t>
  </si>
  <si>
    <t xml:space="preserve">Petugas Pengujian           </t>
  </si>
  <si>
    <t>Skor</t>
  </si>
  <si>
    <t xml:space="preserve">Pemeriksaan Fisik                 </t>
  </si>
  <si>
    <r>
      <t xml:space="preserve">Baik  / Tidak Baik </t>
    </r>
    <r>
      <rPr>
        <vertAlign val="superscript"/>
        <sz val="12"/>
        <rFont val="Calibri"/>
        <family val="2"/>
      </rPr>
      <t xml:space="preserve"> </t>
    </r>
    <r>
      <rPr>
        <b/>
        <vertAlign val="superscript"/>
        <sz val="12"/>
        <rFont val="Calibri"/>
        <family val="2"/>
      </rPr>
      <t xml:space="preserve"> </t>
    </r>
  </si>
  <si>
    <t xml:space="preserve">Pemeriksaan Fungsi             </t>
  </si>
  <si>
    <r>
      <t>Baik  / Tidak Baik</t>
    </r>
    <r>
      <rPr>
        <b/>
        <vertAlign val="superscript"/>
        <sz val="12"/>
        <rFont val="Calibri"/>
        <family val="2"/>
      </rPr>
      <t xml:space="preserve"> </t>
    </r>
  </si>
  <si>
    <t>Parameter</t>
  </si>
  <si>
    <t>Penunjukan standar awal</t>
  </si>
  <si>
    <t>Penunjukan standar akhir</t>
  </si>
  <si>
    <t>Suhu ( °C )</t>
  </si>
  <si>
    <t>Kelembaban (% RH)</t>
  </si>
  <si>
    <t>Tegangan Jala-jala</t>
  </si>
  <si>
    <t>Volt</t>
  </si>
  <si>
    <t>Laju kebocoran tekanan dalam 1 menit</t>
  </si>
  <si>
    <t>Toleransi</t>
  </si>
  <si>
    <t>Kebocoran tekanan</t>
  </si>
  <si>
    <r>
      <rPr>
        <u/>
        <sz val="12"/>
        <rFont val="Calibri"/>
        <family val="2"/>
      </rPr>
      <t>&lt;</t>
    </r>
    <r>
      <rPr>
        <sz val="12"/>
        <rFont val="Calibri"/>
        <family val="2"/>
      </rPr>
      <t xml:space="preserve"> 15 mmHg</t>
    </r>
  </si>
  <si>
    <t xml:space="preserve">Pembacaan Alat                           </t>
  </si>
  <si>
    <r>
      <t>Pembacaan  Standar</t>
    </r>
    <r>
      <rPr>
        <b/>
        <sz val="12"/>
        <rFont val="Calibri"/>
        <family val="2"/>
      </rPr>
      <t xml:space="preserve"> ( Satuan Pada Standar:</t>
    </r>
    <r>
      <rPr>
        <b/>
        <sz val="10"/>
        <rFont val="Calibri"/>
        <family val="2"/>
      </rPr>
      <t xml:space="preserve"> .......................................</t>
    </r>
    <r>
      <rPr>
        <b/>
        <sz val="12"/>
        <rFont val="Calibri"/>
        <family val="2"/>
      </rPr>
      <t>)</t>
    </r>
  </si>
  <si>
    <t>NAIK</t>
  </si>
  <si>
    <r>
      <t>+</t>
    </r>
    <r>
      <rPr>
        <sz val="12"/>
        <rFont val="Calibri"/>
        <family val="2"/>
      </rPr>
      <t xml:space="preserve"> 10 %</t>
    </r>
  </si>
  <si>
    <r>
      <t xml:space="preserve">Hasil Ukur                          </t>
    </r>
    <r>
      <rPr>
        <b/>
        <sz val="12"/>
        <rFont val="Calibri"/>
        <family val="2"/>
      </rPr>
      <t xml:space="preserve"> (Satuan :</t>
    </r>
    <r>
      <rPr>
        <b/>
        <sz val="10"/>
        <rFont val="Calibri"/>
        <family val="2"/>
      </rPr>
      <t xml:space="preserve"> ......................</t>
    </r>
    <r>
      <rPr>
        <b/>
        <sz val="12"/>
        <rFont val="Calibri"/>
        <family val="2"/>
      </rPr>
      <t>)</t>
    </r>
  </si>
  <si>
    <t>Toleransi (mmHg)</t>
  </si>
  <si>
    <t>Tekanan Hisap Maksimum (mmHg)</t>
  </si>
  <si>
    <t>Thoracic, low volume &gt; 40 mmHg                    Surgical, tracheal &gt; 300 mmHg</t>
  </si>
  <si>
    <t>Keterangan : ……………………………………………………………………………………………………..</t>
  </si>
  <si>
    <t>Alat Ukur Yang Digunakan :</t>
  </si>
  <si>
    <t>Digital Pressure Meter, Merek : Fluke Biomedical, Model : DPM 4-2G, SN : 1831021, 1831023, 4414016, 4414018, 4611021, 4821027</t>
  </si>
  <si>
    <t>Digital Pressure Meter, Merek : Fluke Biomedical, Model : DPM 4-2G, SN : 4600002, 4821028, 4819018, 4813009</t>
  </si>
  <si>
    <t xml:space="preserve">Universal Biometer, Merek : BIO-TEK, Model : DPM 3, SN : 126143 </t>
  </si>
  <si>
    <t xml:space="preserve">Digital Thermohygrometer, Merek : KIMO, Model : KH-210-AO, SN : 15062875, 15062874, 14082463, 15062872, 15062873 </t>
  </si>
  <si>
    <t xml:space="preserve">Digital Thermohygrobarometer, Merek : Greisinger, Model : GFT 200, SN : 34903046 </t>
  </si>
  <si>
    <t>Digital Thermohygrobarometer, Merek : Greisinger, Model : GFTB 200, SN : 34903051, 34903053, 34904091, 34903334, 34903050</t>
  </si>
  <si>
    <t>Digital Thermohygrometer, Merek : Sekonic, Model : ST - 50A, SN : HE 21-000670, HE 21-000669, HE 01 - 203004</t>
  </si>
  <si>
    <t>Digital Thermohygrobarometer, Merek : EXTECH, Model : SD700, SN : A.100609, A.100611, A.100605, A.100586, A.100616, A.100618</t>
  </si>
  <si>
    <t>Digital Thermohygrobarometer, Merek : EXTECH, Model : SD700, SN : A.100617, A.100615</t>
  </si>
  <si>
    <t>Konversi satuan :</t>
  </si>
  <si>
    <t>mmHg ke mmHg</t>
  </si>
  <si>
    <t>mmHg ke Psi</t>
  </si>
  <si>
    <t>mmHg ke cmHg</t>
  </si>
  <si>
    <t>kPa ke kPa</t>
  </si>
  <si>
    <t>mmHg ke kPa</t>
  </si>
  <si>
    <t>kPa ke Mpa</t>
  </si>
  <si>
    <t>mmHg ke Mpa</t>
  </si>
  <si>
    <t>mBar ke mBar</t>
  </si>
  <si>
    <t>mmHg ke mBar</t>
  </si>
  <si>
    <t>mBar ke Bar</t>
  </si>
  <si>
    <t>mmHg ke Bar</t>
  </si>
  <si>
    <t>Psi ke Psi</t>
  </si>
  <si>
    <t>mmHg</t>
  </si>
  <si>
    <t>cmHg</t>
  </si>
  <si>
    <t>kPa</t>
  </si>
  <si>
    <t>Bar</t>
  </si>
  <si>
    <t>mBar</t>
  </si>
  <si>
    <t>Mpa</t>
  </si>
  <si>
    <t>Psi</t>
  </si>
  <si>
    <t>Hasil Koversi DBAL :</t>
  </si>
  <si>
    <t>Hasil Konversi sertifikat:</t>
  </si>
  <si>
    <t>Satuan Akhir DBAL :</t>
  </si>
  <si>
    <t>Satuan Standar :</t>
  </si>
  <si>
    <t>Hasil Satuan Standar :</t>
  </si>
  <si>
    <t>Satuan Akhir :</t>
  </si>
  <si>
    <t>Satuan Kalibrator :</t>
  </si>
  <si>
    <t>Satuan U95 :</t>
  </si>
  <si>
    <t>(mmHg)</t>
  </si>
  <si>
    <r>
      <rPr>
        <sz val="10"/>
        <rFont val="Calibri"/>
        <family val="2"/>
      </rPr>
      <t xml:space="preserve">± </t>
    </r>
    <r>
      <rPr>
        <sz val="10"/>
        <rFont val="Arial"/>
        <family val="2"/>
      </rPr>
      <t>(mmHg)</t>
    </r>
  </si>
  <si>
    <t>(cmHg)</t>
  </si>
  <si>
    <t>± (cmHg)</t>
  </si>
  <si>
    <t>(kPa)</t>
  </si>
  <si>
    <t>± (kPa)</t>
  </si>
  <si>
    <t>(Mpa)</t>
  </si>
  <si>
    <t>± (Mpa)</t>
  </si>
  <si>
    <t>(mBar)</t>
  </si>
  <si>
    <t>± (mBar)</t>
  </si>
  <si>
    <t>(Bar)</t>
  </si>
  <si>
    <t>± (Bar)</t>
  </si>
  <si>
    <t>(Psi)</t>
  </si>
  <si>
    <t>± (Psi)</t>
  </si>
  <si>
    <t>%</t>
  </si>
  <si>
    <t>Hasil Konversi satuan:</t>
  </si>
  <si>
    <t>Hasil Konversi :</t>
  </si>
  <si>
    <t>CmHg ke MmHg</t>
  </si>
  <si>
    <t>kPa ke mmHg</t>
  </si>
  <si>
    <t>Mpa ke mmHg</t>
  </si>
  <si>
    <t>mBar ke mmHg</t>
  </si>
  <si>
    <t>Bar ke mmHg</t>
  </si>
  <si>
    <t>Psi ke mmHg</t>
  </si>
  <si>
    <t>INPUT DATA KALIBRASI WALL SUCTION</t>
  </si>
  <si>
    <t>Baik</t>
  </si>
  <si>
    <t/>
  </si>
  <si>
    <t xml:space="preserve">Nomor Surat Keterangan : 62 / M - </t>
  </si>
  <si>
    <t>Nomor Sertifikat : 1 /</t>
  </si>
  <si>
    <t>Tidak Baik</t>
  </si>
  <si>
    <t xml:space="preserve">Merek                </t>
  </si>
  <si>
    <t>SME</t>
  </si>
  <si>
    <t xml:space="preserve">Model/Tipe    </t>
  </si>
  <si>
    <t>SME - BD11 - 7000</t>
  </si>
  <si>
    <t xml:space="preserve">No. Seri         </t>
  </si>
  <si>
    <t>D13110159</t>
  </si>
  <si>
    <t>0 - (-760)</t>
  </si>
  <si>
    <t>Resolusi</t>
  </si>
  <si>
    <t>15 Mei 2019</t>
  </si>
  <si>
    <t xml:space="preserve">2. Electrical Safety Analyzer, Merek : FLUKE, Model : ESA615 (3699030) </t>
  </si>
  <si>
    <t>Tanggal Kalibrasi</t>
  </si>
  <si>
    <t>Tempat Kalibrasi</t>
  </si>
  <si>
    <t>Ruang Anggrek Lantai 3</t>
  </si>
  <si>
    <t>Nama Ruang</t>
  </si>
  <si>
    <t>Laboratorium Kalibrasi LPFK Banjarbaru</t>
  </si>
  <si>
    <t>Nama Petugas Kalibrasi</t>
  </si>
  <si>
    <t>Rangga Setya Hantoko</t>
  </si>
  <si>
    <t>awal</t>
  </si>
  <si>
    <t>akhir</t>
  </si>
  <si>
    <t xml:space="preserve">Pemeriksaan Fisik            </t>
  </si>
  <si>
    <t xml:space="preserve">Pemeriksaan Fungsi       </t>
  </si>
  <si>
    <t>I. Kondisi Ruang</t>
  </si>
  <si>
    <t>PA</t>
  </si>
  <si>
    <t>U Naik</t>
  </si>
  <si>
    <t>PA  (°C)</t>
  </si>
  <si>
    <t>koreksi  (°C)</t>
  </si>
  <si>
    <t>U(sh)</t>
  </si>
  <si>
    <t>PA(%RH)</t>
  </si>
  <si>
    <t>Koreksi  (%RH)</t>
  </si>
  <si>
    <t>U(kb)</t>
  </si>
  <si>
    <t>Penunjukan Standar</t>
  </si>
  <si>
    <t>Penunjukan Standar Awal</t>
  </si>
  <si>
    <t>Nilai Rata - Rata</t>
  </si>
  <si>
    <t xml:space="preserve">terkoreksi </t>
  </si>
  <si>
    <t>terkoreksi</t>
  </si>
  <si>
    <t>1. Suhu ( °C )</t>
  </si>
  <si>
    <t>15062874, 2.6.2021</t>
  </si>
  <si>
    <t>2. Kelembaban (% RH)</t>
  </si>
  <si>
    <t>III. Pengujian Kinerja</t>
  </si>
  <si>
    <t>A. Pengukuran Kinerja Akurasi Vacuum Gauge</t>
  </si>
  <si>
    <t xml:space="preserve">     MASUKKAN HASIL PENGUKURAN ( ketik tanpa tanda (-) :</t>
  </si>
  <si>
    <t>Daya Baca Alat Standar</t>
  </si>
  <si>
    <t>Konversi sertifikat :</t>
  </si>
  <si>
    <t>Koversi DBAL :</t>
  </si>
  <si>
    <t>Pembacaan Alat</t>
  </si>
  <si>
    <t xml:space="preserve">Pembacaan Standar </t>
  </si>
  <si>
    <t>(%)</t>
  </si>
  <si>
    <t xml:space="preserve">Pembacaan Alat                         ( Terkonversi )                                               </t>
  </si>
  <si>
    <t xml:space="preserve">Pembacaan Standar                   </t>
  </si>
  <si>
    <t xml:space="preserve">Nilai rata- rata </t>
  </si>
  <si>
    <t>Nilai rata- rata terkoreksi</t>
  </si>
  <si>
    <t>Koreksi</t>
  </si>
  <si>
    <t>Pengali :</t>
  </si>
  <si>
    <t>Satuan :</t>
  </si>
  <si>
    <t>1831023, 5.2.2021</t>
  </si>
  <si>
    <t>vacuum gauge</t>
  </si>
  <si>
    <t>-100 s.d -200</t>
  </si>
  <si>
    <t>-200 s.d -300</t>
  </si>
  <si>
    <t>-300 s.d -400</t>
  </si>
  <si>
    <t>-500  s.d -600</t>
  </si>
  <si>
    <t>B. Pengukuran Tekanan Hisap Maksimum</t>
  </si>
  <si>
    <t>Hasil Ukur</t>
  </si>
  <si>
    <t>Hasil Ukur Terkonversi</t>
  </si>
  <si>
    <t>Hasil Ukur Terkoreksi</t>
  </si>
  <si>
    <t>Konversi satuan   :</t>
  </si>
  <si>
    <t>Tekanan Hisap maksimum</t>
  </si>
  <si>
    <t xml:space="preserve">Digital Pressure Meter, Merek : Fluke Biomedical, Model : DPM 4-2G, SN : 1831023 </t>
  </si>
  <si>
    <t>Digital Thermohygrobarometer, Merek : EXTECH, Model : SD700, SN : A.100605</t>
  </si>
  <si>
    <t>No. Order</t>
  </si>
  <si>
    <t>Nama Fasyankes</t>
  </si>
  <si>
    <t>Alamat</t>
  </si>
  <si>
    <t>Identitas Pemilik</t>
  </si>
  <si>
    <t>E - 007.07 DL</t>
  </si>
  <si>
    <t>RSUD Datu Sanggul</t>
  </si>
  <si>
    <t>Jalan Brigjen H. Hasan Basri KM 1, Kel. Rantau Kiwa, Kec. Tapin Utara, Kab. Tapin, Kalimantan Selatan</t>
  </si>
  <si>
    <t>Negeri</t>
  </si>
  <si>
    <t>T.UB-04/Rev.0</t>
  </si>
  <si>
    <t>UNCERTAINTY BUDGET</t>
  </si>
  <si>
    <t>Component</t>
  </si>
  <si>
    <t>Units</t>
  </si>
  <si>
    <t>Distribusi</t>
  </si>
  <si>
    <t>u</t>
  </si>
  <si>
    <t>Divisor</t>
  </si>
  <si>
    <r>
      <t>u</t>
    </r>
    <r>
      <rPr>
        <b/>
        <i/>
        <vertAlign val="subscript"/>
        <sz val="12"/>
        <color theme="1"/>
        <rFont val="Calibri"/>
        <family val="2"/>
        <scheme val="minor"/>
      </rPr>
      <t>i</t>
    </r>
  </si>
  <si>
    <r>
      <t>c</t>
    </r>
    <r>
      <rPr>
        <b/>
        <i/>
        <vertAlign val="subscript"/>
        <sz val="12"/>
        <color theme="1"/>
        <rFont val="Calibri"/>
        <family val="2"/>
        <scheme val="minor"/>
      </rPr>
      <t>i</t>
    </r>
  </si>
  <si>
    <r>
      <t>v</t>
    </r>
    <r>
      <rPr>
        <b/>
        <i/>
        <vertAlign val="subscript"/>
        <sz val="12"/>
        <color theme="1"/>
        <rFont val="Calibri"/>
        <family val="2"/>
        <scheme val="minor"/>
      </rPr>
      <t>i</t>
    </r>
  </si>
  <si>
    <r>
      <t>(u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c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)</t>
    </r>
  </si>
  <si>
    <r>
      <t>( u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>c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i/>
        <sz val="12"/>
        <color theme="1"/>
        <rFont val="Calibri"/>
        <family val="2"/>
        <scheme val="minor"/>
      </rPr>
      <t xml:space="preserve"> ) ^ 2</t>
    </r>
  </si>
  <si>
    <r>
      <t>(u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c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)^4/v</t>
    </r>
    <r>
      <rPr>
        <b/>
        <vertAlign val="subscript"/>
        <sz val="12"/>
        <color theme="1"/>
        <rFont val="Calibri"/>
        <family val="2"/>
        <scheme val="minor"/>
      </rPr>
      <t>i</t>
    </r>
  </si>
  <si>
    <t>Repeatability</t>
  </si>
  <si>
    <t>Normal</t>
  </si>
  <si>
    <t xml:space="preserve">Sertifikat standar </t>
  </si>
  <si>
    <t>Resolusi Alat</t>
  </si>
  <si>
    <t>Rectangular</t>
  </si>
  <si>
    <t>Daya baca alat standar</t>
  </si>
  <si>
    <t>Drift</t>
  </si>
  <si>
    <t>drift</t>
  </si>
  <si>
    <t xml:space="preserve">Sums </t>
  </si>
  <si>
    <r>
      <t>Combined Standard uncertainty, u</t>
    </r>
    <r>
      <rPr>
        <i/>
        <vertAlign val="subscript"/>
        <sz val="12"/>
        <color theme="1"/>
        <rFont val="Calibri"/>
        <family val="2"/>
        <scheme val="minor"/>
      </rPr>
      <t xml:space="preserve">c  </t>
    </r>
  </si>
  <si>
    <t>Effective degree of freedom</t>
  </si>
  <si>
    <t>Coverage factor, k, for for CL 95 %</t>
  </si>
  <si>
    <r>
      <t>Expanded uncertainty, U = k u</t>
    </r>
    <r>
      <rPr>
        <i/>
        <vertAlign val="subscript"/>
        <sz val="12"/>
        <color theme="1"/>
        <rFont val="Calibri"/>
        <family val="2"/>
        <scheme val="minor"/>
      </rPr>
      <t>c</t>
    </r>
    <r>
      <rPr>
        <i/>
        <sz val="12"/>
        <color theme="1"/>
        <rFont val="Calibri"/>
        <family val="2"/>
        <scheme val="minor"/>
      </rPr>
      <t xml:space="preserve">,         </t>
    </r>
  </si>
  <si>
    <t>HASIL KALIBRASI WALL SUCTION</t>
  </si>
  <si>
    <t>Dani Firmanto</t>
  </si>
  <si>
    <t xml:space="preserve">Merek                                                                               </t>
  </si>
  <si>
    <t>Supriyanto</t>
  </si>
  <si>
    <t xml:space="preserve">Model/Tipe                                                                    </t>
  </si>
  <si>
    <t xml:space="preserve">No. Seri                                                                           </t>
  </si>
  <si>
    <t xml:space="preserve">Tanggal Kalibrasi                                               </t>
  </si>
  <si>
    <t xml:space="preserve">Tempat Kalibrasi                                        </t>
  </si>
  <si>
    <t>Metode Kerja</t>
  </si>
  <si>
    <t>T.MK - 04 ( ECRI 459-20010301)</t>
  </si>
  <si>
    <t>I.</t>
  </si>
  <si>
    <t>Kondisi Ruang</t>
  </si>
  <si>
    <t xml:space="preserve">1. Suhu                                                                        </t>
  </si>
  <si>
    <t>±</t>
  </si>
  <si>
    <t xml:space="preserve"> ˚C</t>
  </si>
  <si>
    <t xml:space="preserve">2. Kelembaban                                                            </t>
  </si>
  <si>
    <t xml:space="preserve"> % RH</t>
  </si>
  <si>
    <t xml:space="preserve">II.     </t>
  </si>
  <si>
    <t>FUNGSI</t>
  </si>
  <si>
    <t>SUM</t>
  </si>
  <si>
    <t>1. Fisik</t>
  </si>
  <si>
    <t>: BAIK</t>
  </si>
  <si>
    <t>2. Fungsi</t>
  </si>
  <si>
    <t>III.</t>
  </si>
  <si>
    <t xml:space="preserve">Hasil Pengukuran Keselamatan Listrik </t>
  </si>
  <si>
    <t xml:space="preserve"> Ambang Batas yang Diijinkan</t>
  </si>
  <si>
    <t>1. Tahanan Hubungan Pentanahan dengan selungkup</t>
  </si>
  <si>
    <t>≤ 0.5 Ω</t>
  </si>
  <si>
    <t>2. Arus bocor pada selungkup</t>
  </si>
  <si>
    <t>≤ 500 µA</t>
  </si>
  <si>
    <t xml:space="preserve">Hasil Uji Kebocoran Tekanan </t>
  </si>
  <si>
    <t>Pengujian Kinerja</t>
  </si>
  <si>
    <t>A. Pengukuran Akurasi Vacuum Gauge</t>
  </si>
  <si>
    <t>Pembacaan</t>
  </si>
  <si>
    <t>Pembacaan  Standar</t>
  </si>
  <si>
    <t xml:space="preserve">Koreksi Relatif </t>
  </si>
  <si>
    <t>Alat</t>
  </si>
  <si>
    <t>|K|+|U95|</t>
  </si>
  <si>
    <t>Fungsi</t>
  </si>
  <si>
    <r>
      <t>+</t>
    </r>
    <r>
      <rPr>
        <sz val="12"/>
        <color theme="1"/>
        <rFont val="Calibri"/>
        <family val="2"/>
        <scheme val="minor"/>
      </rPr>
      <t xml:space="preserve"> 10 </t>
    </r>
  </si>
  <si>
    <t>Thoracic, low volume &gt; 40 mmHg                                                    Surgical, tracheal &gt; 300 mmHg</t>
  </si>
  <si>
    <t>IV.</t>
  </si>
  <si>
    <t>Keterangan</t>
  </si>
  <si>
    <t>Ketidakpastian pengukuran pada tingkat kepercayaan 95 % dengan faktor cakupan k = 2</t>
  </si>
  <si>
    <t>V.</t>
  </si>
  <si>
    <t>Alat Ukur Yang Digunakan</t>
  </si>
  <si>
    <t>VI.</t>
  </si>
  <si>
    <t>Kesimpulan</t>
  </si>
  <si>
    <t>VII.</t>
  </si>
  <si>
    <t>Petugas Kalibrasi</t>
  </si>
  <si>
    <t>Nama</t>
  </si>
  <si>
    <t>Paraf</t>
  </si>
  <si>
    <t>BOBOT (%)</t>
  </si>
  <si>
    <t xml:space="preserve">Dibuat Oleh </t>
  </si>
  <si>
    <t xml:space="preserve">Penyelia   </t>
  </si>
  <si>
    <t>Choirul Huda</t>
  </si>
  <si>
    <t>Muhammad Zaenuri Sugiasmoro</t>
  </si>
  <si>
    <t>Isra Mahensa</t>
  </si>
  <si>
    <t>Donny Marta</t>
  </si>
  <si>
    <t>Dany Firnanto</t>
  </si>
  <si>
    <t>Pembacaan          Alat</t>
  </si>
  <si>
    <t>Ketidakpastian  Pengukuran</t>
  </si>
  <si>
    <t>Menyetujui,</t>
  </si>
  <si>
    <t>Kepala Instalasi Laboratorium</t>
  </si>
  <si>
    <t>Pengujian dan Kalibrasi</t>
  </si>
  <si>
    <t>Choirul Huda, S.Tr. Kes</t>
  </si>
  <si>
    <t>NIP 198008062010121001</t>
  </si>
  <si>
    <t>Halaman 2 dari 2 halaman</t>
  </si>
  <si>
    <t>No</t>
  </si>
  <si>
    <t>Nama Alat</t>
  </si>
  <si>
    <t>Kode Alat</t>
  </si>
  <si>
    <t>Kode MK</t>
  </si>
  <si>
    <t>Bulan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</si>
  <si>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</si>
  <si>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</si>
  <si>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</si>
  <si>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</si>
  <si>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</si>
  <si>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</si>
  <si>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</si>
  <si>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</si>
  <si>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</si>
  <si>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</si>
  <si>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</si>
  <si>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</si>
  <si>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</si>
  <si>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</si>
  <si>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</si>
  <si>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</si>
  <si>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</si>
  <si>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</si>
  <si>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</si>
  <si>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</si>
  <si>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</si>
  <si>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</si>
  <si>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</si>
  <si>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</si>
  <si>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</si>
  <si>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</si>
  <si>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</si>
  <si>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</si>
  <si>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</si>
  <si>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</si>
  <si>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</si>
  <si>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</si>
  <si>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</si>
  <si>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</si>
  <si>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</si>
  <si>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</si>
  <si>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</si>
  <si>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</si>
  <si>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</si>
  <si>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</si>
  <si>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</si>
  <si>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</si>
  <si>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</si>
  <si>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</si>
  <si>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</si>
  <si>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</si>
  <si>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</si>
  <si>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</si>
  <si>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</si>
  <si>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</si>
  <si>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</si>
  <si>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</si>
  <si>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</si>
  <si>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</si>
  <si>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</si>
  <si>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</si>
  <si>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</si>
  <si>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</si>
  <si>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</si>
  <si>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</si>
  <si>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</si>
  <si>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</si>
  <si>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</si>
  <si>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</si>
  <si>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</si>
  <si>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</si>
  <si>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</si>
  <si>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</si>
  <si>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</si>
  <si>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</si>
  <si>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</si>
  <si>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</si>
  <si>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</si>
  <si>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</si>
  <si>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</si>
  <si>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</si>
  <si>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</si>
  <si>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</si>
  <si>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</si>
  <si>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</si>
  <si>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</si>
  <si>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</si>
  <si>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</si>
  <si>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</si>
  <si>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</si>
  <si>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</si>
  <si>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</si>
  <si>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</si>
  <si>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</si>
  <si>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</si>
  <si>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</si>
  <si>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</si>
  <si>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</si>
  <si>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</si>
  <si>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</si>
  <si>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</si>
  <si>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</si>
  <si>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</si>
  <si>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</si>
  <si>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</si>
  <si>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</si>
  <si>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</si>
  <si>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</si>
  <si>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</si>
  <si>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</si>
  <si>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</si>
  <si>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</si>
  <si>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</si>
  <si>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</si>
  <si>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</si>
  <si>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</si>
  <si>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</si>
  <si>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</si>
  <si>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</si>
  <si>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</si>
  <si>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</si>
  <si>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</si>
  <si>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</si>
  <si>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</si>
  <si>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</si>
  <si>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</si>
  <si>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</si>
  <si>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</si>
  <si>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</si>
  <si>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</si>
  <si>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</si>
  <si>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</si>
  <si>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</si>
  <si>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</si>
  <si>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</si>
  <si>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</si>
  <si>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</si>
  <si>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</si>
  <si>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</si>
  <si>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</si>
  <si>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</si>
  <si>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</si>
  <si>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</si>
  <si>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</si>
  <si>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</si>
  <si>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</si>
  <si>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</si>
  <si>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</si>
  <si>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</si>
  <si>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</si>
  <si>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</si>
  <si>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</si>
  <si>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</si>
  <si>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</si>
  <si>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</si>
  <si>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</si>
  <si>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</si>
  <si>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</si>
  <si>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</si>
  <si>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</si>
  <si>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</si>
  <si>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</si>
  <si>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</si>
  <si>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</si>
  <si>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</si>
  <si>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</si>
  <si>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</si>
  <si>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</si>
  <si>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</si>
  <si>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</si>
  <si>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</si>
  <si>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</si>
  <si>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</si>
  <si>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</si>
  <si>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</si>
  <si>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</si>
  <si>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</si>
  <si>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</si>
  <si>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</si>
  <si>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</si>
  <si>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</si>
  <si>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</si>
  <si>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</si>
  <si>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</si>
  <si>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</si>
  <si>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</si>
  <si>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</si>
  <si>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</si>
  <si>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</si>
  <si>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</si>
  <si>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</si>
  <si>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</si>
  <si>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</si>
  <si>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</si>
  <si>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</si>
  <si>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</si>
  <si>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</si>
  <si>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</si>
  <si>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</si>
  <si>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</si>
  <si>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</si>
  <si>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</si>
  <si>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</si>
  <si>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</si>
  <si>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</si>
  <si>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</si>
  <si>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</si>
  <si>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</si>
  <si>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</si>
  <si>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</si>
  <si>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</si>
  <si>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</si>
  <si>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</si>
  <si>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</si>
  <si>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</si>
  <si>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</si>
  <si>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</si>
  <si>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</si>
  <si>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</si>
  <si>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 xml:space="preserve">KESIMPULAN : </t>
  </si>
  <si>
    <t>KESIMPULAN</t>
  </si>
  <si>
    <t>SIMBOL</t>
  </si>
  <si>
    <t>Nomor Sertifikat : 62 /</t>
  </si>
  <si>
    <t>Alat yang di kalibrasi dalam batas toleransi dan dinyatakan LAIK PAKAI, dimana koreksi ditambah ketidakpastian pengukuran tidak melebihi atau sama dengan 10 % nilai setting sesuai dengan standar acuan ECRI Procedure 459 - 20010301:2001 Suction Regulators</t>
  </si>
  <si>
    <t>Alat yang di kalibrasi melebihi batas toleransi dan dinyatakan TIDAK LAIK PAKAI, dimana koreksi ditambah ketidakpastian pengukuran melebihi 10 % nilai setting sesuai dengan standar acuan ECRI Procedure 459 - 20010301:2001 Suction Regulators</t>
  </si>
  <si>
    <t>RANGGA</t>
  </si>
  <si>
    <t>CHAIRUL HUDA</t>
  </si>
  <si>
    <t>Jenis tensimeter :</t>
  </si>
  <si>
    <t>JENIS TENSIMETER :</t>
  </si>
  <si>
    <t>DEWASA</t>
  </si>
  <si>
    <t>TENSIMETER DEWASA</t>
  </si>
  <si>
    <t>60, 120, 150</t>
  </si>
  <si>
    <t>TENSIMETER ANAK</t>
  </si>
  <si>
    <t>50, 120, 150</t>
  </si>
  <si>
    <t>TENSIMETER BAYI</t>
  </si>
  <si>
    <t>30, 60, 80</t>
  </si>
  <si>
    <t>ANAK</t>
  </si>
  <si>
    <t>BAYI</t>
  </si>
  <si>
    <t>KOLOM KETERANGAN :</t>
  </si>
  <si>
    <t>Hamdan Syarif</t>
  </si>
  <si>
    <t>Gusti Arya Dinata</t>
  </si>
  <si>
    <t>Muhammad Irfan Husnuzhzhan</t>
  </si>
  <si>
    <t>Muhammad Arrizal Septiawan</t>
  </si>
  <si>
    <t>Fatimah Novrianisa</t>
  </si>
  <si>
    <t>Taufik Priawan</t>
  </si>
  <si>
    <t>Muhammad Iqbal Saiful Rahman</t>
  </si>
  <si>
    <t>Septia Khairunnisa</t>
  </si>
  <si>
    <t>Venna Filosofia</t>
  </si>
  <si>
    <t>Wardimanul Abrar</t>
  </si>
  <si>
    <t>Muhammad Alpian Hadi</t>
  </si>
  <si>
    <t>Dany Firmanto</t>
  </si>
  <si>
    <t>Achmad Fauzan Adzim</t>
  </si>
  <si>
    <t>Donny Martha</t>
  </si>
  <si>
    <t>Ahmad Ghazali</t>
  </si>
  <si>
    <t>Ryan Rama Chaesar R</t>
  </si>
  <si>
    <t>Siti Fathul Jannah</t>
  </si>
  <si>
    <t>Azhar Alamsyah</t>
  </si>
  <si>
    <t>Hary Ernanto</t>
  </si>
  <si>
    <t>Sholihatussa'diah</t>
  </si>
  <si>
    <t>Digital Pressure Meter, Merek : Fluke Biomedical, Model : DPM 4-2G, SN : 1831021</t>
  </si>
  <si>
    <t xml:space="preserve">Handheld NIBP Simulator, Merek : ACCUPULSE PLUS, Model : AH-2  (HH12080309) </t>
  </si>
  <si>
    <t xml:space="preserve">Digital Pressure Meter, Merek : Fluke Biomedical, Model : DPM 4-2G, SN : 4414016 </t>
  </si>
  <si>
    <t xml:space="preserve">Handheld NIBP Simulator, Merek : ACCUPULSE PLUS, Model : AH-2  (HH12080311) </t>
  </si>
  <si>
    <t xml:space="preserve">Digital Pressure Meter, Merek : Fluke Biomedical, Model : DPM 4-2G, SN : 4414018 </t>
  </si>
  <si>
    <t xml:space="preserve">Digital Pressure, Merek : Fluke Biomedical, Model : DPM 4-1H  (3505042) </t>
  </si>
  <si>
    <t>Digital Pressure Meter, Merek : Fluke Biomedical, Model : DPM 4-2G, SN : 4611021</t>
  </si>
  <si>
    <t>baru</t>
  </si>
  <si>
    <t>tengah</t>
  </si>
  <si>
    <t>lama</t>
  </si>
  <si>
    <t xml:space="preserve">Digital Pressure, Merek : Fluke Biomedical, Model : DPM 4-1H  (3534043) </t>
  </si>
  <si>
    <t>Digital Pressure Meter, Merek : Fluke Biomedical, Model : DPM 4-2G, SN : 4821027</t>
  </si>
  <si>
    <t xml:space="preserve">Digital Pressure, Merek : Fluke Biomedical, Model : DPM 4-1H  (3506049) </t>
  </si>
  <si>
    <t>Digital Pressure Meter, Merek : Fluke Biomedical, Model : DPM 4-2G, SN : 4600002</t>
  </si>
  <si>
    <t>21.2.2018</t>
  </si>
  <si>
    <t>0.5*MAX-MIN</t>
  </si>
  <si>
    <t>SKG</t>
  </si>
  <si>
    <t xml:space="preserve">Digital Pressure, Merek : Fluke Biomedical, Model : DPM 4-1H  (3505041) </t>
  </si>
  <si>
    <t>Digital Pressure Meter, Merek : Fluke Biomedical, Model : DPM 4-2G, SN : 4821028</t>
  </si>
  <si>
    <t>K. Naik</t>
  </si>
  <si>
    <t>U95</t>
  </si>
  <si>
    <t>KETELUSURAN</t>
  </si>
  <si>
    <t>ALAT YANG DIGUNAKAN</t>
  </si>
  <si>
    <t>P1</t>
  </si>
  <si>
    <t>P2</t>
  </si>
  <si>
    <t>P3</t>
  </si>
  <si>
    <t>koreksi Naik sekarang</t>
  </si>
  <si>
    <t>koreksi naik Tengah</t>
  </si>
  <si>
    <t>koreksi naik Lama</t>
  </si>
  <si>
    <t>Digital Pressure Meter, Merek : Fluke Biomedical, Model : DPM 4-2G, SN : 4819018</t>
  </si>
  <si>
    <t>Hasil pengukuran akurasi vacuum gauge dan tekanan hisap maksimum tertelusur ke Satuan SI melalui PT. KALIMAN</t>
  </si>
  <si>
    <t>Digital Pressure Meter, Merek : Fluke Biomedical, Model : DPM 4-2G, SN : 4813009</t>
  </si>
  <si>
    <t>1/3*U95</t>
  </si>
  <si>
    <t>Hasil pengukuran akurasi vacuum gauge dan tekanan hisap maksimum tertelusur ke Satuan SI melalui PPM-LIPI</t>
  </si>
  <si>
    <t>17.7.2019</t>
  </si>
  <si>
    <t>12.7.2019</t>
  </si>
  <si>
    <t>1.4.2021</t>
  </si>
  <si>
    <t>23.7.2020</t>
  </si>
  <si>
    <t>27.2.2022</t>
  </si>
  <si>
    <t>1/3.U95</t>
  </si>
  <si>
    <t>16.11.2020</t>
  </si>
  <si>
    <t>Digital Thermohygrometer, Merek : KIMO, Model : KH-210-AO, SN : 15062875</t>
  </si>
  <si>
    <t>Digital Thermohygrometer, Merek : KIMO, Model : KH-210-AO, SN : 15062874</t>
  </si>
  <si>
    <t>Digital Thermohygrometer, Merek : KIMO, Model : KH-210-AO, SN : 14082463</t>
  </si>
  <si>
    <t>Digital Thermohygrometer, Merek : KIMO, Model : KH-210-AO, SN : 15062872</t>
  </si>
  <si>
    <t>TAHUN :</t>
  </si>
  <si>
    <t xml:space="preserve">Digital Thermohygrometer, Merek : KIMO, Model : KH-210-AO, SN : 15062873 </t>
  </si>
  <si>
    <t>23.6.2021</t>
  </si>
  <si>
    <t>Digital Thermohygrobarometer, Merek : Greisinger, Model : GFTB 200, SN : 34903051</t>
  </si>
  <si>
    <t xml:space="preserve">Digital Thermohygrobarometer, Merek : Greisinger, Model : GFTB 200, SN : 34903053 </t>
  </si>
  <si>
    <t xml:space="preserve">Digital Thermohygrobarometer, Merek : Greisinger, Model : GFTB 200, SN : 34904091 </t>
  </si>
  <si>
    <t>Digital Thermohygrobarometer, Merek : Greisinger, Model : GFTB 200, SN : 34903334</t>
  </si>
  <si>
    <t>Digital Thermohygrobarometer, Merek : Greisinger, Model : GFTB 200, SN : 34903050</t>
  </si>
  <si>
    <t xml:space="preserve">Digital Thermohygrometer, Merek : Sekonic, Model : ST - 50A, SN : HE 21-000670 </t>
  </si>
  <si>
    <t>max =</t>
  </si>
  <si>
    <t xml:space="preserve">Digital Thermohygrometer, Merek : Sekonic, Model : ST - 50A, SN : HE 21-000669 </t>
  </si>
  <si>
    <t>Digital Thermohygrometer, Merek : Sekonic, Model : ST-50A, SN : HE 01 - 203004</t>
  </si>
  <si>
    <t>Digital Thermohygrobarometer, Merek : EXTECH, Model : SD700, SN : A.100609</t>
  </si>
  <si>
    <t>2.6.2021</t>
  </si>
  <si>
    <t>Digital Thermohygrobarometer, Merek : EXTECH, Model : SD700, SN : A.100611</t>
  </si>
  <si>
    <t>Digital Thermohygrobarometer, Merek : EXTECH, Model : SD700, SN : A.100586</t>
  </si>
  <si>
    <t>Digital Thermohygrobarometer, Merek : EXTECH, Model : SD700, SN : A.100616</t>
  </si>
  <si>
    <t>Digital Thermohygrobarometer, Merek : EXTECH, Model : SD700, SN : A.100618</t>
  </si>
  <si>
    <t>Digital Thermohygrobarometer, Merek : EXTECH, Model : SD700, SN : A.100617</t>
  </si>
  <si>
    <t>Digital Thermohygrobarometer, Merek : EXTECH, Model : SD700, SN : A.100615</t>
  </si>
  <si>
    <t>10.2.2020</t>
  </si>
  <si>
    <t>25.3.2019</t>
  </si>
  <si>
    <t>9.9.2019</t>
  </si>
  <si>
    <t>31.8.2021</t>
  </si>
  <si>
    <t xml:space="preserve">Digital Thermohygrobarometer, Merek : Greisinger, Model : GFTB 202, SN : 34903053 </t>
  </si>
  <si>
    <t>Digital Thermohygrobarometer, Merek : Greisinger, Model : GFTB 202, SN : 34903053</t>
  </si>
  <si>
    <t>27.3.2019</t>
  </si>
  <si>
    <t>4.3.2022</t>
  </si>
  <si>
    <t>22.7.2020</t>
  </si>
  <si>
    <t>11.11.2020</t>
  </si>
  <si>
    <t>12.11.2020</t>
  </si>
  <si>
    <t>29.3.2021</t>
  </si>
  <si>
    <t>27.9.2023</t>
  </si>
  <si>
    <t>Hasil pengukuran akurasi vacuum gauge dan tekanan hisap maksimum tertelusur ke Satuan SI melalui  Laboratorium SNSU-BSN</t>
  </si>
  <si>
    <t>5.2.2023</t>
  </si>
  <si>
    <t>Update sertifikat DPM 2G</t>
  </si>
  <si>
    <t>Ilyas</t>
  </si>
  <si>
    <t>validasi ID dan budget</t>
  </si>
  <si>
    <t>sudah divalidasi</t>
  </si>
  <si>
    <t>update SN 1831021 (27.9.2022), 1831023 (27.9.2022), 4414016 (27.9.2022), 4414018 (27.9.2022)</t>
  </si>
  <si>
    <t>KUNCI :</t>
  </si>
  <si>
    <t>H68+(FORECAST(H68,INDEX('DATA 1'!$C$6:$C$14,MATCH(H68,'DATA 1'!$B$6:$B$14,1)):INDEX('DATA 1'!$C$6:$C$14,MATCH(H68,'DATA 1'!$B$6:$B$14,1)+1),INDEX('DATA 1'!$B$6:$B$14,MATCH(H68,'DATA 1'!$B$6:$B$14,1)):INDEX('DATA 1'!$B$6:$B$14,MATCH(H68,'DATA 1'!$B$6:$B$14,1)+1)))</t>
  </si>
  <si>
    <t>BAB : INTERPOLASI PENGHASIL NILAI RATA RATA TERKOREKSI AKURASI VACUUM GAUGE</t>
  </si>
  <si>
    <t>BAB : INTERPOLASI PENGHASIL NILAI RATA RATA TERKOREKSI TEKANAN HISAP MAKSIMUM</t>
  </si>
  <si>
    <t>UNCERTAINTY BUDGET  (SERTIFIKAT STANDAR)</t>
  </si>
  <si>
    <t>UNCERTAINTY BUDGET  (DRIFT)</t>
  </si>
  <si>
    <t>BAB : SUHU KELEMBABABAN TEKANAN</t>
  </si>
  <si>
    <t>INTERPOLASI KOREKSI NAIK</t>
  </si>
  <si>
    <t>INTERPOLASI U95 NAIK</t>
  </si>
  <si>
    <t>DRIFT NAIK</t>
  </si>
  <si>
    <t>DRIFT TURUN</t>
  </si>
  <si>
    <t>KOREKSI SUHU AWAL</t>
  </si>
  <si>
    <t>KOREKSI KELEMBABABAN AWAL</t>
  </si>
  <si>
    <t>X</t>
  </si>
  <si>
    <t>Y1</t>
  </si>
  <si>
    <t>Y2</t>
  </si>
  <si>
    <t>X1</t>
  </si>
  <si>
    <t>X2</t>
  </si>
  <si>
    <t>INTERPOLASI (Y)</t>
  </si>
  <si>
    <t>BERASAL DARI SERTIFIKAT DPM TERKONVERSI</t>
  </si>
  <si>
    <t>BERASAL DARI SERTIFIKAT DPM SATUAN mmHg</t>
  </si>
  <si>
    <t>BERASAL DARI SERTIFIKAT THERMOHYGROMETER</t>
  </si>
  <si>
    <t>BERASAL DARI SERTIFIKAT KELISTRIKAN</t>
  </si>
  <si>
    <t>SERTIFIKAT THERMOHYGROMETER</t>
  </si>
  <si>
    <t>SERTIFIKAT KELISTRIKAN</t>
  </si>
  <si>
    <t>KONVERSI DARI SERTIFIKAT DPM TERKONVERSI</t>
  </si>
  <si>
    <t>SUHU</t>
  </si>
  <si>
    <t>KELEMBABABAN</t>
  </si>
  <si>
    <t>TEKANAN UDARA</t>
  </si>
  <si>
    <t>VAC</t>
  </si>
  <si>
    <t>PE</t>
  </si>
  <si>
    <t>RISISTANCE</t>
  </si>
  <si>
    <t>EARTH LEAKAGE</t>
  </si>
  <si>
    <t>Koreksi Naik Terbaru</t>
  </si>
  <si>
    <t xml:space="preserve">DRIFT NAIK </t>
  </si>
  <si>
    <t>U95 Naik terbaru</t>
  </si>
  <si>
    <t>Koreksi Turun Terbaru</t>
  </si>
  <si>
    <t>U95 Turun terbaru</t>
  </si>
  <si>
    <t>PA(hPa)</t>
  </si>
  <si>
    <t>Naik(hPa)</t>
  </si>
  <si>
    <t>U(hPa)</t>
  </si>
  <si>
    <t>PA VAC</t>
  </si>
  <si>
    <t xml:space="preserve">koreksi </t>
  </si>
  <si>
    <t>PA ( MΩ )</t>
  </si>
  <si>
    <t>PA ( Ω )</t>
  </si>
  <si>
    <t>PA ( uA )</t>
  </si>
  <si>
    <t>KONVERSI DARI SERTIFIKAT DPM UNTUK TEKANAN HISAP MAKSIMUM</t>
  </si>
  <si>
    <t>Konversi</t>
  </si>
  <si>
    <t>Pa</t>
  </si>
  <si>
    <t>IF(INDEX('DATA 1'!$H$36:$H$43;MATCH(AE18;'DATA 1'!$G$36:$G$43;-1)+1)=0;0.000001;INDEX('DATA 1'!$H$36:$H$43;MATCH(AE18;'DATA 1'!$G$36:$G$43;-1</t>
  </si>
  <si>
    <t>IF(INDEX('DATA 1'!$J$14:$J$21;MATCH(BK18;'DATA 1'!$G$14:$G$21;-1)+1)=0;0.000001;INDEX('DATA 1'!$J$14:$J$21;MATCH(BK18;'DATA 1'!$G$14:$G$21;-1)))</t>
  </si>
  <si>
    <t>KELEMBABABN</t>
  </si>
  <si>
    <t>Digital Thermohygrobarometer, Merek : Greisinger, Model : GFT 200, SN : 34903046</t>
  </si>
  <si>
    <t>Digital Thermohygrobarometer, Merek : Greisinger, Model : GFTB 200, SN : 34903053</t>
  </si>
  <si>
    <t>Digital Thermohygrobarometer, Merek : Greisinger, Model : GFTB 200, SN : 34904091</t>
  </si>
  <si>
    <t>max :</t>
  </si>
  <si>
    <t>21.7.2023</t>
  </si>
  <si>
    <t>25.7.2023</t>
  </si>
  <si>
    <t>21.3.2023</t>
  </si>
  <si>
    <t>15.3.2023</t>
  </si>
  <si>
    <t>31.3.2023</t>
  </si>
  <si>
    <t>26.6.2023</t>
  </si>
  <si>
    <t>1 / IX - 23 / E - 110.112 DL</t>
  </si>
  <si>
    <t>Ketidakpastian Pengukuran</t>
  </si>
  <si>
    <t>Digital Pressure Meter, Merek : Fluke Biomedical, Model : DPM 4-2G, SN : 1831023</t>
  </si>
  <si>
    <t>Digital Pressure Meter, Merek : Fluke Biomedical, Model : DPM 4-2G, SN : 4414016</t>
  </si>
  <si>
    <t>Universal Biometer, Merek : BIO-TEK, Model : DPM 3, SN : 126143</t>
  </si>
  <si>
    <t>Digital Pressure Meter, Merek : Fluke Biomedical, Model : DPM 4-2G, SN : 4414018</t>
  </si>
  <si>
    <t>TERBARU</t>
  </si>
  <si>
    <t>TENGAH</t>
  </si>
  <si>
    <t>LAMA</t>
  </si>
  <si>
    <t>0.5*(MAX-MIN)</t>
  </si>
  <si>
    <t>K. Turun</t>
  </si>
  <si>
    <t>5.2.2021</t>
  </si>
  <si>
    <t>K.Turun</t>
  </si>
  <si>
    <t>9.3.2017</t>
  </si>
  <si>
    <t>Naik terbaru</t>
  </si>
  <si>
    <t>Naik Tengah</t>
  </si>
  <si>
    <t>Naik Lama</t>
  </si>
  <si>
    <t>Turun Terbaru</t>
  </si>
  <si>
    <t>Turun Tengah</t>
  </si>
  <si>
    <t>Turun Lama</t>
  </si>
  <si>
    <t>KONVERSI</t>
  </si>
  <si>
    <t>1/3*u95</t>
  </si>
  <si>
    <t>16.6.2021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</si>
</sst>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164" formatCode="0.0"/>
    <numFmt numFmtId="165" formatCode="0.0000"/>
    <numFmt numFmtId="166" formatCode="\±\ \ 0.0"/>
    <numFmt numFmtId="167" formatCode="0.0\ \ \±\ \ "/>
    <numFmt numFmtId="168" formatCode="0.00\ \°\C"/>
    <numFmt numFmtId="169" formatCode="0.000"/>
    <numFmt numFmtId="170" formatCode="0.000000000"/>
    <numFmt numFmtId="171" formatCode="0.0000000"/>
    <numFmt numFmtId="172" formatCode="0.0000000000"/>
    <numFmt numFmtId="173" formatCode="0.000000"/>
    <numFmt numFmtId="174" formatCode="0.0000000000000"/>
    <numFmt numFmtId="175" formatCode="0.000000000000000"/>
    <numFmt numFmtId="176" formatCode="0.000\ \Ω"/>
    <numFmt numFmtId="177" formatCode="0.0\ &quot;µA&quot;"/>
    <numFmt numFmtId="178" formatCode="0.0\ &quot;Volt&quot;"/>
    <numFmt numFmtId="179" formatCode="0.00000"/>
    <numFmt numFmtId="180" formatCode="0.0\ &quot;%&quot;"/>
    <numFmt numFmtId="181" formatCode="0.00000000"/>
    <numFmt numFmtId="182" formatCode="[$-421]dd\ mmmm\ yyyy;@"/>
    <numFmt numFmtId="183" formatCode="0.0\ &quot;awal&quot;\ "/>
    <numFmt numFmtId="184" formatCode="0.0\ &quot;akhir&quot;"/>
    <numFmt numFmtId="185" formatCode="0.000\ &quot;average&quot;\ "/>
    <numFmt numFmtId="186" formatCode="0.0\ &quot;X1&quot;\ "/>
    <numFmt numFmtId="187" formatCode="0.0\ &quot;Y1&quot;\ "/>
    <numFmt numFmtId="188" formatCode="0.0\ &quot;X2&quot;\ "/>
    <numFmt numFmtId="189" formatCode="0.0\ &quot;Y2&quot;\ "/>
    <numFmt numFmtId="190" formatCode="0.000\ &quot;interpolasi&quot;\ "/>
    <numFmt numFmtId="191" formatCode="0.000\ &quot;rata terkoreksi&quot;"/>
    <numFmt numFmtId="192" formatCode="0.0\ \ &quot;awal&quot;"/>
    <numFmt numFmtId="193" formatCode="0.0\ \ &quot;akhir&quot;"/>
    <numFmt numFmtId="194" formatCode="0.000\ &quot;x&quot;"/>
    <numFmt numFmtId="195" formatCode="0\ \ &quot;x1&quot;"/>
    <numFmt numFmtId="196" formatCode="0.0\ \ &quot;y1&quot;"/>
    <numFmt numFmtId="197" formatCode="0\ \ &quot;x2&quot;"/>
    <numFmt numFmtId="198" formatCode="0.0\ \ &quot;y2&quot;"/>
    <numFmt numFmtId="199" formatCode="0.0000\ \ &quot;x terkoreksi naik&quot;"/>
    <numFmt numFmtId="200" formatCode="0.000\ \ &quot;akhir&quot;"/>
    <numFmt numFmtId="201" formatCode="0.00\ \ &quot;y1&quot;"/>
    <numFmt numFmtId="202" formatCode="0.00\ \ &quot;y2&quot;"/>
    <numFmt numFmtId="203" formatCode="0.0000\ &quot;interpolasi&quot;\ "/>
    <numFmt numFmtId="204" formatCode="d\ mmmm\ yyyy"/>
    <numFmt numFmtId="205" formatCode="dd/mm/yy;@"/>
    <numFmt numFmtId="206" formatCode="[$-21]d\ mm\ yyyy"/>
    <numFmt numFmtId="207" formatCode="[$-13809]dd/mm/yyyy;@"/>
    <numFmt numFmtId="208" formatCode="0.00\ \ &quot;x1&quot;"/>
    <numFmt numFmtId="209" formatCode="0.00\ \ &quot;x2&quot;"/>
    <numFmt numFmtId="210" formatCode="0.0E+00"/>
  </numFmts>
  <fonts count="1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u/>
      <sz val="14"/>
      <name val="Calibri"/>
      <family val="2"/>
    </font>
    <font>
      <b/>
      <sz val="12"/>
      <name val="Calibri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2"/>
      <name val="Calibri"/>
      <family val="2"/>
    </font>
    <font>
      <b/>
      <vertAlign val="superscript"/>
      <sz val="12"/>
      <name val="Calibri"/>
      <family val="2"/>
    </font>
    <font>
      <vertAlign val="superscript"/>
      <sz val="12"/>
      <name val="Calibri"/>
      <family val="2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  <font>
      <sz val="13"/>
      <name val="Calibri"/>
      <family val="2"/>
    </font>
    <font>
      <sz val="10"/>
      <color theme="1"/>
      <name val="Calibri"/>
      <family val="2"/>
      <scheme val="minor"/>
    </font>
    <font>
      <sz val="13"/>
      <name val="Calibri"/>
      <family val="2"/>
      <scheme val="minor"/>
    </font>
    <font>
      <i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u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u/>
      <sz val="10"/>
      <color theme="1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</font>
    <font>
      <sz val="10"/>
      <color theme="0"/>
      <name val="Times New Roman"/>
      <family val="1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name val="Times New Roman"/>
      <family val="1"/>
    </font>
    <font>
      <b/>
      <sz val="12"/>
      <color theme="0"/>
      <name val="Calibri"/>
      <family val="2"/>
      <scheme val="minor"/>
    </font>
    <font>
      <sz val="8"/>
      <name val="Arial"/>
      <family val="2"/>
    </font>
    <font>
      <b/>
      <sz val="28"/>
      <color rgb="FFFF0000"/>
      <name val="Wingdings 2"/>
      <family val="1"/>
      <charset val="2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sz val="10"/>
      <color theme="0" tint="-0.34998626667073579"/>
      <name val="Arial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b/>
      <sz val="10"/>
      <name val="Calibri"/>
      <family val="2"/>
    </font>
    <font>
      <u/>
      <sz val="12"/>
      <color rgb="FFFF0000"/>
      <name val="Calibri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Tahoma"/>
      <family val="2"/>
    </font>
    <font>
      <sz val="8"/>
      <name val="Arial"/>
      <family val="2"/>
    </font>
    <font>
      <b/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b/>
      <sz val="11"/>
      <color rgb="FFFFFF00"/>
      <name val="Calibri"/>
      <family val="2"/>
      <charset val="1"/>
      <scheme val="minor"/>
    </font>
    <font>
      <sz val="10"/>
      <color rgb="FFFFFF00"/>
      <name val="Arial"/>
      <family val="2"/>
    </font>
    <font>
      <sz val="10"/>
      <color rgb="FF7030A0"/>
      <name val="Arial"/>
      <family val="2"/>
    </font>
    <font>
      <b/>
      <sz val="12"/>
      <color theme="1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name val="Arial"/>
      <family val="2"/>
      <charset val="1"/>
    </font>
    <font>
      <b/>
      <sz val="11"/>
      <color rgb="FFFFFF00"/>
      <name val="Times New Roman"/>
      <family val="1"/>
    </font>
    <font>
      <i/>
      <sz val="13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11"/>
      <color rgb="FF444444"/>
      <name val="Calibri"/>
      <family val="2"/>
      <charset val="1"/>
    </font>
    <font>
      <b/>
      <sz val="1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i/>
      <sz val="8"/>
      <color rgb="FFFF0000"/>
      <name val="Tahoma"/>
      <family val="2"/>
    </font>
    <font>
      <sz val="10"/>
      <color rgb="FFFF0000"/>
      <name val="Times New Roman"/>
      <family val="1"/>
    </font>
    <font>
      <b/>
      <sz val="8"/>
      <color rgb="FFFF0000"/>
      <name val="Tahoma"/>
      <family val="2"/>
    </font>
    <font>
      <sz val="8"/>
      <color rgb="FFFF0000"/>
      <name val="Tahoma"/>
      <family val="2"/>
    </font>
    <font>
      <b/>
      <i/>
      <sz val="8"/>
      <color rgb="FFFF0000"/>
      <name val="Tahoma"/>
      <family val="2"/>
    </font>
    <font>
      <i/>
      <sz val="13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0"/>
      <color theme="0"/>
      <name val="Arial"/>
      <family val="2"/>
    </font>
    <font>
      <b/>
      <sz val="10"/>
      <color theme="0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5EB3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2" fillId="0" borderId="0"/>
    <xf numFmtId="0" fontId="1" fillId="0" borderId="0"/>
  </cellStyleXfs>
  <cellXfs count="1252">
    <xf numFmtId="0" fontId="0" fillId="0" borderId="0" xfId="0"/>
    <xf numFmtId="0" fontId="8" fillId="3" borderId="0" xfId="0" applyFont="1" applyFill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 wrapText="1"/>
      <protection hidden="1"/>
    </xf>
    <xf numFmtId="1" fontId="0" fillId="0" borderId="1" xfId="0" applyNumberFormat="1" applyBorder="1" applyProtection="1">
      <protection hidden="1"/>
    </xf>
    <xf numFmtId="0" fontId="18" fillId="3" borderId="0" xfId="0" applyFont="1" applyFill="1" applyAlignment="1" applyProtection="1">
      <alignment horizontal="right" vertical="center" wrapText="1"/>
      <protection hidden="1"/>
    </xf>
    <xf numFmtId="1" fontId="0" fillId="0" borderId="0" xfId="0" applyNumberFormat="1" applyProtection="1">
      <protection hidden="1"/>
    </xf>
    <xf numFmtId="1" fontId="5" fillId="3" borderId="0" xfId="0" applyNumberFormat="1" applyFont="1" applyFill="1" applyProtection="1">
      <protection hidden="1"/>
    </xf>
    <xf numFmtId="1" fontId="23" fillId="0" borderId="1" xfId="0" applyNumberFormat="1" applyFont="1" applyBorder="1" applyAlignment="1" applyProtection="1">
      <alignment horizontal="center"/>
      <protection hidden="1"/>
    </xf>
    <xf numFmtId="1" fontId="10" fillId="0" borderId="3" xfId="0" applyNumberFormat="1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5" fillId="5" borderId="15" xfId="0" quotePrefix="1" applyNumberFormat="1" applyFont="1" applyFill="1" applyBorder="1" applyAlignment="1" applyProtection="1">
      <alignment horizontal="left" vertical="center"/>
      <protection hidden="1"/>
    </xf>
    <xf numFmtId="1" fontId="0" fillId="4" borderId="0" xfId="0" applyNumberFormat="1" applyFill="1" applyProtection="1">
      <protection hidden="1"/>
    </xf>
    <xf numFmtId="164" fontId="5" fillId="0" borderId="1" xfId="0" applyNumberFormat="1" applyFont="1" applyBorder="1" applyAlignment="1" applyProtection="1">
      <alignment horizontal="right"/>
      <protection hidden="1"/>
    </xf>
    <xf numFmtId="1" fontId="0" fillId="3" borderId="0" xfId="0" applyNumberFormat="1" applyFill="1" applyProtection="1">
      <protection hidden="1"/>
    </xf>
    <xf numFmtId="1" fontId="5" fillId="0" borderId="0" xfId="0" applyNumberFormat="1" applyFont="1" applyAlignment="1" applyProtection="1">
      <alignment horizontal="left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right" vertical="center"/>
      <protection hidden="1"/>
    </xf>
    <xf numFmtId="164" fontId="8" fillId="3" borderId="0" xfId="0" applyNumberFormat="1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164" fontId="8" fillId="3" borderId="1" xfId="0" applyNumberFormat="1" applyFont="1" applyFill="1" applyBorder="1" applyAlignment="1" applyProtection="1">
      <alignment horizontal="right" vertical="center"/>
      <protection hidden="1"/>
    </xf>
    <xf numFmtId="0" fontId="8" fillId="3" borderId="2" xfId="0" applyFont="1" applyFill="1" applyBorder="1" applyAlignment="1" applyProtection="1">
      <alignment horizontal="center" vertical="center"/>
      <protection hidden="1"/>
    </xf>
    <xf numFmtId="0" fontId="8" fillId="3" borderId="1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right" vertical="center" wrapText="1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7" fillId="3" borderId="0" xfId="0" applyFont="1" applyFill="1" applyAlignment="1" applyProtection="1">
      <alignment horizontal="center" vertical="center"/>
      <protection hidden="1"/>
    </xf>
    <xf numFmtId="2" fontId="27" fillId="3" borderId="0" xfId="0" applyNumberFormat="1" applyFont="1" applyFill="1" applyAlignment="1" applyProtection="1">
      <alignment horizontal="center" vertical="center"/>
      <protection hidden="1"/>
    </xf>
    <xf numFmtId="0" fontId="27" fillId="3" borderId="0" xfId="0" applyFont="1" applyFill="1" applyAlignment="1" applyProtection="1">
      <alignment vertical="center" wrapText="1"/>
      <protection hidden="1"/>
    </xf>
    <xf numFmtId="164" fontId="8" fillId="3" borderId="13" xfId="0" applyNumberFormat="1" applyFont="1" applyFill="1" applyBorder="1" applyAlignment="1" applyProtection="1">
      <alignment horizontal="right" vertical="center"/>
      <protection hidden="1"/>
    </xf>
    <xf numFmtId="0" fontId="8" fillId="3" borderId="2" xfId="0" quotePrefix="1" applyFont="1" applyFill="1" applyBorder="1" applyAlignment="1" applyProtection="1">
      <alignment horizontal="center" vertical="center"/>
      <protection hidden="1"/>
    </xf>
    <xf numFmtId="0" fontId="28" fillId="3" borderId="0" xfId="0" applyFont="1" applyFill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locked="0"/>
    </xf>
    <xf numFmtId="0" fontId="14" fillId="3" borderId="0" xfId="0" applyFont="1" applyFill="1" applyAlignment="1" applyProtection="1">
      <alignment horizontal="left" vertical="center"/>
      <protection locked="0"/>
    </xf>
    <xf numFmtId="0" fontId="14" fillId="3" borderId="0" xfId="0" applyFont="1" applyFill="1" applyAlignment="1" applyProtection="1">
      <alignment vertical="center" wrapText="1"/>
      <protection hidden="1"/>
    </xf>
    <xf numFmtId="0" fontId="20" fillId="3" borderId="0" xfId="0" applyFont="1" applyFill="1" applyAlignment="1" applyProtection="1">
      <alignment vertical="center"/>
      <protection hidden="1"/>
    </xf>
    <xf numFmtId="2" fontId="14" fillId="3" borderId="0" xfId="0" applyNumberFormat="1" applyFont="1" applyFill="1" applyAlignment="1" applyProtection="1">
      <alignment horizontal="center" vertical="center"/>
      <protection locked="0"/>
    </xf>
    <xf numFmtId="1" fontId="14" fillId="3" borderId="0" xfId="0" applyNumberFormat="1" applyFont="1" applyFill="1" applyAlignment="1" applyProtection="1">
      <alignment vertical="center"/>
      <protection locked="0"/>
    </xf>
    <xf numFmtId="0" fontId="15" fillId="3" borderId="0" xfId="0" applyFont="1" applyFill="1" applyAlignment="1" applyProtection="1">
      <alignment vertical="center"/>
      <protection hidden="1"/>
    </xf>
    <xf numFmtId="0" fontId="20" fillId="3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33" fillId="0" borderId="1" xfId="0" applyFont="1" applyBorder="1" applyAlignment="1" applyProtection="1">
      <alignment horizontal="center"/>
      <protection hidden="1"/>
    </xf>
    <xf numFmtId="0" fontId="34" fillId="3" borderId="1" xfId="0" applyFont="1" applyFill="1" applyBorder="1" applyAlignment="1" applyProtection="1">
      <alignment horizontal="center"/>
      <protection hidden="1"/>
    </xf>
    <xf numFmtId="0" fontId="32" fillId="0" borderId="1" xfId="0" applyFont="1" applyBorder="1" applyAlignment="1" applyProtection="1">
      <alignment horizontal="center"/>
      <protection hidden="1"/>
    </xf>
    <xf numFmtId="0" fontId="33" fillId="0" borderId="1" xfId="0" applyFont="1" applyBorder="1" applyAlignment="1" applyProtection="1">
      <alignment horizontal="center" vertical="center"/>
      <protection hidden="1"/>
    </xf>
    <xf numFmtId="0" fontId="32" fillId="0" borderId="1" xfId="0" applyFont="1" applyBorder="1" applyProtection="1">
      <protection hidden="1"/>
    </xf>
    <xf numFmtId="0" fontId="32" fillId="0" borderId="0" xfId="0" applyFont="1" applyAlignment="1" applyProtection="1">
      <alignment horizontal="right"/>
      <protection hidden="1"/>
    </xf>
    <xf numFmtId="0" fontId="32" fillId="4" borderId="0" xfId="0" applyFont="1" applyFill="1" applyProtection="1">
      <protection hidden="1"/>
    </xf>
    <xf numFmtId="0" fontId="32" fillId="7" borderId="0" xfId="0" applyFont="1" applyFill="1" applyProtection="1">
      <protection hidden="1"/>
    </xf>
    <xf numFmtId="0" fontId="32" fillId="3" borderId="0" xfId="0" applyFont="1" applyFill="1" applyProtection="1">
      <protection hidden="1"/>
    </xf>
    <xf numFmtId="0" fontId="14" fillId="0" borderId="0" xfId="0" applyFont="1" applyAlignment="1" applyProtection="1">
      <alignment horizontal="left"/>
      <protection hidden="1"/>
    </xf>
    <xf numFmtId="1" fontId="5" fillId="0" borderId="1" xfId="0" quotePrefix="1" applyNumberFormat="1" applyFont="1" applyBorder="1" applyAlignment="1" applyProtection="1">
      <alignment horizontal="center"/>
      <protection hidden="1"/>
    </xf>
    <xf numFmtId="0" fontId="35" fillId="3" borderId="0" xfId="0" applyFont="1" applyFill="1" applyAlignment="1" applyProtection="1">
      <alignment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1" fontId="21" fillId="3" borderId="0" xfId="0" applyNumberFormat="1" applyFont="1" applyFill="1" applyProtection="1">
      <protection hidden="1"/>
    </xf>
    <xf numFmtId="1" fontId="43" fillId="3" borderId="16" xfId="0" applyNumberFormat="1" applyFont="1" applyFill="1" applyBorder="1" applyAlignment="1" applyProtection="1">
      <alignment horizontal="center" wrapText="1"/>
      <protection hidden="1"/>
    </xf>
    <xf numFmtId="1" fontId="38" fillId="3" borderId="16" xfId="0" applyNumberFormat="1" applyFont="1" applyFill="1" applyBorder="1" applyAlignment="1" applyProtection="1">
      <alignment horizontal="center" wrapText="1"/>
      <protection hidden="1"/>
    </xf>
    <xf numFmtId="1" fontId="38" fillId="3" borderId="0" xfId="0" applyNumberFormat="1" applyFont="1" applyFill="1" applyProtection="1">
      <protection hidden="1"/>
    </xf>
    <xf numFmtId="170" fontId="22" fillId="3" borderId="16" xfId="0" applyNumberFormat="1" applyFont="1" applyFill="1" applyBorder="1" applyAlignment="1" applyProtection="1">
      <alignment horizontal="right" wrapText="1"/>
      <protection hidden="1"/>
    </xf>
    <xf numFmtId="1" fontId="22" fillId="3" borderId="0" xfId="0" applyNumberFormat="1" applyFont="1" applyFill="1" applyAlignment="1" applyProtection="1">
      <alignment horizontal="left" wrapText="1"/>
      <protection hidden="1"/>
    </xf>
    <xf numFmtId="170" fontId="22" fillId="3" borderId="0" xfId="0" applyNumberFormat="1" applyFont="1" applyFill="1" applyAlignment="1" applyProtection="1">
      <alignment horizontal="right" wrapText="1"/>
      <protection hidden="1"/>
    </xf>
    <xf numFmtId="1" fontId="38" fillId="3" borderId="13" xfId="0" applyNumberFormat="1" applyFont="1" applyFill="1" applyBorder="1" applyAlignment="1" applyProtection="1">
      <alignment horizontal="left" wrapText="1"/>
      <protection hidden="1"/>
    </xf>
    <xf numFmtId="0" fontId="42" fillId="2" borderId="0" xfId="0" applyFont="1" applyFill="1" applyAlignment="1" applyProtection="1">
      <alignment horizontal="center"/>
      <protection hidden="1"/>
    </xf>
    <xf numFmtId="0" fontId="21" fillId="0" borderId="0" xfId="0" applyFont="1" applyProtection="1">
      <protection hidden="1"/>
    </xf>
    <xf numFmtId="0" fontId="21" fillId="3" borderId="0" xfId="0" applyFont="1" applyFill="1" applyProtection="1">
      <protection hidden="1"/>
    </xf>
    <xf numFmtId="0" fontId="38" fillId="0" borderId="0" xfId="0" applyFont="1" applyAlignment="1" applyProtection="1">
      <alignment horizontal="left"/>
      <protection hidden="1"/>
    </xf>
    <xf numFmtId="0" fontId="38" fillId="0" borderId="0" xfId="0" applyFont="1" applyProtection="1">
      <protection hidden="1"/>
    </xf>
    <xf numFmtId="0" fontId="21" fillId="0" borderId="0" xfId="0" applyFont="1" applyAlignment="1" applyProtection="1">
      <alignment horizontal="left"/>
      <protection hidden="1"/>
    </xf>
    <xf numFmtId="0" fontId="38" fillId="2" borderId="0" xfId="0" applyFont="1" applyFill="1" applyAlignment="1" applyProtection="1">
      <alignment horizontal="center"/>
      <protection hidden="1"/>
    </xf>
    <xf numFmtId="0" fontId="21" fillId="3" borderId="0" xfId="0" applyFont="1" applyFill="1" applyProtection="1">
      <protection locked="0"/>
    </xf>
    <xf numFmtId="0" fontId="38" fillId="2" borderId="0" xfId="0" applyFont="1" applyFill="1" applyProtection="1">
      <protection hidden="1"/>
    </xf>
    <xf numFmtId="0" fontId="40" fillId="0" borderId="0" xfId="0" applyFont="1" applyProtection="1">
      <protection hidden="1"/>
    </xf>
    <xf numFmtId="0" fontId="40" fillId="3" borderId="0" xfId="0" applyFont="1" applyFill="1" applyProtection="1">
      <protection hidden="1"/>
    </xf>
    <xf numFmtId="1" fontId="40" fillId="3" borderId="0" xfId="0" applyNumberFormat="1" applyFont="1" applyFill="1" applyProtection="1">
      <protection hidden="1"/>
    </xf>
    <xf numFmtId="0" fontId="50" fillId="0" borderId="0" xfId="0" applyFont="1" applyAlignment="1">
      <alignment vertical="center"/>
    </xf>
    <xf numFmtId="0" fontId="40" fillId="0" borderId="0" xfId="0" applyFont="1"/>
    <xf numFmtId="0" fontId="51" fillId="0" borderId="0" xfId="0" applyFont="1" applyProtection="1">
      <protection hidden="1"/>
    </xf>
    <xf numFmtId="0" fontId="49" fillId="4" borderId="1" xfId="0" applyFont="1" applyFill="1" applyBorder="1" applyAlignment="1" applyProtection="1">
      <alignment horizontal="center"/>
      <protection hidden="1"/>
    </xf>
    <xf numFmtId="0" fontId="40" fillId="4" borderId="0" xfId="0" applyFont="1" applyFill="1" applyProtection="1">
      <protection hidden="1"/>
    </xf>
    <xf numFmtId="0" fontId="51" fillId="4" borderId="1" xfId="0" applyFont="1" applyFill="1" applyBorder="1" applyProtection="1">
      <protection hidden="1"/>
    </xf>
    <xf numFmtId="0" fontId="40" fillId="4" borderId="1" xfId="0" applyFont="1" applyFill="1" applyBorder="1" applyProtection="1">
      <protection hidden="1"/>
    </xf>
    <xf numFmtId="0" fontId="50" fillId="4" borderId="1" xfId="0" applyFont="1" applyFill="1" applyBorder="1" applyAlignment="1">
      <alignment vertical="center"/>
    </xf>
    <xf numFmtId="0" fontId="40" fillId="7" borderId="0" xfId="0" applyFont="1" applyFill="1" applyProtection="1">
      <protection hidden="1"/>
    </xf>
    <xf numFmtId="1" fontId="40" fillId="4" borderId="0" xfId="0" applyNumberFormat="1" applyFont="1" applyFill="1" applyProtection="1">
      <protection hidden="1"/>
    </xf>
    <xf numFmtId="0" fontId="14" fillId="3" borderId="1" xfId="0" applyFont="1" applyFill="1" applyBorder="1" applyAlignment="1" applyProtection="1">
      <alignment horizontal="center" vertical="center"/>
      <protection hidden="1"/>
    </xf>
    <xf numFmtId="0" fontId="40" fillId="3" borderId="0" xfId="4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1" fontId="5" fillId="3" borderId="0" xfId="0" applyNumberFormat="1" applyFont="1" applyFill="1" applyAlignment="1">
      <alignment horizontal="left"/>
    </xf>
    <xf numFmtId="0" fontId="7" fillId="3" borderId="0" xfId="4" applyFill="1" applyAlignment="1">
      <alignment horizontal="left"/>
    </xf>
    <xf numFmtId="1" fontId="43" fillId="3" borderId="21" xfId="0" applyNumberFormat="1" applyFont="1" applyFill="1" applyBorder="1" applyAlignment="1" applyProtection="1">
      <alignment horizontal="center" wrapText="1"/>
      <protection hidden="1"/>
    </xf>
    <xf numFmtId="1" fontId="53" fillId="3" borderId="13" xfId="0" applyNumberFormat="1" applyFont="1" applyFill="1" applyBorder="1" applyAlignment="1" applyProtection="1">
      <alignment horizontal="left" wrapText="1"/>
      <protection hidden="1"/>
    </xf>
    <xf numFmtId="1" fontId="22" fillId="3" borderId="18" xfId="0" applyNumberFormat="1" applyFont="1" applyFill="1" applyBorder="1" applyAlignment="1" applyProtection="1">
      <alignment vertical="center" wrapText="1"/>
      <protection hidden="1"/>
    </xf>
    <xf numFmtId="165" fontId="52" fillId="3" borderId="0" xfId="0" applyNumberFormat="1" applyFont="1" applyFill="1" applyAlignment="1" applyProtection="1">
      <alignment horizontal="right"/>
      <protection hidden="1"/>
    </xf>
    <xf numFmtId="0" fontId="15" fillId="3" borderId="2" xfId="0" applyFont="1" applyFill="1" applyBorder="1" applyAlignment="1" applyProtection="1">
      <alignment vertical="center"/>
      <protection hidden="1"/>
    </xf>
    <xf numFmtId="0" fontId="38" fillId="2" borderId="2" xfId="0" applyFont="1" applyFill="1" applyBorder="1" applyProtection="1">
      <protection hidden="1"/>
    </xf>
    <xf numFmtId="0" fontId="14" fillId="2" borderId="0" xfId="0" applyFont="1" applyFill="1" applyAlignment="1" applyProtection="1">
      <alignment vertical="top"/>
      <protection hidden="1"/>
    </xf>
    <xf numFmtId="0" fontId="8" fillId="3" borderId="5" xfId="0" quotePrefix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ill="1" applyBorder="1" applyProtection="1">
      <protection hidden="1"/>
    </xf>
    <xf numFmtId="1" fontId="10" fillId="0" borderId="0" xfId="0" applyNumberFormat="1" applyFont="1" applyAlignment="1" applyProtection="1">
      <alignment horizontal="center"/>
      <protection hidden="1"/>
    </xf>
    <xf numFmtId="1" fontId="24" fillId="0" borderId="0" xfId="0" applyNumberFormat="1" applyFont="1" applyAlignment="1" applyProtection="1">
      <alignment horizontal="center"/>
      <protection hidden="1"/>
    </xf>
    <xf numFmtId="1" fontId="10" fillId="0" borderId="0" xfId="0" applyNumberFormat="1" applyFont="1" applyAlignment="1" applyProtection="1">
      <alignment horizontal="center" vertical="center"/>
      <protection hidden="1"/>
    </xf>
    <xf numFmtId="0" fontId="8" fillId="3" borderId="13" xfId="0" applyFont="1" applyFill="1" applyBorder="1" applyAlignment="1" applyProtection="1">
      <alignment vertical="center"/>
      <protection hidden="1"/>
    </xf>
    <xf numFmtId="166" fontId="17" fillId="3" borderId="0" xfId="0" quotePrefix="1" applyNumberFormat="1" applyFont="1" applyFill="1" applyAlignment="1" applyProtection="1">
      <alignment horizontal="center" vertical="center" wrapText="1"/>
      <protection hidden="1"/>
    </xf>
    <xf numFmtId="1" fontId="14" fillId="0" borderId="0" xfId="0" applyNumberFormat="1" applyFont="1" applyAlignment="1" applyProtection="1">
      <alignment horizontal="left"/>
      <protection hidden="1"/>
    </xf>
    <xf numFmtId="179" fontId="38" fillId="3" borderId="3" xfId="0" applyNumberFormat="1" applyFont="1" applyFill="1" applyBorder="1" applyProtection="1">
      <protection hidden="1"/>
    </xf>
    <xf numFmtId="179" fontId="38" fillId="3" borderId="3" xfId="0" applyNumberFormat="1" applyFont="1" applyFill="1" applyBorder="1" applyAlignment="1" applyProtection="1">
      <alignment horizontal="right" wrapText="1"/>
      <protection hidden="1"/>
    </xf>
    <xf numFmtId="173" fontId="38" fillId="3" borderId="3" xfId="0" applyNumberFormat="1" applyFont="1" applyFill="1" applyBorder="1" applyAlignment="1" applyProtection="1">
      <alignment horizontal="right" wrapText="1"/>
      <protection hidden="1"/>
    </xf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7" fillId="0" borderId="0" xfId="0" applyFont="1"/>
    <xf numFmtId="0" fontId="0" fillId="0" borderId="14" xfId="0" applyBorder="1"/>
    <xf numFmtId="0" fontId="7" fillId="0" borderId="12" xfId="0" applyFont="1" applyBorder="1"/>
    <xf numFmtId="175" fontId="0" fillId="0" borderId="0" xfId="0" applyNumberFormat="1"/>
    <xf numFmtId="0" fontId="0" fillId="0" borderId="4" xfId="0" applyBorder="1"/>
    <xf numFmtId="0" fontId="0" fillId="0" borderId="2" xfId="0" applyBorder="1"/>
    <xf numFmtId="0" fontId="0" fillId="0" borderId="9" xfId="0" applyBorder="1"/>
    <xf numFmtId="165" fontId="54" fillId="3" borderId="0" xfId="0" quotePrefix="1" applyNumberFormat="1" applyFont="1" applyFill="1" applyProtection="1">
      <protection hidden="1"/>
    </xf>
    <xf numFmtId="165" fontId="54" fillId="3" borderId="0" xfId="0" applyNumberFormat="1" applyFont="1" applyFill="1" applyAlignment="1" applyProtection="1">
      <alignment horizontal="right"/>
      <protection hidden="1"/>
    </xf>
    <xf numFmtId="165" fontId="54" fillId="3" borderId="0" xfId="0" applyNumberFormat="1" applyFont="1" applyFill="1" applyProtection="1">
      <protection hidden="1"/>
    </xf>
    <xf numFmtId="0" fontId="47" fillId="2" borderId="0" xfId="0" applyFont="1" applyFill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left" vertical="center" wrapText="1"/>
      <protection hidden="1"/>
    </xf>
    <xf numFmtId="0" fontId="8" fillId="3" borderId="13" xfId="0" applyFont="1" applyFill="1" applyBorder="1" applyAlignment="1" applyProtection="1">
      <alignment horizontal="left" vertical="center" wrapText="1"/>
      <protection hidden="1"/>
    </xf>
    <xf numFmtId="0" fontId="8" fillId="3" borderId="13" xfId="0" applyFont="1" applyFill="1" applyBorder="1" applyAlignment="1" applyProtection="1">
      <alignment horizontal="left" vertical="center"/>
      <protection hidden="1"/>
    </xf>
    <xf numFmtId="164" fontId="22" fillId="3" borderId="21" xfId="0" applyNumberFormat="1" applyFont="1" applyFill="1" applyBorder="1" applyAlignment="1" applyProtection="1">
      <alignment horizontal="right" wrapText="1"/>
      <protection hidden="1"/>
    </xf>
    <xf numFmtId="180" fontId="22" fillId="3" borderId="1" xfId="0" applyNumberFormat="1" applyFont="1" applyFill="1" applyBorder="1" applyAlignment="1" applyProtection="1">
      <alignment horizontal="right" wrapText="1"/>
      <protection hidden="1"/>
    </xf>
    <xf numFmtId="166" fontId="4" fillId="2" borderId="7" xfId="0" applyNumberFormat="1" applyFont="1" applyFill="1" applyBorder="1" applyAlignment="1" applyProtection="1">
      <alignment horizontal="center" vertical="center"/>
      <protection hidden="1"/>
    </xf>
    <xf numFmtId="165" fontId="7" fillId="0" borderId="1" xfId="0" applyNumberFormat="1" applyFont="1" applyBorder="1" applyAlignment="1" applyProtection="1">
      <alignment horizontal="right"/>
      <protection hidden="1"/>
    </xf>
    <xf numFmtId="1" fontId="9" fillId="0" borderId="1" xfId="0" applyNumberFormat="1" applyFont="1" applyBorder="1" applyAlignment="1" applyProtection="1">
      <alignment horizontal="left"/>
      <protection hidden="1"/>
    </xf>
    <xf numFmtId="1" fontId="56" fillId="0" borderId="7" xfId="0" applyNumberFormat="1" applyFont="1" applyBorder="1" applyAlignment="1" applyProtection="1">
      <alignment horizontal="left"/>
      <protection hidden="1"/>
    </xf>
    <xf numFmtId="1" fontId="56" fillId="0" borderId="0" xfId="0" applyNumberFormat="1" applyFont="1" applyAlignment="1" applyProtection="1">
      <alignment horizontal="left"/>
      <protection hidden="1"/>
    </xf>
    <xf numFmtId="1" fontId="38" fillId="3" borderId="0" xfId="0" applyNumberFormat="1" applyFont="1" applyFill="1" applyAlignment="1" applyProtection="1">
      <alignment horizontal="center" vertical="top" wrapText="1"/>
      <protection hidden="1"/>
    </xf>
    <xf numFmtId="1" fontId="56" fillId="0" borderId="5" xfId="0" applyNumberFormat="1" applyFont="1" applyBorder="1" applyAlignment="1" applyProtection="1">
      <alignment horizontal="left"/>
      <protection hidden="1"/>
    </xf>
    <xf numFmtId="164" fontId="22" fillId="3" borderId="16" xfId="0" applyNumberFormat="1" applyFont="1" applyFill="1" applyBorder="1" applyAlignment="1" applyProtection="1">
      <alignment horizontal="right" wrapText="1"/>
      <protection hidden="1"/>
    </xf>
    <xf numFmtId="1" fontId="4" fillId="3" borderId="16" xfId="0" applyNumberFormat="1" applyFont="1" applyFill="1" applyBorder="1" applyAlignment="1" applyProtection="1">
      <alignment horizontal="left" wrapText="1"/>
      <protection hidden="1"/>
    </xf>
    <xf numFmtId="1" fontId="4" fillId="3" borderId="19" xfId="0" applyNumberFormat="1" applyFont="1" applyFill="1" applyBorder="1" applyAlignment="1" applyProtection="1">
      <alignment horizontal="left" wrapText="1"/>
      <protection hidden="1"/>
    </xf>
    <xf numFmtId="0" fontId="4" fillId="3" borderId="0" xfId="0" applyFont="1" applyFill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vertical="center"/>
      <protection locked="0"/>
    </xf>
    <xf numFmtId="0" fontId="7" fillId="0" borderId="2" xfId="0" applyFont="1" applyBorder="1"/>
    <xf numFmtId="0" fontId="7" fillId="0" borderId="11" xfId="0" applyFont="1" applyBorder="1"/>
    <xf numFmtId="0" fontId="0" fillId="0" borderId="12" xfId="0" applyBorder="1"/>
    <xf numFmtId="0" fontId="39" fillId="0" borderId="0" xfId="0" quotePrefix="1" applyFont="1" applyAlignment="1" applyProtection="1">
      <alignment horizontal="center" vertical="center" wrapText="1"/>
      <protection hidden="1"/>
    </xf>
    <xf numFmtId="0" fontId="16" fillId="3" borderId="0" xfId="0" quotePrefix="1" applyFont="1" applyFill="1" applyAlignment="1" applyProtection="1">
      <alignment horizontal="center" vertical="center" wrapText="1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3" xfId="0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1" fontId="22" fillId="3" borderId="19" xfId="0" applyNumberFormat="1" applyFont="1" applyFill="1" applyBorder="1" applyAlignment="1" applyProtection="1">
      <alignment horizontal="left" wrapText="1"/>
      <protection hidden="1"/>
    </xf>
    <xf numFmtId="1" fontId="22" fillId="3" borderId="20" xfId="0" applyNumberFormat="1" applyFont="1" applyFill="1" applyBorder="1" applyAlignment="1" applyProtection="1">
      <alignment horizontal="left" wrapText="1"/>
      <protection hidden="1"/>
    </xf>
    <xf numFmtId="1" fontId="22" fillId="3" borderId="18" xfId="0" applyNumberFormat="1" applyFont="1" applyFill="1" applyBorder="1" applyAlignment="1" applyProtection="1">
      <alignment horizontal="left" wrapText="1"/>
      <protection hidden="1"/>
    </xf>
    <xf numFmtId="1" fontId="38" fillId="3" borderId="0" xfId="0" applyNumberFormat="1" applyFont="1" applyFill="1" applyAlignment="1" applyProtection="1">
      <alignment horizontal="center"/>
      <protection hidden="1"/>
    </xf>
    <xf numFmtId="0" fontId="38" fillId="2" borderId="0" xfId="0" applyFont="1" applyFill="1" applyAlignment="1" applyProtection="1">
      <alignment horizontal="left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 applyProtection="1">
      <alignment horizontal="left" vertical="center"/>
      <protection hidden="1"/>
    </xf>
    <xf numFmtId="0" fontId="30" fillId="3" borderId="0" xfId="0" applyFont="1" applyFill="1" applyAlignment="1" applyProtection="1">
      <alignment horizontal="center" vertical="center"/>
      <protection hidden="1"/>
    </xf>
    <xf numFmtId="2" fontId="14" fillId="3" borderId="0" xfId="0" applyNumberFormat="1" applyFont="1" applyFill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175" fontId="0" fillId="0" borderId="1" xfId="0" applyNumberFormat="1" applyBorder="1" applyAlignment="1" applyProtection="1">
      <alignment horizontal="left"/>
      <protection hidden="1"/>
    </xf>
    <xf numFmtId="175" fontId="0" fillId="0" borderId="0" xfId="0" applyNumberFormat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8" fillId="3" borderId="10" xfId="0" applyFont="1" applyFill="1" applyBorder="1" applyAlignment="1" applyProtection="1">
      <alignment vertical="center"/>
      <protection hidden="1"/>
    </xf>
    <xf numFmtId="0" fontId="8" fillId="3" borderId="7" xfId="0" applyFont="1" applyFill="1" applyBorder="1" applyAlignment="1" applyProtection="1">
      <alignment vertical="center"/>
      <protection hidden="1"/>
    </xf>
    <xf numFmtId="0" fontId="41" fillId="0" borderId="0" xfId="0" applyFont="1" applyAlignment="1" applyProtection="1">
      <alignment horizontal="right"/>
      <protection hidden="1"/>
    </xf>
    <xf numFmtId="0" fontId="37" fillId="3" borderId="0" xfId="0" applyFont="1" applyFill="1" applyProtection="1">
      <protection hidden="1"/>
    </xf>
    <xf numFmtId="178" fontId="14" fillId="0" borderId="0" xfId="1" applyNumberFormat="1" applyFont="1" applyAlignment="1" applyProtection="1">
      <alignment vertical="center"/>
      <protection hidden="1"/>
    </xf>
    <xf numFmtId="0" fontId="15" fillId="0" borderId="0" xfId="1" applyFont="1" applyAlignment="1" applyProtection="1">
      <alignment vertical="center"/>
      <protection hidden="1"/>
    </xf>
    <xf numFmtId="0" fontId="15" fillId="3" borderId="12" xfId="1" applyFont="1" applyFill="1" applyBorder="1" applyAlignment="1" applyProtection="1">
      <alignment horizontal="center" vertical="center" wrapText="1"/>
      <protection hidden="1"/>
    </xf>
    <xf numFmtId="0" fontId="14" fillId="3" borderId="0" xfId="1" applyFont="1" applyFill="1" applyAlignment="1" applyProtection="1">
      <alignment vertical="center" wrapText="1"/>
      <protection hidden="1"/>
    </xf>
    <xf numFmtId="0" fontId="14" fillId="0" borderId="14" xfId="1" quotePrefix="1" applyFont="1" applyBorder="1" applyAlignment="1" applyProtection="1">
      <alignment horizontal="center" vertical="center"/>
      <protection hidden="1"/>
    </xf>
    <xf numFmtId="176" fontId="14" fillId="0" borderId="3" xfId="1" applyNumberFormat="1" applyFont="1" applyBorder="1" applyAlignment="1" applyProtection="1">
      <alignment vertical="center"/>
      <protection hidden="1"/>
    </xf>
    <xf numFmtId="0" fontId="14" fillId="0" borderId="3" xfId="1" applyFont="1" applyBorder="1" applyAlignment="1" applyProtection="1">
      <alignment horizontal="center" vertical="center"/>
      <protection hidden="1"/>
    </xf>
    <xf numFmtId="0" fontId="14" fillId="0" borderId="12" xfId="1" applyFont="1" applyBorder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/>
      <protection hidden="1"/>
    </xf>
    <xf numFmtId="177" fontId="14" fillId="0" borderId="3" xfId="1" applyNumberFormat="1" applyFont="1" applyBorder="1" applyAlignment="1" applyProtection="1">
      <alignment vertical="center"/>
      <protection hidden="1"/>
    </xf>
    <xf numFmtId="0" fontId="59" fillId="0" borderId="3" xfId="0" applyFont="1" applyBorder="1" applyAlignment="1" applyProtection="1">
      <alignment horizontal="center" vertical="center" readingOrder="1"/>
      <protection hidden="1"/>
    </xf>
    <xf numFmtId="0" fontId="59" fillId="0" borderId="12" xfId="0" applyFont="1" applyBorder="1" applyAlignment="1" applyProtection="1">
      <alignment horizontal="center" vertical="center" readingOrder="1"/>
      <protection hidden="1"/>
    </xf>
    <xf numFmtId="0" fontId="29" fillId="0" borderId="1" xfId="0" applyFont="1" applyBorder="1" applyAlignment="1" applyProtection="1">
      <alignment horizontal="center"/>
      <protection hidden="1"/>
    </xf>
    <xf numFmtId="0" fontId="29" fillId="0" borderId="4" xfId="0" quotePrefix="1" applyFont="1" applyBorder="1" applyProtection="1">
      <protection hidden="1"/>
    </xf>
    <xf numFmtId="0" fontId="29" fillId="0" borderId="15" xfId="0" applyFont="1" applyBorder="1" applyProtection="1">
      <protection hidden="1"/>
    </xf>
    <xf numFmtId="14" fontId="29" fillId="0" borderId="1" xfId="2" applyNumberFormat="1" applyFont="1" applyBorder="1" applyAlignment="1" applyProtection="1">
      <alignment horizontal="center"/>
      <protection hidden="1"/>
    </xf>
    <xf numFmtId="0" fontId="29" fillId="0" borderId="3" xfId="0" applyFont="1" applyBorder="1" applyProtection="1">
      <protection hidden="1"/>
    </xf>
    <xf numFmtId="0" fontId="14" fillId="3" borderId="0" xfId="1" applyFont="1" applyFill="1" applyAlignment="1" applyProtection="1">
      <alignment vertical="center"/>
      <protection hidden="1"/>
    </xf>
    <xf numFmtId="0" fontId="26" fillId="3" borderId="0" xfId="0" applyFont="1" applyFill="1" applyAlignment="1" applyProtection="1">
      <alignment horizontal="right" vertical="center"/>
      <protection hidden="1"/>
    </xf>
    <xf numFmtId="0" fontId="48" fillId="0" borderId="0" xfId="0" applyFont="1" applyAlignment="1" applyProtection="1">
      <alignment vertical="center"/>
      <protection hidden="1"/>
    </xf>
    <xf numFmtId="164" fontId="14" fillId="3" borderId="0" xfId="0" applyNumberFormat="1" applyFont="1" applyFill="1" applyAlignment="1" applyProtection="1">
      <alignment vertical="center"/>
      <protection hidden="1"/>
    </xf>
    <xf numFmtId="165" fontId="9" fillId="3" borderId="1" xfId="0" applyNumberFormat="1" applyFont="1" applyFill="1" applyBorder="1" applyAlignment="1" applyProtection="1">
      <alignment horizontal="right" vertical="top"/>
      <protection hidden="1"/>
    </xf>
    <xf numFmtId="165" fontId="7" fillId="0" borderId="13" xfId="0" applyNumberFormat="1" applyFont="1" applyBorder="1" applyAlignment="1" applyProtection="1">
      <alignment horizontal="right" vertical="top"/>
      <protection hidden="1"/>
    </xf>
    <xf numFmtId="1" fontId="7" fillId="0" borderId="1" xfId="0" applyNumberFormat="1" applyFont="1" applyBorder="1" applyAlignment="1" applyProtection="1">
      <alignment horizontal="left" vertical="top"/>
      <protection hidden="1"/>
    </xf>
    <xf numFmtId="1" fontId="0" fillId="7" borderId="0" xfId="0" applyNumberFormat="1" applyFill="1" applyProtection="1">
      <protection hidden="1"/>
    </xf>
    <xf numFmtId="165" fontId="7" fillId="7" borderId="1" xfId="0" applyNumberFormat="1" applyFont="1" applyFill="1" applyBorder="1" applyAlignment="1" applyProtection="1">
      <alignment horizontal="right"/>
      <protection hidden="1"/>
    </xf>
    <xf numFmtId="1" fontId="5" fillId="7" borderId="15" xfId="0" quotePrefix="1" applyNumberFormat="1" applyFont="1" applyFill="1" applyBorder="1" applyAlignment="1" applyProtection="1">
      <alignment horizontal="left" vertical="center"/>
      <protection hidden="1"/>
    </xf>
    <xf numFmtId="1" fontId="7" fillId="0" borderId="0" xfId="0" applyNumberFormat="1" applyFont="1" applyAlignment="1" applyProtection="1">
      <alignment horizontal="left" vertical="top"/>
      <protection hidden="1"/>
    </xf>
    <xf numFmtId="0" fontId="0" fillId="7" borderId="0" xfId="0" applyFill="1"/>
    <xf numFmtId="0" fontId="32" fillId="0" borderId="1" xfId="0" applyFont="1" applyBorder="1" applyAlignment="1">
      <alignment horizontal="left"/>
    </xf>
    <xf numFmtId="0" fontId="32" fillId="0" borderId="0" xfId="0" applyFont="1"/>
    <xf numFmtId="0" fontId="32" fillId="4" borderId="0" xfId="0" applyFont="1" applyFill="1"/>
    <xf numFmtId="0" fontId="7" fillId="3" borderId="0" xfId="0" applyFont="1" applyFill="1" applyAlignment="1">
      <alignment horizontal="left"/>
    </xf>
    <xf numFmtId="1" fontId="38" fillId="3" borderId="0" xfId="0" applyNumberFormat="1" applyFont="1" applyFill="1"/>
    <xf numFmtId="0" fontId="4" fillId="2" borderId="0" xfId="0" applyFont="1" applyFill="1" applyProtection="1"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5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center" vertical="top" wrapText="1"/>
      <protection hidden="1"/>
    </xf>
    <xf numFmtId="0" fontId="4" fillId="5" borderId="0" xfId="0" applyFont="1" applyFill="1" applyAlignment="1">
      <alignment horizontal="left" vertical="center"/>
    </xf>
    <xf numFmtId="0" fontId="15" fillId="3" borderId="0" xfId="1" applyFont="1" applyFill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center" vertical="center"/>
      <protection hidden="1"/>
    </xf>
    <xf numFmtId="0" fontId="59" fillId="0" borderId="0" xfId="0" applyFont="1" applyAlignment="1" applyProtection="1">
      <alignment horizontal="center" vertical="center" readingOrder="1"/>
      <protection hidden="1"/>
    </xf>
    <xf numFmtId="0" fontId="2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1" xfId="0" applyFont="1" applyBorder="1" applyAlignment="1" applyProtection="1">
      <alignment horizontal="center" vertical="center"/>
      <protection hidden="1"/>
    </xf>
    <xf numFmtId="0" fontId="7" fillId="0" borderId="0" xfId="5" applyFont="1"/>
    <xf numFmtId="1" fontId="5" fillId="0" borderId="1" xfId="0" applyNumberFormat="1" applyFont="1" applyBorder="1" applyAlignment="1">
      <alignment horizontal="left"/>
    </xf>
    <xf numFmtId="1" fontId="5" fillId="0" borderId="12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14" fillId="0" borderId="0" xfId="0" applyNumberFormat="1" applyFont="1" applyAlignment="1" applyProtection="1">
      <alignment horizontal="left" vertical="top"/>
      <protection hidden="1"/>
    </xf>
    <xf numFmtId="0" fontId="14" fillId="0" borderId="0" xfId="0" applyFont="1" applyAlignment="1">
      <alignment horizontal="left"/>
    </xf>
    <xf numFmtId="182" fontId="29" fillId="0" borderId="1" xfId="2" applyNumberFormat="1" applyFont="1" applyBorder="1" applyAlignment="1" applyProtection="1">
      <alignment horizontal="center"/>
      <protection hidden="1"/>
    </xf>
    <xf numFmtId="1" fontId="5" fillId="7" borderId="1" xfId="0" applyNumberFormat="1" applyFont="1" applyFill="1" applyBorder="1" applyAlignment="1">
      <alignment horizontal="left"/>
    </xf>
    <xf numFmtId="1" fontId="7" fillId="0" borderId="1" xfId="0" applyNumberFormat="1" applyFont="1" applyBorder="1" applyAlignment="1">
      <alignment horizontal="left" vertical="top"/>
    </xf>
    <xf numFmtId="182" fontId="7" fillId="0" borderId="1" xfId="0" applyNumberFormat="1" applyFont="1" applyBorder="1" applyAlignment="1">
      <alignment horizontal="center" vertical="center"/>
    </xf>
    <xf numFmtId="165" fontId="7" fillId="7" borderId="13" xfId="0" applyNumberFormat="1" applyFont="1" applyFill="1" applyBorder="1" applyAlignment="1" applyProtection="1">
      <alignment horizontal="right" vertical="top"/>
      <protection hidden="1"/>
    </xf>
    <xf numFmtId="1" fontId="0" fillId="7" borderId="1" xfId="0" applyNumberFormat="1" applyFill="1" applyBorder="1" applyProtection="1">
      <protection hidden="1"/>
    </xf>
    <xf numFmtId="165" fontId="7" fillId="0" borderId="13" xfId="0" applyNumberFormat="1" applyFont="1" applyBorder="1" applyAlignment="1" applyProtection="1">
      <alignment horizontal="right"/>
      <protection hidden="1"/>
    </xf>
    <xf numFmtId="1" fontId="0" fillId="0" borderId="0" xfId="0" applyNumberFormat="1"/>
    <xf numFmtId="1" fontId="2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7" borderId="0" xfId="0" applyNumberFormat="1" applyFill="1"/>
    <xf numFmtId="1" fontId="9" fillId="0" borderId="12" xfId="0" applyNumberFormat="1" applyFont="1" applyBorder="1" applyAlignment="1">
      <alignment vertical="center" textRotation="90"/>
    </xf>
    <xf numFmtId="1" fontId="9" fillId="3" borderId="12" xfId="0" applyNumberFormat="1" applyFont="1" applyFill="1" applyBorder="1" applyAlignment="1">
      <alignment vertical="center" textRotation="90"/>
    </xf>
    <xf numFmtId="2" fontId="0" fillId="7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6" fillId="0" borderId="0" xfId="0" applyNumberFormat="1" applyFont="1"/>
    <xf numFmtId="169" fontId="5" fillId="7" borderId="1" xfId="0" applyNumberFormat="1" applyFon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1" fontId="9" fillId="0" borderId="10" xfId="0" applyNumberFormat="1" applyFont="1" applyBorder="1" applyAlignment="1">
      <alignment vertical="center" textRotation="90"/>
    </xf>
    <xf numFmtId="1" fontId="9" fillId="0" borderId="7" xfId="0" applyNumberFormat="1" applyFont="1" applyBorder="1" applyAlignment="1">
      <alignment vertical="center" textRotation="90"/>
    </xf>
    <xf numFmtId="1" fontId="9" fillId="3" borderId="10" xfId="0" applyNumberFormat="1" applyFont="1" applyFill="1" applyBorder="1" applyAlignment="1">
      <alignment vertical="center" textRotation="90"/>
    </xf>
    <xf numFmtId="1" fontId="10" fillId="0" borderId="3" xfId="0" applyNumberFormat="1" applyFont="1" applyBorder="1" applyAlignment="1">
      <alignment horizontal="center" vertical="center"/>
    </xf>
    <xf numFmtId="1" fontId="0" fillId="4" borderId="0" xfId="0" applyNumberFormat="1" applyFill="1"/>
    <xf numFmtId="1" fontId="5" fillId="0" borderId="0" xfId="0" applyNumberFormat="1" applyFont="1" applyAlignment="1">
      <alignment horizontal="left"/>
    </xf>
    <xf numFmtId="1" fontId="0" fillId="3" borderId="0" xfId="0" applyNumberFormat="1" applyFill="1"/>
    <xf numFmtId="1" fontId="5" fillId="3" borderId="12" xfId="0" applyNumberFormat="1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left"/>
    </xf>
    <xf numFmtId="1" fontId="0" fillId="0" borderId="1" xfId="0" applyNumberFormat="1" applyBorder="1"/>
    <xf numFmtId="1" fontId="9" fillId="0" borderId="1" xfId="0" applyNumberFormat="1" applyFont="1" applyBorder="1" applyAlignment="1">
      <alignment horizontal="center"/>
    </xf>
    <xf numFmtId="1" fontId="7" fillId="7" borderId="1" xfId="0" applyNumberFormat="1" applyFont="1" applyFill="1" applyBorder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1" fontId="7" fillId="7" borderId="0" xfId="0" applyNumberFormat="1" applyFont="1" applyFill="1" applyAlignment="1">
      <alignment horizontal="left" vertical="top"/>
    </xf>
    <xf numFmtId="1" fontId="5" fillId="0" borderId="9" xfId="0" applyNumberFormat="1" applyFont="1" applyBorder="1" applyAlignment="1">
      <alignment horizontal="left"/>
    </xf>
    <xf numFmtId="1" fontId="7" fillId="0" borderId="0" xfId="0" applyNumberFormat="1" applyFont="1" applyAlignment="1">
      <alignment horizontal="right" vertical="center"/>
    </xf>
    <xf numFmtId="1" fontId="7" fillId="0" borderId="1" xfId="0" applyNumberFormat="1" applyFont="1" applyBorder="1" applyAlignment="1">
      <alignment horizontal="left" vertical="center"/>
    </xf>
    <xf numFmtId="0" fontId="34" fillId="3" borderId="1" xfId="0" applyFont="1" applyFill="1" applyBorder="1" applyAlignment="1">
      <alignment horizontal="center"/>
    </xf>
    <xf numFmtId="0" fontId="33" fillId="0" borderId="3" xfId="0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2" fillId="9" borderId="1" xfId="0" applyFont="1" applyFill="1" applyBorder="1" applyAlignment="1">
      <alignment horizontal="left"/>
    </xf>
    <xf numFmtId="0" fontId="32" fillId="3" borderId="1" xfId="0" applyFont="1" applyFill="1" applyBorder="1" applyAlignment="1">
      <alignment horizontal="left"/>
    </xf>
    <xf numFmtId="0" fontId="32" fillId="0" borderId="7" xfId="0" applyFont="1" applyBorder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66" fillId="0" borderId="0" xfId="0" applyFont="1"/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4" fillId="3" borderId="3" xfId="0" applyFont="1" applyFill="1" applyBorder="1" applyAlignment="1">
      <alignment vertical="center"/>
    </xf>
    <xf numFmtId="166" fontId="39" fillId="2" borderId="0" xfId="0" quotePrefix="1" applyNumberFormat="1" applyFont="1" applyFill="1" applyAlignment="1" applyProtection="1">
      <alignment horizontal="center" vertical="center"/>
      <protection hidden="1"/>
    </xf>
    <xf numFmtId="0" fontId="4" fillId="5" borderId="0" xfId="0" applyFont="1" applyFill="1" applyAlignment="1">
      <alignment horizontal="right" vertical="center"/>
    </xf>
    <xf numFmtId="2" fontId="38" fillId="0" borderId="1" xfId="0" applyNumberFormat="1" applyFont="1" applyBorder="1" applyAlignment="1" applyProtection="1">
      <alignment horizontal="center"/>
      <protection hidden="1"/>
    </xf>
    <xf numFmtId="164" fontId="14" fillId="3" borderId="0" xfId="0" applyNumberFormat="1" applyFont="1" applyFill="1" applyAlignment="1" applyProtection="1">
      <alignment horizontal="center" vertical="center"/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0" fontId="8" fillId="3" borderId="0" xfId="1" applyFont="1" applyFill="1" applyAlignment="1" applyProtection="1">
      <alignment vertical="center"/>
      <protection locked="0"/>
    </xf>
    <xf numFmtId="0" fontId="55" fillId="3" borderId="0" xfId="0" applyFont="1" applyFill="1" applyAlignment="1" applyProtection="1">
      <alignment horizontal="left" vertical="center"/>
      <protection hidden="1"/>
    </xf>
    <xf numFmtId="0" fontId="55" fillId="3" borderId="0" xfId="0" applyFont="1" applyFill="1" applyAlignment="1" applyProtection="1">
      <alignment vertical="center"/>
      <protection hidden="1"/>
    </xf>
    <xf numFmtId="166" fontId="72" fillId="3" borderId="0" xfId="0" quotePrefix="1" applyNumberFormat="1" applyFont="1" applyFill="1" applyAlignment="1" applyProtection="1">
      <alignment horizontal="center" vertical="center" wrapText="1"/>
      <protection hidden="1"/>
    </xf>
    <xf numFmtId="0" fontId="68" fillId="3" borderId="0" xfId="0" applyFont="1" applyFill="1" applyAlignment="1">
      <alignment horizontal="left"/>
    </xf>
    <xf numFmtId="0" fontId="27" fillId="3" borderId="0" xfId="0" quotePrefix="1" applyFont="1" applyFill="1" applyAlignment="1" applyProtection="1">
      <alignment horizontal="center" vertical="center" wrapText="1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50" fillId="3" borderId="0" xfId="0" applyFont="1" applyFill="1" applyAlignment="1" applyProtection="1">
      <alignment vertical="center"/>
      <protection hidden="1"/>
    </xf>
    <xf numFmtId="0" fontId="50" fillId="3" borderId="0" xfId="0" applyFont="1" applyFill="1" applyAlignment="1" applyProtection="1">
      <alignment horizontal="right" vertical="center"/>
      <protection hidden="1"/>
    </xf>
    <xf numFmtId="0" fontId="50" fillId="3" borderId="1" xfId="0" applyFont="1" applyFill="1" applyBorder="1" applyAlignment="1" applyProtection="1">
      <alignment vertical="center"/>
      <protection hidden="1"/>
    </xf>
    <xf numFmtId="0" fontId="50" fillId="3" borderId="1" xfId="0" applyFont="1" applyFill="1" applyBorder="1" applyAlignment="1" applyProtection="1">
      <alignment horizontal="center" vertical="center"/>
      <protection hidden="1"/>
    </xf>
    <xf numFmtId="0" fontId="50" fillId="3" borderId="14" xfId="0" applyFont="1" applyFill="1" applyBorder="1" applyAlignment="1" applyProtection="1">
      <alignment vertical="center"/>
      <protection hidden="1"/>
    </xf>
    <xf numFmtId="0" fontId="73" fillId="3" borderId="0" xfId="1" applyFont="1" applyFill="1" applyAlignment="1" applyProtection="1">
      <alignment vertical="center"/>
      <protection locked="0"/>
    </xf>
    <xf numFmtId="169" fontId="0" fillId="7" borderId="0" xfId="0" applyNumberFormat="1" applyFill="1" applyAlignment="1">
      <alignment horizontal="center"/>
    </xf>
    <xf numFmtId="169" fontId="5" fillId="0" borderId="10" xfId="0" applyNumberFormat="1" applyFont="1" applyBorder="1" applyAlignment="1">
      <alignment horizontal="center"/>
    </xf>
    <xf numFmtId="169" fontId="5" fillId="0" borderId="7" xfId="0" applyNumberFormat="1" applyFont="1" applyBorder="1" applyAlignment="1">
      <alignment horizontal="center"/>
    </xf>
    <xf numFmtId="169" fontId="0" fillId="7" borderId="10" xfId="0" applyNumberFormat="1" applyFill="1" applyBorder="1" applyAlignment="1">
      <alignment horizontal="center"/>
    </xf>
    <xf numFmtId="169" fontId="0" fillId="4" borderId="10" xfId="0" applyNumberFormat="1" applyFill="1" applyBorder="1" applyAlignment="1">
      <alignment horizontal="center"/>
    </xf>
    <xf numFmtId="169" fontId="0" fillId="4" borderId="7" xfId="0" applyNumberFormat="1" applyFill="1" applyBorder="1" applyAlignment="1">
      <alignment horizontal="center"/>
    </xf>
    <xf numFmtId="169" fontId="0" fillId="3" borderId="10" xfId="0" applyNumberFormat="1" applyFill="1" applyBorder="1" applyAlignment="1">
      <alignment horizontal="center"/>
    </xf>
    <xf numFmtId="0" fontId="7" fillId="10" borderId="1" xfId="0" applyFont="1" applyFill="1" applyBorder="1"/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49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 wrapText="1"/>
    </xf>
    <xf numFmtId="0" fontId="49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0" fillId="8" borderId="1" xfId="0" applyFont="1" applyFill="1" applyBorder="1" applyAlignment="1">
      <alignment horizontal="left" vertical="center" wrapText="1"/>
    </xf>
    <xf numFmtId="0" fontId="40" fillId="8" borderId="1" xfId="0" applyFont="1" applyFill="1" applyBorder="1" applyAlignment="1">
      <alignment horizontal="left" vertical="center"/>
    </xf>
    <xf numFmtId="0" fontId="40" fillId="11" borderId="1" xfId="0" applyFont="1" applyFill="1" applyBorder="1" applyAlignment="1">
      <alignment horizontal="left" vertical="center"/>
    </xf>
    <xf numFmtId="1" fontId="4" fillId="3" borderId="0" xfId="0" applyNumberFormat="1" applyFont="1" applyFill="1" applyProtection="1">
      <protection hidden="1"/>
    </xf>
    <xf numFmtId="1" fontId="0" fillId="8" borderId="1" xfId="0" applyNumberFormat="1" applyFill="1" applyBorder="1" applyProtection="1">
      <protection hidden="1"/>
    </xf>
    <xf numFmtId="2" fontId="0" fillId="8" borderId="1" xfId="0" applyNumberFormat="1" applyFill="1" applyBorder="1" applyProtection="1">
      <protection hidden="1"/>
    </xf>
    <xf numFmtId="1" fontId="23" fillId="8" borderId="32" xfId="0" applyNumberFormat="1" applyFont="1" applyFill="1" applyBorder="1" applyAlignment="1" applyProtection="1">
      <alignment horizontal="center"/>
      <protection hidden="1"/>
    </xf>
    <xf numFmtId="1" fontId="23" fillId="8" borderId="33" xfId="0" applyNumberFormat="1" applyFont="1" applyFill="1" applyBorder="1" applyAlignment="1" applyProtection="1">
      <alignment horizontal="center"/>
      <protection hidden="1"/>
    </xf>
    <xf numFmtId="1" fontId="0" fillId="8" borderId="27" xfId="0" applyNumberFormat="1" applyFill="1" applyBorder="1" applyProtection="1">
      <protection hidden="1"/>
    </xf>
    <xf numFmtId="1" fontId="24" fillId="8" borderId="33" xfId="0" applyNumberFormat="1" applyFont="1" applyFill="1" applyBorder="1" applyAlignment="1" applyProtection="1">
      <alignment horizontal="center"/>
      <protection hidden="1"/>
    </xf>
    <xf numFmtId="1" fontId="0" fillId="8" borderId="33" xfId="0" applyNumberFormat="1" applyFill="1" applyBorder="1" applyProtection="1">
      <protection hidden="1"/>
    </xf>
    <xf numFmtId="1" fontId="0" fillId="8" borderId="28" xfId="0" applyNumberFormat="1" applyFill="1" applyBorder="1" applyProtection="1">
      <protection hidden="1"/>
    </xf>
    <xf numFmtId="2" fontId="0" fillId="8" borderId="34" xfId="0" applyNumberFormat="1" applyFill="1" applyBorder="1" applyProtection="1">
      <protection hidden="1"/>
    </xf>
    <xf numFmtId="1" fontId="0" fillId="8" borderId="35" xfId="0" applyNumberFormat="1" applyFill="1" applyBorder="1" applyProtection="1">
      <protection hidden="1"/>
    </xf>
    <xf numFmtId="0" fontId="0" fillId="8" borderId="0" xfId="0" applyFill="1"/>
    <xf numFmtId="1" fontId="0" fillId="8" borderId="0" xfId="0" applyNumberFormat="1" applyFill="1" applyProtection="1">
      <protection hidden="1"/>
    </xf>
    <xf numFmtId="2" fontId="0" fillId="8" borderId="36" xfId="0" applyNumberFormat="1" applyFill="1" applyBorder="1" applyProtection="1">
      <protection hidden="1"/>
    </xf>
    <xf numFmtId="0" fontId="0" fillId="8" borderId="25" xfId="0" applyFill="1" applyBorder="1"/>
    <xf numFmtId="2" fontId="0" fillId="8" borderId="37" xfId="0" applyNumberFormat="1" applyFill="1" applyBorder="1" applyProtection="1">
      <protection hidden="1"/>
    </xf>
    <xf numFmtId="1" fontId="0" fillId="8" borderId="25" xfId="0" applyNumberFormat="1" applyFill="1" applyBorder="1" applyProtection="1">
      <protection hidden="1"/>
    </xf>
    <xf numFmtId="1" fontId="0" fillId="8" borderId="38" xfId="0" applyNumberFormat="1" applyFill="1" applyBorder="1" applyProtection="1">
      <protection hidden="1"/>
    </xf>
    <xf numFmtId="0" fontId="4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7" fillId="10" borderId="1" xfId="0" applyFont="1" applyFill="1" applyBorder="1" applyAlignment="1">
      <alignment vertical="center"/>
    </xf>
    <xf numFmtId="0" fontId="7" fillId="0" borderId="0" xfId="4"/>
    <xf numFmtId="0" fontId="32" fillId="0" borderId="0" xfId="4" applyFont="1" applyProtection="1">
      <protection hidden="1"/>
    </xf>
    <xf numFmtId="0" fontId="32" fillId="0" borderId="1" xfId="4" applyFont="1" applyBorder="1" applyProtection="1">
      <protection hidden="1"/>
    </xf>
    <xf numFmtId="164" fontId="32" fillId="0" borderId="1" xfId="4" applyNumberFormat="1" applyFont="1" applyBorder="1" applyProtection="1">
      <protection hidden="1"/>
    </xf>
    <xf numFmtId="164" fontId="31" fillId="6" borderId="1" xfId="3" applyNumberFormat="1" applyFont="1" applyFill="1" applyBorder="1" applyAlignment="1">
      <alignment horizontal="center" vertical="center" wrapText="1"/>
    </xf>
    <xf numFmtId="164" fontId="31" fillId="0" borderId="1" xfId="3" applyNumberFormat="1" applyFont="1" applyBorder="1" applyAlignment="1">
      <alignment horizontal="right" vertical="center"/>
    </xf>
    <xf numFmtId="0" fontId="32" fillId="0" borderId="1" xfId="4" applyFont="1" applyBorder="1" applyAlignment="1">
      <alignment horizontal="right"/>
    </xf>
    <xf numFmtId="164" fontId="31" fillId="0" borderId="1" xfId="3" applyNumberFormat="1" applyFont="1" applyBorder="1" applyAlignment="1">
      <alignment horizontal="right" vertical="center" wrapText="1"/>
    </xf>
    <xf numFmtId="164" fontId="32" fillId="6" borderId="1" xfId="4" applyNumberFormat="1" applyFont="1" applyFill="1" applyBorder="1" applyAlignment="1">
      <alignment horizontal="center"/>
    </xf>
    <xf numFmtId="164" fontId="32" fillId="0" borderId="1" xfId="4" applyNumberFormat="1" applyFont="1" applyBorder="1"/>
    <xf numFmtId="0" fontId="32" fillId="0" borderId="1" xfId="4" applyFont="1" applyBorder="1"/>
    <xf numFmtId="0" fontId="32" fillId="0" borderId="0" xfId="4" applyFont="1"/>
    <xf numFmtId="0" fontId="32" fillId="4" borderId="0" xfId="4" applyFont="1" applyFill="1"/>
    <xf numFmtId="164" fontId="5" fillId="0" borderId="1" xfId="4" quotePrefix="1" applyNumberFormat="1" applyFont="1" applyBorder="1" applyAlignment="1">
      <alignment horizontal="right"/>
    </xf>
    <xf numFmtId="14" fontId="32" fillId="8" borderId="6" xfId="4" quotePrefix="1" applyNumberFormat="1" applyFont="1" applyFill="1" applyBorder="1" applyAlignment="1">
      <alignment horizontal="left" vertical="center"/>
    </xf>
    <xf numFmtId="164" fontId="32" fillId="0" borderId="1" xfId="4" applyNumberFormat="1" applyFont="1" applyBorder="1" applyAlignment="1">
      <alignment horizontal="right"/>
    </xf>
    <xf numFmtId="0" fontId="32" fillId="7" borderId="0" xfId="4" applyFont="1" applyFill="1"/>
    <xf numFmtId="164" fontId="31" fillId="6" borderId="1" xfId="3" applyNumberFormat="1" applyFont="1" applyFill="1" applyBorder="1" applyAlignment="1" applyProtection="1">
      <alignment horizontal="center" vertical="center" wrapText="1"/>
      <protection hidden="1"/>
    </xf>
    <xf numFmtId="164" fontId="31" fillId="0" borderId="1" xfId="3" applyNumberFormat="1" applyFont="1" applyBorder="1" applyAlignment="1" applyProtection="1">
      <alignment horizontal="right" vertical="center"/>
      <protection hidden="1"/>
    </xf>
    <xf numFmtId="0" fontId="32" fillId="0" borderId="1" xfId="4" applyFont="1" applyBorder="1" applyAlignment="1" applyProtection="1">
      <alignment horizontal="right"/>
      <protection hidden="1"/>
    </xf>
    <xf numFmtId="14" fontId="32" fillId="6" borderId="6" xfId="4" quotePrefix="1" applyNumberFormat="1" applyFont="1" applyFill="1" applyBorder="1" applyAlignment="1" applyProtection="1">
      <alignment horizontal="left" vertical="center"/>
      <protection hidden="1"/>
    </xf>
    <xf numFmtId="164" fontId="31" fillId="0" borderId="1" xfId="3" applyNumberFormat="1" applyFont="1" applyBorder="1" applyAlignment="1" applyProtection="1">
      <alignment horizontal="right" vertical="center" wrapText="1"/>
      <protection hidden="1"/>
    </xf>
    <xf numFmtId="164" fontId="32" fillId="6" borderId="1" xfId="4" applyNumberFormat="1" applyFont="1" applyFill="1" applyBorder="1" applyAlignment="1" applyProtection="1">
      <alignment horizontal="center"/>
      <protection hidden="1"/>
    </xf>
    <xf numFmtId="1" fontId="5" fillId="6" borderId="15" xfId="4" quotePrefix="1" applyNumberFormat="1" applyFont="1" applyFill="1" applyBorder="1" applyAlignment="1" applyProtection="1">
      <alignment horizontal="left" vertical="center"/>
      <protection hidden="1"/>
    </xf>
    <xf numFmtId="0" fontId="32" fillId="4" borderId="6" xfId="4" quotePrefix="1" applyFont="1" applyFill="1" applyBorder="1" applyAlignment="1">
      <alignment horizontal="left" vertical="center"/>
    </xf>
    <xf numFmtId="1" fontId="65" fillId="6" borderId="15" xfId="4" quotePrefix="1" applyNumberFormat="1" applyFont="1" applyFill="1" applyBorder="1" applyAlignment="1">
      <alignment horizontal="left" vertical="center"/>
    </xf>
    <xf numFmtId="1" fontId="5" fillId="6" borderId="15" xfId="4" quotePrefix="1" applyNumberFormat="1" applyFont="1" applyFill="1" applyBorder="1" applyAlignment="1">
      <alignment horizontal="left" vertical="center"/>
    </xf>
    <xf numFmtId="0" fontId="32" fillId="8" borderId="6" xfId="4" quotePrefix="1" applyFont="1" applyFill="1" applyBorder="1" applyAlignment="1">
      <alignment horizontal="left" vertical="center"/>
    </xf>
    <xf numFmtId="14" fontId="32" fillId="6" borderId="6" xfId="4" quotePrefix="1" applyNumberFormat="1" applyFont="1" applyFill="1" applyBorder="1" applyAlignment="1">
      <alignment horizontal="left" vertical="center"/>
    </xf>
    <xf numFmtId="1" fontId="5" fillId="8" borderId="15" xfId="4" quotePrefix="1" applyNumberFormat="1" applyFont="1" applyFill="1" applyBorder="1" applyAlignment="1">
      <alignment horizontal="left" vertical="center"/>
    </xf>
    <xf numFmtId="1" fontId="32" fillId="6" borderId="15" xfId="4" quotePrefix="1" applyNumberFormat="1" applyFont="1" applyFill="1" applyBorder="1" applyAlignment="1">
      <alignment horizontal="left" vertical="center"/>
    </xf>
    <xf numFmtId="14" fontId="32" fillId="4" borderId="6" xfId="4" quotePrefix="1" applyNumberFormat="1" applyFont="1" applyFill="1" applyBorder="1" applyAlignment="1">
      <alignment horizontal="left" vertical="center"/>
    </xf>
    <xf numFmtId="14" fontId="32" fillId="4" borderId="1" xfId="4" quotePrefix="1" applyNumberFormat="1" applyFont="1" applyFill="1" applyBorder="1" applyAlignment="1">
      <alignment horizontal="left" vertical="center"/>
    </xf>
    <xf numFmtId="14" fontId="32" fillId="7" borderId="6" xfId="4" quotePrefix="1" applyNumberFormat="1" applyFont="1" applyFill="1" applyBorder="1" applyAlignment="1">
      <alignment horizontal="left" vertical="center"/>
    </xf>
    <xf numFmtId="164" fontId="31" fillId="0" borderId="3" xfId="3" applyNumberFormat="1" applyFont="1" applyBorder="1" applyAlignment="1">
      <alignment horizontal="right" vertical="center"/>
    </xf>
    <xf numFmtId="0" fontId="80" fillId="0" borderId="0" xfId="4" applyFont="1"/>
    <xf numFmtId="0" fontId="60" fillId="13" borderId="1" xfId="4" applyFont="1" applyFill="1" applyBorder="1"/>
    <xf numFmtId="0" fontId="60" fillId="13" borderId="3" xfId="4" applyFont="1" applyFill="1" applyBorder="1"/>
    <xf numFmtId="0" fontId="60" fillId="0" borderId="0" xfId="4" applyFont="1"/>
    <xf numFmtId="0" fontId="60" fillId="14" borderId="16" xfId="4" applyFont="1" applyFill="1" applyBorder="1"/>
    <xf numFmtId="0" fontId="81" fillId="0" borderId="1" xfId="4" applyFont="1" applyBorder="1"/>
    <xf numFmtId="0" fontId="81" fillId="0" borderId="1" xfId="4" applyFont="1" applyBorder="1" applyAlignment="1">
      <alignment horizontal="left"/>
    </xf>
    <xf numFmtId="0" fontId="7" fillId="0" borderId="16" xfId="4" applyBorder="1"/>
    <xf numFmtId="17" fontId="7" fillId="0" borderId="0" xfId="4" quotePrefix="1" applyNumberFormat="1"/>
    <xf numFmtId="0" fontId="81" fillId="0" borderId="0" xfId="4" applyFont="1"/>
    <xf numFmtId="0" fontId="81" fillId="0" borderId="0" xfId="4" applyFont="1" applyAlignment="1">
      <alignment horizontal="left"/>
    </xf>
    <xf numFmtId="0" fontId="7" fillId="0" borderId="0" xfId="4" quotePrefix="1"/>
    <xf numFmtId="0" fontId="68" fillId="0" borderId="0" xfId="4" applyFont="1"/>
    <xf numFmtId="182" fontId="14" fillId="3" borderId="0" xfId="0" applyNumberFormat="1" applyFont="1" applyFill="1" applyAlignment="1" applyProtection="1">
      <alignment horizontal="left" vertical="center"/>
      <protection hidden="1"/>
    </xf>
    <xf numFmtId="182" fontId="7" fillId="0" borderId="0" xfId="4" applyNumberFormat="1" applyAlignment="1">
      <alignment horizontal="left"/>
    </xf>
    <xf numFmtId="0" fontId="84" fillId="0" borderId="0" xfId="4" applyFont="1"/>
    <xf numFmtId="205" fontId="68" fillId="0" borderId="0" xfId="4" applyNumberFormat="1" applyFont="1"/>
    <xf numFmtId="204" fontId="79" fillId="3" borderId="0" xfId="0" applyNumberFormat="1" applyFont="1" applyFill="1" applyAlignment="1" applyProtection="1">
      <alignment vertical="center"/>
      <protection hidden="1"/>
    </xf>
    <xf numFmtId="1" fontId="86" fillId="0" borderId="0" xfId="4" quotePrefix="1" applyNumberFormat="1" applyFont="1"/>
    <xf numFmtId="0" fontId="87" fillId="8" borderId="0" xfId="4" applyFont="1" applyFill="1"/>
    <xf numFmtId="182" fontId="83" fillId="0" borderId="0" xfId="4" applyNumberFormat="1" applyFont="1" applyAlignment="1">
      <alignment vertical="center"/>
    </xf>
    <xf numFmtId="0" fontId="88" fillId="0" borderId="0" xfId="4" applyFont="1"/>
    <xf numFmtId="182" fontId="92" fillId="0" borderId="0" xfId="4" applyNumberFormat="1" applyFont="1" applyAlignment="1">
      <alignment vertical="center"/>
    </xf>
    <xf numFmtId="182" fontId="40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4" fillId="3" borderId="0" xfId="0" applyFont="1" applyFill="1" applyAlignment="1" applyProtection="1">
      <alignment vertical="center"/>
      <protection locked="0"/>
    </xf>
    <xf numFmtId="0" fontId="50" fillId="3" borderId="0" xfId="0" applyFont="1" applyFill="1" applyAlignment="1">
      <alignment vertical="center"/>
    </xf>
    <xf numFmtId="0" fontId="50" fillId="0" borderId="0" xfId="0" applyFont="1" applyAlignment="1" applyProtection="1">
      <alignment horizontal="center"/>
      <protection hidden="1"/>
    </xf>
    <xf numFmtId="0" fontId="14" fillId="3" borderId="0" xfId="0" quotePrefix="1" applyFont="1" applyFill="1" applyAlignment="1" applyProtection="1">
      <alignment horizontal="center" vertical="center"/>
      <protection hidden="1"/>
    </xf>
    <xf numFmtId="169" fontId="5" fillId="15" borderId="1" xfId="0" applyNumberFormat="1" applyFont="1" applyFill="1" applyBorder="1" applyAlignment="1">
      <alignment horizontal="center"/>
    </xf>
    <xf numFmtId="169" fontId="0" fillId="15" borderId="1" xfId="0" applyNumberFormat="1" applyFill="1" applyBorder="1" applyAlignment="1">
      <alignment horizontal="center"/>
    </xf>
    <xf numFmtId="2" fontId="5" fillId="15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vertical="center"/>
    </xf>
    <xf numFmtId="1" fontId="4" fillId="3" borderId="0" xfId="0" applyNumberFormat="1" applyFont="1" applyFill="1" applyAlignment="1" applyProtection="1">
      <alignment horizontal="right"/>
      <protection hidden="1"/>
    </xf>
    <xf numFmtId="164" fontId="32" fillId="6" borderId="1" xfId="0" applyNumberFormat="1" applyFont="1" applyFill="1" applyBorder="1" applyAlignment="1">
      <alignment horizontal="center"/>
    </xf>
    <xf numFmtId="164" fontId="31" fillId="17" borderId="1" xfId="3" applyNumberFormat="1" applyFont="1" applyFill="1" applyBorder="1" applyAlignment="1">
      <alignment horizontal="right" vertical="center"/>
    </xf>
    <xf numFmtId="0" fontId="32" fillId="17" borderId="1" xfId="0" applyFont="1" applyFill="1" applyBorder="1" applyAlignment="1">
      <alignment horizontal="right"/>
    </xf>
    <xf numFmtId="14" fontId="32" fillId="17" borderId="6" xfId="4" quotePrefix="1" applyNumberFormat="1" applyFont="1" applyFill="1" applyBorder="1" applyAlignment="1">
      <alignment horizontal="left" vertical="center"/>
    </xf>
    <xf numFmtId="164" fontId="32" fillId="17" borderId="1" xfId="0" applyNumberFormat="1" applyFont="1" applyFill="1" applyBorder="1" applyAlignment="1">
      <alignment horizontal="right"/>
    </xf>
    <xf numFmtId="1" fontId="0" fillId="0" borderId="0" xfId="0" quotePrefix="1" applyNumberFormat="1"/>
    <xf numFmtId="1" fontId="95" fillId="0" borderId="0" xfId="0" applyNumberFormat="1" applyFont="1"/>
    <xf numFmtId="2" fontId="60" fillId="3" borderId="1" xfId="4" applyNumberFormat="1" applyFont="1" applyFill="1" applyBorder="1" applyAlignment="1">
      <alignment horizontal="center" vertical="center"/>
    </xf>
    <xf numFmtId="2" fontId="14" fillId="0" borderId="35" xfId="0" applyNumberFormat="1" applyFont="1" applyBorder="1" applyAlignment="1">
      <alignment vertical="center"/>
    </xf>
    <xf numFmtId="2" fontId="5" fillId="3" borderId="36" xfId="0" applyNumberFormat="1" applyFont="1" applyFill="1" applyBorder="1" applyAlignment="1">
      <alignment horizontal="center"/>
    </xf>
    <xf numFmtId="2" fontId="14" fillId="0" borderId="37" xfId="0" applyNumberFormat="1" applyFont="1" applyBorder="1" applyAlignment="1">
      <alignment horizontal="center" vertical="center"/>
    </xf>
    <xf numFmtId="2" fontId="14" fillId="0" borderId="38" xfId="0" applyNumberFormat="1" applyFont="1" applyBorder="1" applyAlignment="1">
      <alignment horizontal="center" vertical="center"/>
    </xf>
    <xf numFmtId="164" fontId="60" fillId="3" borderId="34" xfId="4" applyNumberFormat="1" applyFont="1" applyFill="1" applyBorder="1" applyAlignment="1">
      <alignment horizontal="center" vertical="center"/>
    </xf>
    <xf numFmtId="1" fontId="14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hidden="1"/>
    </xf>
    <xf numFmtId="0" fontId="96" fillId="0" borderId="0" xfId="0" applyFont="1"/>
    <xf numFmtId="0" fontId="1" fillId="3" borderId="1" xfId="0" applyFont="1" applyFill="1" applyBorder="1" applyAlignment="1">
      <alignment horizontal="right" vertical="center"/>
    </xf>
    <xf numFmtId="192" fontId="1" fillId="3" borderId="1" xfId="0" quotePrefix="1" applyNumberFormat="1" applyFont="1" applyFill="1" applyBorder="1" applyAlignment="1">
      <alignment horizontal="right" vertical="center"/>
    </xf>
    <xf numFmtId="194" fontId="1" fillId="3" borderId="1" xfId="0" applyNumberFormat="1" applyFont="1" applyFill="1" applyBorder="1" applyAlignment="1">
      <alignment vertical="center"/>
    </xf>
    <xf numFmtId="195" fontId="1" fillId="3" borderId="1" xfId="0" applyNumberFormat="1" applyFont="1" applyFill="1" applyBorder="1" applyAlignment="1">
      <alignment vertical="center"/>
    </xf>
    <xf numFmtId="196" fontId="1" fillId="3" borderId="1" xfId="0" applyNumberFormat="1" applyFont="1" applyFill="1" applyBorder="1" applyAlignment="1">
      <alignment vertical="center"/>
    </xf>
    <xf numFmtId="197" fontId="1" fillId="3" borderId="1" xfId="0" applyNumberFormat="1" applyFont="1" applyFill="1" applyBorder="1" applyAlignment="1">
      <alignment vertical="center"/>
    </xf>
    <xf numFmtId="198" fontId="1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 applyProtection="1">
      <alignment horizontal="right" vertical="center"/>
      <protection hidden="1"/>
    </xf>
    <xf numFmtId="1" fontId="4" fillId="3" borderId="18" xfId="0" applyNumberFormat="1" applyFont="1" applyFill="1" applyBorder="1" applyAlignment="1" applyProtection="1">
      <alignment horizontal="center" wrapText="1"/>
      <protection hidden="1"/>
    </xf>
    <xf numFmtId="165" fontId="4" fillId="3" borderId="16" xfId="0" applyNumberFormat="1" applyFont="1" applyFill="1" applyBorder="1" applyAlignment="1" applyProtection="1">
      <alignment horizontal="right" wrapText="1"/>
      <protection hidden="1"/>
    </xf>
    <xf numFmtId="1" fontId="4" fillId="3" borderId="16" xfId="0" applyNumberFormat="1" applyFont="1" applyFill="1" applyBorder="1" applyAlignment="1" applyProtection="1">
      <alignment horizontal="right" wrapText="1"/>
      <protection hidden="1"/>
    </xf>
    <xf numFmtId="170" fontId="4" fillId="3" borderId="16" xfId="0" applyNumberFormat="1" applyFont="1" applyFill="1" applyBorder="1" applyAlignment="1" applyProtection="1">
      <alignment horizontal="right" wrapText="1"/>
      <protection hidden="1"/>
    </xf>
    <xf numFmtId="165" fontId="4" fillId="18" borderId="1" xfId="0" applyNumberFormat="1" applyFont="1" applyFill="1" applyBorder="1" applyProtection="1">
      <protection hidden="1"/>
    </xf>
    <xf numFmtId="1" fontId="4" fillId="3" borderId="0" xfId="0" applyNumberFormat="1" applyFont="1" applyFill="1" applyAlignment="1" applyProtection="1">
      <alignment horizontal="center"/>
      <protection hidden="1"/>
    </xf>
    <xf numFmtId="200" fontId="1" fillId="3" borderId="1" xfId="0" applyNumberFormat="1" applyFont="1" applyFill="1" applyBorder="1" applyAlignment="1">
      <alignment vertical="center"/>
    </xf>
    <xf numFmtId="203" fontId="1" fillId="3" borderId="1" xfId="0" applyNumberFormat="1" applyFont="1" applyFill="1" applyBorder="1" applyAlignment="1" applyProtection="1">
      <alignment vertical="center"/>
      <protection locked="0"/>
    </xf>
    <xf numFmtId="1" fontId="4" fillId="3" borderId="20" xfId="0" applyNumberFormat="1" applyFont="1" applyFill="1" applyBorder="1" applyAlignment="1" applyProtection="1">
      <alignment horizontal="center" wrapText="1"/>
      <protection hidden="1"/>
    </xf>
    <xf numFmtId="165" fontId="4" fillId="3" borderId="1" xfId="0" applyNumberFormat="1" applyFont="1" applyFill="1" applyBorder="1" applyAlignment="1" applyProtection="1">
      <alignment horizontal="right" wrapText="1"/>
      <protection hidden="1"/>
    </xf>
    <xf numFmtId="165" fontId="4" fillId="3" borderId="18" xfId="0" applyNumberFormat="1" applyFont="1" applyFill="1" applyBorder="1" applyAlignment="1" applyProtection="1">
      <alignment horizontal="right" wrapText="1"/>
      <protection hidden="1"/>
    </xf>
    <xf numFmtId="165" fontId="4" fillId="3" borderId="0" xfId="0" quotePrefix="1" applyNumberFormat="1" applyFont="1" applyFill="1" applyProtection="1">
      <protection hidden="1"/>
    </xf>
    <xf numFmtId="165" fontId="4" fillId="3" borderId="0" xfId="0" applyNumberFormat="1" applyFont="1" applyFill="1" applyAlignment="1" applyProtection="1">
      <alignment horizontal="right"/>
      <protection hidden="1"/>
    </xf>
    <xf numFmtId="165" fontId="4" fillId="3" borderId="0" xfId="0" applyNumberFormat="1" applyFont="1" applyFill="1" applyProtection="1">
      <protection hidden="1"/>
    </xf>
    <xf numFmtId="203" fontId="4" fillId="3" borderId="0" xfId="0" applyNumberFormat="1" applyFont="1" applyFill="1" applyProtection="1">
      <protection hidden="1"/>
    </xf>
    <xf numFmtId="201" fontId="1" fillId="3" borderId="1" xfId="0" applyNumberFormat="1" applyFont="1" applyFill="1" applyBorder="1" applyAlignment="1">
      <alignment vertical="center"/>
    </xf>
    <xf numFmtId="202" fontId="1" fillId="3" borderId="1" xfId="0" applyNumberFormat="1" applyFont="1" applyFill="1" applyBorder="1" applyAlignment="1">
      <alignment vertical="center"/>
    </xf>
    <xf numFmtId="1" fontId="4" fillId="3" borderId="17" xfId="0" applyNumberFormat="1" applyFont="1" applyFill="1" applyBorder="1" applyAlignment="1" applyProtection="1">
      <alignment horizontal="left" wrapText="1"/>
      <protection hidden="1"/>
    </xf>
    <xf numFmtId="1" fontId="4" fillId="3" borderId="0" xfId="0" applyNumberFormat="1" applyFont="1" applyFill="1" applyAlignment="1" applyProtection="1">
      <alignment horizontal="left" wrapText="1"/>
      <protection hidden="1"/>
    </xf>
    <xf numFmtId="170" fontId="4" fillId="3" borderId="0" xfId="0" applyNumberFormat="1" applyFont="1" applyFill="1" applyAlignment="1" applyProtection="1">
      <alignment horizontal="right" wrapText="1"/>
      <protection hidden="1"/>
    </xf>
    <xf numFmtId="2" fontId="4" fillId="3" borderId="0" xfId="0" applyNumberFormat="1" applyFont="1" applyFill="1" applyProtection="1">
      <protection hidden="1"/>
    </xf>
    <xf numFmtId="169" fontId="4" fillId="3" borderId="0" xfId="0" applyNumberFormat="1" applyFont="1" applyFill="1" applyProtection="1">
      <protection hidden="1"/>
    </xf>
    <xf numFmtId="1" fontId="4" fillId="3" borderId="16" xfId="0" applyNumberFormat="1" applyFont="1" applyFill="1" applyBorder="1" applyAlignment="1" applyProtection="1">
      <alignment horizontal="center" wrapText="1"/>
      <protection hidden="1"/>
    </xf>
    <xf numFmtId="1" fontId="4" fillId="3" borderId="19" xfId="0" applyNumberFormat="1" applyFont="1" applyFill="1" applyBorder="1" applyAlignment="1" applyProtection="1">
      <alignment horizontal="center" wrapText="1"/>
      <protection hidden="1"/>
    </xf>
    <xf numFmtId="170" fontId="4" fillId="3" borderId="16" xfId="0" applyNumberFormat="1" applyFont="1" applyFill="1" applyBorder="1" applyProtection="1">
      <protection hidden="1"/>
    </xf>
    <xf numFmtId="199" fontId="1" fillId="3" borderId="12" xfId="0" applyNumberFormat="1" applyFont="1" applyFill="1" applyBorder="1" applyAlignment="1">
      <alignment vertical="center"/>
    </xf>
    <xf numFmtId="165" fontId="4" fillId="3" borderId="0" xfId="0" applyNumberFormat="1" applyFont="1" applyFill="1" applyAlignment="1" applyProtection="1">
      <alignment horizontal="right" wrapText="1"/>
      <protection hidden="1"/>
    </xf>
    <xf numFmtId="0" fontId="4" fillId="0" borderId="0" xfId="0" applyFont="1" applyProtection="1">
      <protection hidden="1"/>
    </xf>
    <xf numFmtId="1" fontId="4" fillId="2" borderId="0" xfId="0" applyNumberFormat="1" applyFont="1" applyFill="1" applyAlignment="1" applyProtection="1">
      <alignment horizontal="left"/>
      <protection hidden="1"/>
    </xf>
    <xf numFmtId="182" fontId="4" fillId="2" borderId="0" xfId="0" applyNumberFormat="1" applyFont="1" applyFill="1" applyAlignment="1" applyProtection="1">
      <alignment horizontal="left"/>
      <protection hidden="1"/>
    </xf>
    <xf numFmtId="0" fontId="4" fillId="3" borderId="0" xfId="0" applyFont="1" applyFill="1" applyProtection="1">
      <protection hidden="1"/>
    </xf>
    <xf numFmtId="167" fontId="4" fillId="0" borderId="0" xfId="0" quotePrefix="1" applyNumberFormat="1" applyFont="1" applyAlignment="1" applyProtection="1">
      <alignment horizontal="right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center"/>
      <protection hidden="1"/>
    </xf>
    <xf numFmtId="2" fontId="4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vertical="top" wrapText="1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166" fontId="4" fillId="0" borderId="7" xfId="0" applyNumberFormat="1" applyFont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2" fontId="4" fillId="0" borderId="1" xfId="0" applyNumberFormat="1" applyFont="1" applyBorder="1" applyAlignment="1" applyProtection="1">
      <alignment horizontal="center"/>
      <protection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164" fontId="4" fillId="2" borderId="1" xfId="0" applyNumberFormat="1" applyFont="1" applyFill="1" applyBorder="1" applyAlignment="1" applyProtection="1">
      <alignment horizontal="center" vertical="center"/>
      <protection hidden="1"/>
    </xf>
    <xf numFmtId="164" fontId="4" fillId="0" borderId="1" xfId="0" applyNumberFormat="1" applyFont="1" applyBorder="1" applyProtection="1">
      <protection hidden="1"/>
    </xf>
    <xf numFmtId="2" fontId="4" fillId="3" borderId="0" xfId="0" applyNumberFormat="1" applyFont="1" applyFill="1" applyAlignment="1" applyProtection="1">
      <alignment horizontal="center"/>
      <protection hidden="1"/>
    </xf>
    <xf numFmtId="2" fontId="4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64" fontId="4" fillId="2" borderId="0" xfId="0" applyNumberFormat="1" applyFont="1" applyFill="1" applyAlignment="1" applyProtection="1">
      <alignment horizontal="center" vertical="center"/>
      <protection hidden="1"/>
    </xf>
    <xf numFmtId="164" fontId="4" fillId="0" borderId="0" xfId="0" applyNumberFormat="1" applyFont="1" applyProtection="1">
      <protection hidden="1"/>
    </xf>
    <xf numFmtId="0" fontId="4" fillId="3" borderId="0" xfId="0" applyFont="1" applyFill="1" applyAlignment="1" applyProtection="1">
      <alignment horizontal="left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left"/>
      <protection locked="0"/>
    </xf>
    <xf numFmtId="1" fontId="4" fillId="3" borderId="0" xfId="0" applyNumberFormat="1" applyFont="1" applyFill="1" applyAlignment="1" applyProtection="1">
      <alignment horizontal="left"/>
      <protection locked="0"/>
    </xf>
    <xf numFmtId="1" fontId="4" fillId="3" borderId="0" xfId="0" applyNumberFormat="1" applyFont="1" applyFill="1" applyAlignment="1" applyProtection="1">
      <alignment horizontal="left" wrapText="1"/>
      <protection locked="0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vertical="top" wrapText="1"/>
      <protection hidden="1"/>
    </xf>
    <xf numFmtId="0" fontId="4" fillId="0" borderId="0" xfId="1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3" borderId="0" xfId="0" applyFont="1" applyFill="1" applyAlignment="1" applyProtection="1">
      <alignment vertical="center"/>
      <protection hidden="1"/>
    </xf>
    <xf numFmtId="0" fontId="4" fillId="3" borderId="0" xfId="0" applyFont="1" applyFill="1" applyAlignment="1" applyProtection="1">
      <alignment horizontal="center" vertical="center"/>
      <protection hidden="1"/>
    </xf>
    <xf numFmtId="0" fontId="4" fillId="3" borderId="0" xfId="1" applyFont="1" applyFill="1" applyAlignment="1" applyProtection="1">
      <alignment vertical="center"/>
      <protection hidden="1"/>
    </xf>
    <xf numFmtId="1" fontId="0" fillId="11" borderId="0" xfId="0" quotePrefix="1" applyNumberFormat="1" applyFill="1"/>
    <xf numFmtId="1" fontId="4" fillId="3" borderId="0" xfId="0" applyNumberFormat="1" applyFont="1" applyFill="1"/>
    <xf numFmtId="0" fontId="7" fillId="7" borderId="1" xfId="0" applyFont="1" applyFill="1" applyBorder="1" applyAlignment="1">
      <alignment vertical="center"/>
    </xf>
    <xf numFmtId="1" fontId="7" fillId="0" borderId="1" xfId="0" applyNumberFormat="1" applyFont="1" applyBorder="1" applyAlignment="1">
      <alignment horizontal="left"/>
    </xf>
    <xf numFmtId="2" fontId="57" fillId="0" borderId="0" xfId="4" applyNumberFormat="1" applyFont="1" applyAlignment="1">
      <alignment vertical="center"/>
    </xf>
    <xf numFmtId="2" fontId="29" fillId="3" borderId="1" xfId="4" applyNumberFormat="1" applyFont="1" applyFill="1" applyBorder="1" applyAlignment="1" applyProtection="1">
      <alignment vertical="center"/>
      <protection locked="0"/>
    </xf>
    <xf numFmtId="2" fontId="97" fillId="0" borderId="0" xfId="4" applyNumberFormat="1" applyFont="1" applyAlignment="1">
      <alignment horizontal="center" vertical="center"/>
    </xf>
    <xf numFmtId="2" fontId="57" fillId="0" borderId="40" xfId="4" applyNumberFormat="1" applyFont="1" applyBorder="1" applyAlignment="1">
      <alignment vertical="center"/>
    </xf>
    <xf numFmtId="2" fontId="57" fillId="0" borderId="0" xfId="4" applyNumberFormat="1" applyFont="1" applyAlignment="1">
      <alignment horizontal="center" vertical="center"/>
    </xf>
    <xf numFmtId="2" fontId="57" fillId="0" borderId="22" xfId="4" applyNumberFormat="1" applyFont="1" applyBorder="1" applyAlignment="1">
      <alignment vertical="center"/>
    </xf>
    <xf numFmtId="2" fontId="97" fillId="0" borderId="40" xfId="4" applyNumberFormat="1" applyFont="1" applyBorder="1" applyAlignment="1">
      <alignment vertical="center"/>
    </xf>
    <xf numFmtId="2" fontId="97" fillId="0" borderId="22" xfId="4" applyNumberFormat="1" applyFont="1" applyBorder="1" applyAlignment="1">
      <alignment vertical="center"/>
    </xf>
    <xf numFmtId="2" fontId="97" fillId="0" borderId="0" xfId="4" applyNumberFormat="1" applyFont="1" applyAlignment="1">
      <alignment vertical="center"/>
    </xf>
    <xf numFmtId="2" fontId="57" fillId="3" borderId="0" xfId="4" applyNumberFormat="1" applyFont="1" applyFill="1" applyAlignment="1">
      <alignment vertical="center"/>
    </xf>
    <xf numFmtId="2" fontId="57" fillId="11" borderId="0" xfId="4" applyNumberFormat="1" applyFont="1" applyFill="1" applyAlignment="1">
      <alignment vertical="center"/>
    </xf>
    <xf numFmtId="210" fontId="98" fillId="4" borderId="0" xfId="4" applyNumberFormat="1" applyFont="1" applyFill="1"/>
    <xf numFmtId="210" fontId="29" fillId="11" borderId="0" xfId="4" applyNumberFormat="1" applyFont="1" applyFill="1" applyAlignment="1" applyProtection="1">
      <alignment vertical="center"/>
      <protection locked="0"/>
    </xf>
    <xf numFmtId="179" fontId="29" fillId="11" borderId="0" xfId="4" applyNumberFormat="1" applyFont="1" applyFill="1" applyAlignment="1" applyProtection="1">
      <alignment horizontal="right" vertical="center"/>
      <protection hidden="1"/>
    </xf>
    <xf numFmtId="179" fontId="57" fillId="0" borderId="0" xfId="4" applyNumberFormat="1" applyFont="1" applyAlignment="1">
      <alignment vertical="center"/>
    </xf>
    <xf numFmtId="179" fontId="29" fillId="3" borderId="0" xfId="4" applyNumberFormat="1" applyFont="1" applyFill="1" applyAlignment="1" applyProtection="1">
      <alignment horizontal="center" vertical="center" wrapText="1"/>
      <protection locked="0"/>
    </xf>
    <xf numFmtId="179" fontId="29" fillId="11" borderId="0" xfId="4" applyNumberFormat="1" applyFont="1" applyFill="1" applyAlignment="1" applyProtection="1">
      <alignment vertical="center"/>
      <protection locked="0"/>
    </xf>
    <xf numFmtId="2" fontId="29" fillId="11" borderId="0" xfId="4" applyNumberFormat="1" applyFont="1" applyFill="1" applyAlignment="1" applyProtection="1">
      <alignment vertical="center"/>
      <protection locked="0"/>
    </xf>
    <xf numFmtId="2" fontId="29" fillId="11" borderId="0" xfId="4" applyNumberFormat="1" applyFont="1" applyFill="1" applyAlignment="1" applyProtection="1">
      <alignment horizontal="right" vertical="center"/>
      <protection hidden="1"/>
    </xf>
    <xf numFmtId="2" fontId="29" fillId="3" borderId="0" xfId="4" applyNumberFormat="1" applyFont="1" applyFill="1" applyAlignment="1" applyProtection="1">
      <alignment horizontal="center" vertical="center" wrapText="1"/>
      <protection locked="0"/>
    </xf>
    <xf numFmtId="2" fontId="29" fillId="3" borderId="0" xfId="4" applyNumberFormat="1" applyFont="1" applyFill="1" applyAlignment="1" applyProtection="1">
      <alignment vertical="center"/>
      <protection locked="0"/>
    </xf>
    <xf numFmtId="2" fontId="29" fillId="3" borderId="0" xfId="4" applyNumberFormat="1" applyFont="1" applyFill="1" applyAlignment="1" applyProtection="1">
      <alignment horizontal="right" vertical="center"/>
      <protection hidden="1"/>
    </xf>
    <xf numFmtId="2" fontId="94" fillId="3" borderId="0" xfId="4" applyNumberFormat="1" applyFont="1" applyFill="1" applyAlignment="1" applyProtection="1">
      <alignment vertical="center"/>
      <protection locked="0"/>
    </xf>
    <xf numFmtId="2" fontId="94" fillId="0" borderId="0" xfId="4" applyNumberFormat="1" applyFont="1" applyAlignment="1" applyProtection="1">
      <alignment horizontal="right" vertical="center"/>
      <protection hidden="1"/>
    </xf>
    <xf numFmtId="2" fontId="94" fillId="3" borderId="0" xfId="4" applyNumberFormat="1" applyFont="1" applyFill="1" applyAlignment="1" applyProtection="1">
      <alignment horizontal="center" vertical="center" wrapText="1"/>
      <protection locked="0"/>
    </xf>
    <xf numFmtId="2" fontId="94" fillId="3" borderId="0" xfId="4" applyNumberFormat="1" applyFont="1" applyFill="1" applyAlignment="1" applyProtection="1">
      <alignment horizontal="right" vertical="center"/>
      <protection hidden="1"/>
    </xf>
    <xf numFmtId="2" fontId="29" fillId="0" borderId="0" xfId="4" applyNumberFormat="1" applyFont="1" applyAlignment="1" applyProtection="1">
      <alignment horizontal="right" vertical="center"/>
      <protection hidden="1"/>
    </xf>
    <xf numFmtId="2" fontId="57" fillId="3" borderId="22" xfId="4" applyNumberFormat="1" applyFont="1" applyFill="1" applyBorder="1" applyAlignment="1">
      <alignment vertical="center"/>
    </xf>
    <xf numFmtId="165" fontId="29" fillId="3" borderId="0" xfId="4" applyNumberFormat="1" applyFont="1" applyFill="1" applyAlignment="1">
      <alignment horizontal="center" vertical="center"/>
    </xf>
    <xf numFmtId="2" fontId="57" fillId="0" borderId="30" xfId="4" applyNumberFormat="1" applyFont="1" applyBorder="1" applyAlignment="1">
      <alignment vertical="center"/>
    </xf>
    <xf numFmtId="2" fontId="57" fillId="0" borderId="25" xfId="4" applyNumberFormat="1" applyFont="1" applyBorder="1" applyAlignment="1">
      <alignment vertical="center"/>
    </xf>
    <xf numFmtId="2" fontId="57" fillId="0" borderId="26" xfId="4" applyNumberFormat="1" applyFont="1" applyBorder="1" applyAlignment="1">
      <alignment vertical="center"/>
    </xf>
    <xf numFmtId="0" fontId="98" fillId="3" borderId="0" xfId="4" applyFont="1" applyFill="1"/>
    <xf numFmtId="2" fontId="29" fillId="3" borderId="0" xfId="4" applyNumberFormat="1" applyFont="1" applyFill="1" applyAlignment="1">
      <alignment horizontal="center" vertical="center"/>
    </xf>
    <xf numFmtId="0" fontId="7" fillId="0" borderId="40" xfId="4" applyBorder="1"/>
    <xf numFmtId="0" fontId="7" fillId="0" borderId="22" xfId="4" applyBorder="1"/>
    <xf numFmtId="1" fontId="24" fillId="20" borderId="7" xfId="4" applyNumberFormat="1" applyFont="1" applyFill="1" applyBorder="1" applyAlignment="1">
      <alignment horizontal="center"/>
    </xf>
    <xf numFmtId="1" fontId="23" fillId="20" borderId="7" xfId="4" applyNumberFormat="1" applyFont="1" applyFill="1" applyBorder="1" applyAlignment="1">
      <alignment horizontal="center"/>
    </xf>
    <xf numFmtId="1" fontId="23" fillId="8" borderId="7" xfId="4" applyNumberFormat="1" applyFont="1" applyFill="1" applyBorder="1" applyAlignment="1">
      <alignment horizontal="center"/>
    </xf>
    <xf numFmtId="1" fontId="24" fillId="8" borderId="7" xfId="4" applyNumberFormat="1" applyFont="1" applyFill="1" applyBorder="1" applyAlignment="1">
      <alignment horizontal="center"/>
    </xf>
    <xf numFmtId="0" fontId="34" fillId="20" borderId="1" xfId="4" applyFont="1" applyFill="1" applyBorder="1" applyAlignment="1">
      <alignment horizontal="center"/>
    </xf>
    <xf numFmtId="0" fontId="34" fillId="12" borderId="1" xfId="4" applyFont="1" applyFill="1" applyBorder="1" applyAlignment="1">
      <alignment horizontal="center"/>
    </xf>
    <xf numFmtId="0" fontId="34" fillId="8" borderId="1" xfId="4" applyFont="1" applyFill="1" applyBorder="1" applyAlignment="1">
      <alignment horizontal="center"/>
    </xf>
    <xf numFmtId="1" fontId="10" fillId="20" borderId="1" xfId="4" applyNumberFormat="1" applyFont="1" applyFill="1" applyBorder="1" applyAlignment="1" applyProtection="1">
      <alignment horizontal="center"/>
      <protection hidden="1"/>
    </xf>
    <xf numFmtId="1" fontId="99" fillId="12" borderId="1" xfId="4" applyNumberFormat="1" applyFont="1" applyFill="1" applyBorder="1" applyAlignment="1" applyProtection="1">
      <alignment horizontal="center"/>
      <protection hidden="1"/>
    </xf>
    <xf numFmtId="1" fontId="10" fillId="8" borderId="1" xfId="4" applyNumberFormat="1" applyFont="1" applyFill="1" applyBorder="1" applyAlignment="1" applyProtection="1">
      <alignment horizontal="center"/>
      <protection hidden="1"/>
    </xf>
    <xf numFmtId="1" fontId="10" fillId="19" borderId="1" xfId="4" applyNumberFormat="1" applyFont="1" applyFill="1" applyBorder="1" applyAlignment="1" applyProtection="1">
      <alignment horizontal="center"/>
      <protection hidden="1"/>
    </xf>
    <xf numFmtId="173" fontId="7" fillId="8" borderId="5" xfId="4" applyNumberFormat="1" applyFill="1" applyBorder="1"/>
    <xf numFmtId="173" fontId="7" fillId="20" borderId="5" xfId="4" applyNumberFormat="1" applyFill="1" applyBorder="1"/>
    <xf numFmtId="0" fontId="7" fillId="20" borderId="5" xfId="4" applyFill="1" applyBorder="1"/>
    <xf numFmtId="2" fontId="7" fillId="20" borderId="5" xfId="4" applyNumberFormat="1" applyFill="1" applyBorder="1"/>
    <xf numFmtId="2" fontId="40" fillId="12" borderId="5" xfId="4" applyNumberFormat="1" applyFont="1" applyFill="1" applyBorder="1"/>
    <xf numFmtId="2" fontId="7" fillId="8" borderId="5" xfId="4" applyNumberFormat="1" applyFill="1" applyBorder="1"/>
    <xf numFmtId="2" fontId="40" fillId="8" borderId="5" xfId="4" applyNumberFormat="1" applyFont="1" applyFill="1" applyBorder="1"/>
    <xf numFmtId="2" fontId="7" fillId="19" borderId="5" xfId="4" applyNumberFormat="1" applyFill="1" applyBorder="1"/>
    <xf numFmtId="0" fontId="7" fillId="20" borderId="10" xfId="4" applyFill="1" applyBorder="1"/>
    <xf numFmtId="173" fontId="7" fillId="8" borderId="10" xfId="4" applyNumberFormat="1" applyFill="1" applyBorder="1"/>
    <xf numFmtId="2" fontId="7" fillId="20" borderId="10" xfId="4" applyNumberFormat="1" applyFill="1" applyBorder="1"/>
    <xf numFmtId="2" fontId="40" fillId="12" borderId="10" xfId="4" applyNumberFormat="1" applyFont="1" applyFill="1" applyBorder="1"/>
    <xf numFmtId="2" fontId="7" fillId="8" borderId="10" xfId="4" applyNumberFormat="1" applyFill="1" applyBorder="1"/>
    <xf numFmtId="2" fontId="40" fillId="8" borderId="10" xfId="4" applyNumberFormat="1" applyFont="1" applyFill="1" applyBorder="1"/>
    <xf numFmtId="2" fontId="7" fillId="19" borderId="10" xfId="4" applyNumberFormat="1" applyFill="1" applyBorder="1"/>
    <xf numFmtId="2" fontId="7" fillId="19" borderId="7" xfId="4" applyNumberFormat="1" applyFill="1" applyBorder="1"/>
    <xf numFmtId="2" fontId="7" fillId="3" borderId="11" xfId="4" applyNumberFormat="1" applyFill="1" applyBorder="1"/>
    <xf numFmtId="169" fontId="7" fillId="20" borderId="10" xfId="4" applyNumberFormat="1" applyFill="1" applyBorder="1"/>
    <xf numFmtId="169" fontId="7" fillId="8" borderId="10" xfId="4" applyNumberFormat="1" applyFill="1" applyBorder="1"/>
    <xf numFmtId="0" fontId="7" fillId="8" borderId="5" xfId="4" applyFill="1" applyBorder="1"/>
    <xf numFmtId="2" fontId="40" fillId="8" borderId="7" xfId="4" applyNumberFormat="1" applyFont="1" applyFill="1" applyBorder="1"/>
    <xf numFmtId="2" fontId="7" fillId="3" borderId="0" xfId="4" applyNumberFormat="1" applyFill="1"/>
    <xf numFmtId="2" fontId="40" fillId="12" borderId="7" xfId="4" applyNumberFormat="1" applyFont="1" applyFill="1" applyBorder="1"/>
    <xf numFmtId="2" fontId="68" fillId="3" borderId="0" xfId="4" applyNumberFormat="1" applyFont="1" applyFill="1"/>
    <xf numFmtId="2" fontId="68" fillId="3" borderId="11" xfId="4" applyNumberFormat="1" applyFont="1" applyFill="1" applyBorder="1"/>
    <xf numFmtId="0" fontId="7" fillId="20" borderId="7" xfId="4" applyFill="1" applyBorder="1"/>
    <xf numFmtId="169" fontId="7" fillId="20" borderId="7" xfId="4" applyNumberFormat="1" applyFill="1" applyBorder="1"/>
    <xf numFmtId="169" fontId="7" fillId="8" borderId="7" xfId="4" applyNumberFormat="1" applyFill="1" applyBorder="1"/>
    <xf numFmtId="0" fontId="7" fillId="20" borderId="0" xfId="4" applyFill="1"/>
    <xf numFmtId="0" fontId="7" fillId="8" borderId="0" xfId="4" applyFill="1"/>
    <xf numFmtId="0" fontId="7" fillId="0" borderId="30" xfId="4" applyBorder="1"/>
    <xf numFmtId="0" fontId="7" fillId="20" borderId="25" xfId="4" applyFill="1" applyBorder="1"/>
    <xf numFmtId="0" fontId="7" fillId="8" borderId="25" xfId="4" applyFill="1" applyBorder="1"/>
    <xf numFmtId="0" fontId="7" fillId="0" borderId="26" xfId="4" applyBorder="1"/>
    <xf numFmtId="2" fontId="7" fillId="20" borderId="7" xfId="4" applyNumberFormat="1" applyFill="1" applyBorder="1"/>
    <xf numFmtId="2" fontId="7" fillId="8" borderId="7" xfId="4" applyNumberFormat="1" applyFill="1" applyBorder="1"/>
    <xf numFmtId="0" fontId="7" fillId="0" borderId="25" xfId="4" applyBorder="1"/>
    <xf numFmtId="164" fontId="7" fillId="20" borderId="5" xfId="4" applyNumberFormat="1" applyFill="1" applyBorder="1"/>
    <xf numFmtId="164" fontId="7" fillId="8" borderId="5" xfId="4" applyNumberFormat="1" applyFill="1" applyBorder="1"/>
    <xf numFmtId="164" fontId="7" fillId="20" borderId="1" xfId="4" applyNumberFormat="1" applyFill="1" applyBorder="1"/>
    <xf numFmtId="164" fontId="7" fillId="8" borderId="1" xfId="4" applyNumberFormat="1" applyFill="1" applyBorder="1"/>
    <xf numFmtId="0" fontId="32" fillId="8" borderId="0" xfId="0" applyFont="1" applyFill="1"/>
    <xf numFmtId="0" fontId="32" fillId="5" borderId="0" xfId="0" applyFont="1" applyFill="1"/>
    <xf numFmtId="0" fontId="32" fillId="7" borderId="0" xfId="0" applyFont="1" applyFill="1"/>
    <xf numFmtId="0" fontId="32" fillId="3" borderId="0" xfId="0" applyFont="1" applyFill="1"/>
    <xf numFmtId="0" fontId="33" fillId="3" borderId="1" xfId="0" applyFont="1" applyFill="1" applyBorder="1" applyAlignment="1">
      <alignment horizontal="center"/>
    </xf>
    <xf numFmtId="0" fontId="34" fillId="8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/>
    </xf>
    <xf numFmtId="0" fontId="34" fillId="5" borderId="1" xfId="0" applyFont="1" applyFill="1" applyBorder="1" applyAlignment="1">
      <alignment horizontal="center"/>
    </xf>
    <xf numFmtId="0" fontId="33" fillId="7" borderId="3" xfId="0" applyFont="1" applyFill="1" applyBorder="1" applyAlignment="1">
      <alignment vertical="center"/>
    </xf>
    <xf numFmtId="0" fontId="32" fillId="3" borderId="1" xfId="0" applyFont="1" applyFill="1" applyBorder="1" applyAlignment="1">
      <alignment horizontal="center"/>
    </xf>
    <xf numFmtId="0" fontId="33" fillId="3" borderId="3" xfId="0" applyFont="1" applyFill="1" applyBorder="1" applyAlignment="1">
      <alignment vertical="center"/>
    </xf>
    <xf numFmtId="164" fontId="31" fillId="8" borderId="1" xfId="3" applyNumberFormat="1" applyFont="1" applyFill="1" applyBorder="1" applyAlignment="1">
      <alignment horizontal="center" vertical="center" wrapText="1"/>
    </xf>
    <xf numFmtId="164" fontId="31" fillId="8" borderId="1" xfId="3" applyNumberFormat="1" applyFont="1" applyFill="1" applyBorder="1" applyAlignment="1">
      <alignment horizontal="right" vertical="center"/>
    </xf>
    <xf numFmtId="164" fontId="31" fillId="4" borderId="1" xfId="3" applyNumberFormat="1" applyFont="1" applyFill="1" applyBorder="1" applyAlignment="1">
      <alignment horizontal="center" vertical="center" wrapText="1"/>
    </xf>
    <xf numFmtId="164" fontId="31" fillId="4" borderId="1" xfId="3" applyNumberFormat="1" applyFont="1" applyFill="1" applyBorder="1" applyAlignment="1">
      <alignment horizontal="right" vertical="center"/>
    </xf>
    <xf numFmtId="164" fontId="31" fillId="5" borderId="6" xfId="3" applyNumberFormat="1" applyFont="1" applyFill="1" applyBorder="1" applyAlignment="1">
      <alignment horizontal="right" vertical="center"/>
    </xf>
    <xf numFmtId="1" fontId="5" fillId="7" borderId="15" xfId="0" quotePrefix="1" applyNumberFormat="1" applyFont="1" applyFill="1" applyBorder="1" applyAlignment="1">
      <alignment horizontal="left" vertical="center"/>
    </xf>
    <xf numFmtId="0" fontId="32" fillId="3" borderId="1" xfId="0" applyFont="1" applyFill="1" applyBorder="1"/>
    <xf numFmtId="2" fontId="32" fillId="3" borderId="1" xfId="0" applyNumberFormat="1" applyFont="1" applyFill="1" applyBorder="1"/>
    <xf numFmtId="164" fontId="100" fillId="5" borderId="6" xfId="3" applyNumberFormat="1" applyFont="1" applyFill="1" applyBorder="1" applyAlignment="1">
      <alignment horizontal="right" vertical="center"/>
    </xf>
    <xf numFmtId="1" fontId="101" fillId="7" borderId="15" xfId="0" quotePrefix="1" applyNumberFormat="1" applyFont="1" applyFill="1" applyBorder="1" applyAlignment="1">
      <alignment horizontal="left" vertical="center"/>
    </xf>
    <xf numFmtId="164" fontId="32" fillId="8" borderId="1" xfId="0" applyNumberFormat="1" applyFont="1" applyFill="1" applyBorder="1" applyAlignment="1">
      <alignment horizontal="center"/>
    </xf>
    <xf numFmtId="164" fontId="32" fillId="4" borderId="1" xfId="0" applyNumberFormat="1" applyFont="1" applyFill="1" applyBorder="1" applyAlignment="1">
      <alignment horizontal="center"/>
    </xf>
    <xf numFmtId="0" fontId="32" fillId="4" borderId="1" xfId="0" applyFont="1" applyFill="1" applyBorder="1" applyAlignment="1">
      <alignment horizontal="right"/>
    </xf>
    <xf numFmtId="0" fontId="32" fillId="3" borderId="0" xfId="0" applyFont="1" applyFill="1" applyAlignment="1">
      <alignment horizontal="left"/>
    </xf>
    <xf numFmtId="164" fontId="32" fillId="8" borderId="5" xfId="0" applyNumberFormat="1" applyFont="1" applyFill="1" applyBorder="1" applyAlignment="1">
      <alignment horizontal="center"/>
    </xf>
    <xf numFmtId="164" fontId="32" fillId="8" borderId="5" xfId="0" applyNumberFormat="1" applyFont="1" applyFill="1" applyBorder="1" applyAlignment="1">
      <alignment horizontal="right"/>
    </xf>
    <xf numFmtId="164" fontId="31" fillId="8" borderId="5" xfId="3" applyNumberFormat="1" applyFont="1" applyFill="1" applyBorder="1" applyAlignment="1">
      <alignment horizontal="right" vertical="center"/>
    </xf>
    <xf numFmtId="164" fontId="32" fillId="4" borderId="5" xfId="0" applyNumberFormat="1" applyFont="1" applyFill="1" applyBorder="1" applyAlignment="1">
      <alignment horizontal="center"/>
    </xf>
    <xf numFmtId="164" fontId="31" fillId="4" borderId="5" xfId="3" applyNumberFormat="1" applyFont="1" applyFill="1" applyBorder="1" applyAlignment="1">
      <alignment horizontal="right" vertical="center"/>
    </xf>
    <xf numFmtId="164" fontId="32" fillId="8" borderId="11" xfId="0" applyNumberFormat="1" applyFont="1" applyFill="1" applyBorder="1" applyAlignment="1">
      <alignment horizontal="center"/>
    </xf>
    <xf numFmtId="0" fontId="32" fillId="8" borderId="11" xfId="0" applyFont="1" applyFill="1" applyBorder="1" applyAlignment="1">
      <alignment horizontal="right"/>
    </xf>
    <xf numFmtId="164" fontId="31" fillId="8" borderId="11" xfId="3" applyNumberFormat="1" applyFont="1" applyFill="1" applyBorder="1" applyAlignment="1">
      <alignment horizontal="right" vertical="center"/>
    </xf>
    <xf numFmtId="164" fontId="32" fillId="4" borderId="11" xfId="0" applyNumberFormat="1" applyFont="1" applyFill="1" applyBorder="1" applyAlignment="1">
      <alignment horizontal="center"/>
    </xf>
    <xf numFmtId="0" fontId="32" fillId="4" borderId="11" xfId="0" applyFont="1" applyFill="1" applyBorder="1" applyAlignment="1">
      <alignment horizontal="right"/>
    </xf>
    <xf numFmtId="164" fontId="31" fillId="4" borderId="11" xfId="3" applyNumberFormat="1" applyFont="1" applyFill="1" applyBorder="1" applyAlignment="1">
      <alignment horizontal="right" vertical="center"/>
    </xf>
    <xf numFmtId="164" fontId="31" fillId="5" borderId="11" xfId="3" applyNumberFormat="1" applyFont="1" applyFill="1" applyBorder="1" applyAlignment="1">
      <alignment horizontal="right" vertical="center"/>
    </xf>
    <xf numFmtId="164" fontId="32" fillId="8" borderId="0" xfId="0" applyNumberFormat="1" applyFont="1" applyFill="1" applyAlignment="1">
      <alignment horizontal="center"/>
    </xf>
    <xf numFmtId="0" fontId="32" fillId="8" borderId="0" xfId="0" applyFont="1" applyFill="1" applyAlignment="1">
      <alignment horizontal="right"/>
    </xf>
    <xf numFmtId="164" fontId="31" fillId="8" borderId="0" xfId="3" applyNumberFormat="1" applyFont="1" applyFill="1" applyAlignment="1">
      <alignment horizontal="right" vertical="center"/>
    </xf>
    <xf numFmtId="164" fontId="32" fillId="4" borderId="0" xfId="0" applyNumberFormat="1" applyFont="1" applyFill="1" applyAlignment="1">
      <alignment horizontal="center"/>
    </xf>
    <xf numFmtId="0" fontId="32" fillId="4" borderId="0" xfId="0" applyFont="1" applyFill="1" applyAlignment="1">
      <alignment horizontal="right"/>
    </xf>
    <xf numFmtId="164" fontId="31" fillId="4" borderId="0" xfId="3" applyNumberFormat="1" applyFont="1" applyFill="1" applyAlignment="1">
      <alignment horizontal="right" vertical="center"/>
    </xf>
    <xf numFmtId="164" fontId="31" fillId="5" borderId="0" xfId="3" applyNumberFormat="1" applyFont="1" applyFill="1" applyAlignment="1">
      <alignment horizontal="right" vertical="center"/>
    </xf>
    <xf numFmtId="14" fontId="102" fillId="7" borderId="0" xfId="0" quotePrefix="1" applyNumberFormat="1" applyFont="1" applyFill="1" applyAlignment="1">
      <alignment horizontal="left" vertical="center"/>
    </xf>
    <xf numFmtId="164" fontId="103" fillId="8" borderId="2" xfId="0" applyNumberFormat="1" applyFont="1" applyFill="1" applyBorder="1" applyAlignment="1">
      <alignment horizontal="center"/>
    </xf>
    <xf numFmtId="0" fontId="103" fillId="8" borderId="2" xfId="0" applyFont="1" applyFill="1" applyBorder="1" applyAlignment="1">
      <alignment horizontal="right"/>
    </xf>
    <xf numFmtId="164" fontId="100" fillId="8" borderId="2" xfId="3" applyNumberFormat="1" applyFont="1" applyFill="1" applyBorder="1" applyAlignment="1">
      <alignment horizontal="right" vertical="center"/>
    </xf>
    <xf numFmtId="164" fontId="103" fillId="4" borderId="2" xfId="0" applyNumberFormat="1" applyFont="1" applyFill="1" applyBorder="1" applyAlignment="1">
      <alignment horizontal="center"/>
    </xf>
    <xf numFmtId="0" fontId="103" fillId="4" borderId="2" xfId="0" applyFont="1" applyFill="1" applyBorder="1" applyAlignment="1">
      <alignment horizontal="right"/>
    </xf>
    <xf numFmtId="164" fontId="100" fillId="4" borderId="2" xfId="3" applyNumberFormat="1" applyFont="1" applyFill="1" applyBorder="1" applyAlignment="1">
      <alignment horizontal="right" vertical="center"/>
    </xf>
    <xf numFmtId="164" fontId="100" fillId="5" borderId="2" xfId="3" applyNumberFormat="1" applyFont="1" applyFill="1" applyBorder="1" applyAlignment="1">
      <alignment horizontal="right" vertical="center"/>
    </xf>
    <xf numFmtId="0" fontId="32" fillId="7" borderId="2" xfId="0" applyFont="1" applyFill="1" applyBorder="1"/>
    <xf numFmtId="0" fontId="32" fillId="3" borderId="0" xfId="0" applyFont="1" applyFill="1" applyAlignment="1">
      <alignment horizontal="right"/>
    </xf>
    <xf numFmtId="2" fontId="32" fillId="3" borderId="0" xfId="0" applyNumberFormat="1" applyFont="1" applyFill="1" applyAlignment="1">
      <alignment horizontal="left"/>
    </xf>
    <xf numFmtId="0" fontId="32" fillId="8" borderId="1" xfId="0" applyFont="1" applyFill="1" applyBorder="1" applyAlignment="1">
      <alignment horizontal="right"/>
    </xf>
    <xf numFmtId="0" fontId="32" fillId="5" borderId="6" xfId="0" applyFont="1" applyFill="1" applyBorder="1" applyAlignment="1">
      <alignment horizontal="right"/>
    </xf>
    <xf numFmtId="164" fontId="31" fillId="4" borderId="1" xfId="3" applyNumberFormat="1" applyFont="1" applyFill="1" applyBorder="1" applyAlignment="1">
      <alignment horizontal="right" vertical="center" wrapText="1"/>
    </xf>
    <xf numFmtId="164" fontId="31" fillId="8" borderId="1" xfId="3" applyNumberFormat="1" applyFont="1" applyFill="1" applyBorder="1" applyAlignment="1">
      <alignment horizontal="right" vertical="center" wrapText="1"/>
    </xf>
    <xf numFmtId="0" fontId="32" fillId="4" borderId="1" xfId="0" applyFont="1" applyFill="1" applyBorder="1"/>
    <xf numFmtId="0" fontId="32" fillId="8" borderId="1" xfId="0" applyFont="1" applyFill="1" applyBorder="1"/>
    <xf numFmtId="164" fontId="32" fillId="4" borderId="1" xfId="0" applyNumberFormat="1" applyFont="1" applyFill="1" applyBorder="1"/>
    <xf numFmtId="0" fontId="32" fillId="7" borderId="6" xfId="0" quotePrefix="1" applyFont="1" applyFill="1" applyBorder="1" applyAlignment="1">
      <alignment horizontal="left" vertical="center"/>
    </xf>
    <xf numFmtId="1" fontId="5" fillId="8" borderId="1" xfId="0" quotePrefix="1" applyNumberFormat="1" applyFont="1" applyFill="1" applyBorder="1" applyAlignment="1">
      <alignment horizontal="center"/>
    </xf>
    <xf numFmtId="1" fontId="5" fillId="4" borderId="1" xfId="0" quotePrefix="1" applyNumberFormat="1" applyFont="1" applyFill="1" applyBorder="1" applyAlignment="1">
      <alignment horizontal="center"/>
    </xf>
    <xf numFmtId="1" fontId="5" fillId="5" borderId="6" xfId="0" quotePrefix="1" applyNumberFormat="1" applyFont="1" applyFill="1" applyBorder="1" applyAlignment="1">
      <alignment horizontal="center"/>
    </xf>
    <xf numFmtId="14" fontId="32" fillId="7" borderId="6" xfId="0" quotePrefix="1" applyNumberFormat="1" applyFont="1" applyFill="1" applyBorder="1" applyAlignment="1">
      <alignment horizontal="left" vertical="center"/>
    </xf>
    <xf numFmtId="0" fontId="32" fillId="21" borderId="1" xfId="0" applyFont="1" applyFill="1" applyBorder="1" applyAlignment="1">
      <alignment horizontal="left"/>
    </xf>
    <xf numFmtId="164" fontId="104" fillId="5" borderId="0" xfId="3" applyNumberFormat="1" applyFont="1" applyFill="1" applyAlignment="1">
      <alignment horizontal="right" vertical="center"/>
    </xf>
    <xf numFmtId="164" fontId="104" fillId="3" borderId="0" xfId="3" applyNumberFormat="1" applyFont="1" applyFill="1" applyAlignment="1">
      <alignment horizontal="right" vertical="center"/>
    </xf>
    <xf numFmtId="14" fontId="32" fillId="7" borderId="0" xfId="0" quotePrefix="1" applyNumberFormat="1" applyFont="1" applyFill="1" applyAlignment="1">
      <alignment horizontal="left" vertical="center"/>
    </xf>
    <xf numFmtId="164" fontId="100" fillId="5" borderId="0" xfId="3" applyNumberFormat="1" applyFont="1" applyFill="1" applyAlignment="1">
      <alignment horizontal="right" vertical="center"/>
    </xf>
    <xf numFmtId="164" fontId="32" fillId="8" borderId="1" xfId="0" applyNumberFormat="1" applyFont="1" applyFill="1" applyBorder="1" applyAlignment="1">
      <alignment horizontal="right"/>
    </xf>
    <xf numFmtId="164" fontId="103" fillId="8" borderId="0" xfId="0" applyNumberFormat="1" applyFont="1" applyFill="1" applyAlignment="1">
      <alignment horizontal="center"/>
    </xf>
    <xf numFmtId="0" fontId="103" fillId="8" borderId="0" xfId="0" applyFont="1" applyFill="1" applyAlignment="1">
      <alignment horizontal="right"/>
    </xf>
    <xf numFmtId="164" fontId="100" fillId="8" borderId="0" xfId="3" applyNumberFormat="1" applyFont="1" applyFill="1" applyAlignment="1">
      <alignment horizontal="right" vertical="center"/>
    </xf>
    <xf numFmtId="164" fontId="103" fillId="4" borderId="0" xfId="0" applyNumberFormat="1" applyFont="1" applyFill="1" applyAlignment="1">
      <alignment horizontal="center"/>
    </xf>
    <xf numFmtId="0" fontId="103" fillId="4" borderId="0" xfId="0" applyFont="1" applyFill="1" applyAlignment="1">
      <alignment horizontal="right"/>
    </xf>
    <xf numFmtId="164" fontId="100" fillId="4" borderId="0" xfId="3" applyNumberFormat="1" applyFont="1" applyFill="1" applyAlignment="1">
      <alignment horizontal="right" vertical="center"/>
    </xf>
    <xf numFmtId="14" fontId="103" fillId="7" borderId="6" xfId="0" quotePrefix="1" applyNumberFormat="1" applyFont="1" applyFill="1" applyBorder="1" applyAlignment="1">
      <alignment horizontal="left" vertical="center"/>
    </xf>
    <xf numFmtId="0" fontId="103" fillId="3" borderId="1" xfId="0" applyFont="1" applyFill="1" applyBorder="1" applyAlignment="1">
      <alignment horizontal="left"/>
    </xf>
    <xf numFmtId="0" fontId="103" fillId="3" borderId="0" xfId="0" applyFont="1" applyFill="1"/>
    <xf numFmtId="164" fontId="31" fillId="4" borderId="3" xfId="3" applyNumberFormat="1" applyFont="1" applyFill="1" applyBorder="1" applyAlignment="1">
      <alignment horizontal="right" vertical="center"/>
    </xf>
    <xf numFmtId="164" fontId="31" fillId="5" borderId="1" xfId="3" applyNumberFormat="1" applyFont="1" applyFill="1" applyBorder="1" applyAlignment="1">
      <alignment horizontal="right" vertical="center"/>
    </xf>
    <xf numFmtId="164" fontId="100" fillId="5" borderId="1" xfId="3" applyNumberFormat="1" applyFont="1" applyFill="1" applyBorder="1" applyAlignment="1">
      <alignment horizontal="right" vertical="center"/>
    </xf>
    <xf numFmtId="14" fontId="32" fillId="7" borderId="1" xfId="0" quotePrefix="1" applyNumberFormat="1" applyFont="1" applyFill="1" applyBorder="1" applyAlignment="1">
      <alignment horizontal="left" vertical="center"/>
    </xf>
    <xf numFmtId="164" fontId="32" fillId="4" borderId="1" xfId="0" applyNumberFormat="1" applyFont="1" applyFill="1" applyBorder="1" applyAlignment="1">
      <alignment horizontal="right"/>
    </xf>
    <xf numFmtId="14" fontId="102" fillId="7" borderId="1" xfId="0" quotePrefix="1" applyNumberFormat="1" applyFont="1" applyFill="1" applyBorder="1" applyAlignment="1">
      <alignment horizontal="left" vertical="center"/>
    </xf>
    <xf numFmtId="14" fontId="103" fillId="7" borderId="1" xfId="0" quotePrefix="1" applyNumberFormat="1" applyFont="1" applyFill="1" applyBorder="1" applyAlignment="1">
      <alignment horizontal="left" vertical="center"/>
    </xf>
    <xf numFmtId="0" fontId="32" fillId="5" borderId="1" xfId="0" applyFont="1" applyFill="1" applyBorder="1"/>
    <xf numFmtId="14" fontId="32" fillId="12" borderId="1" xfId="0" quotePrefix="1" applyNumberFormat="1" applyFont="1" applyFill="1" applyBorder="1" applyAlignment="1">
      <alignment horizontal="left" vertical="center"/>
    </xf>
    <xf numFmtId="164" fontId="76" fillId="5" borderId="1" xfId="3" applyNumberFormat="1" applyFont="1" applyFill="1" applyBorder="1" applyAlignment="1">
      <alignment horizontal="right" vertical="center"/>
    </xf>
    <xf numFmtId="0" fontId="103" fillId="5" borderId="1" xfId="0" applyFont="1" applyFill="1" applyBorder="1"/>
    <xf numFmtId="0" fontId="32" fillId="0" borderId="1" xfId="0" applyFont="1" applyBorder="1" applyAlignment="1">
      <alignment horizontal="right"/>
    </xf>
    <xf numFmtId="0" fontId="32" fillId="7" borderId="1" xfId="0" applyFont="1" applyFill="1" applyBorder="1"/>
    <xf numFmtId="164" fontId="104" fillId="3" borderId="1" xfId="3" applyNumberFormat="1" applyFont="1" applyFill="1" applyBorder="1" applyAlignment="1">
      <alignment horizontal="right" vertical="center"/>
    </xf>
    <xf numFmtId="164" fontId="32" fillId="0" borderId="1" xfId="0" applyNumberFormat="1" applyFont="1" applyBorder="1" applyAlignment="1">
      <alignment horizontal="right"/>
    </xf>
    <xf numFmtId="14" fontId="32" fillId="8" borderId="6" xfId="0" quotePrefix="1" applyNumberFormat="1" applyFont="1" applyFill="1" applyBorder="1" applyAlignment="1">
      <alignment horizontal="left" vertical="center"/>
    </xf>
    <xf numFmtId="0" fontId="76" fillId="5" borderId="1" xfId="0" applyFont="1" applyFill="1" applyBorder="1"/>
    <xf numFmtId="164" fontId="5" fillId="0" borderId="1" xfId="0" applyNumberFormat="1" applyFon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0" fontId="93" fillId="0" borderId="0" xfId="0" applyFont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right" vertical="center"/>
      <protection locked="0"/>
    </xf>
    <xf numFmtId="0" fontId="67" fillId="0" borderId="0" xfId="0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vertical="center"/>
      <protection locked="0"/>
    </xf>
    <xf numFmtId="207" fontId="67" fillId="0" borderId="0" xfId="0" quotePrefix="1" applyNumberFormat="1" applyFont="1" applyAlignment="1" applyProtection="1">
      <alignment horizontal="left" vertical="center"/>
      <protection locked="0"/>
    </xf>
    <xf numFmtId="206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68" fillId="0" borderId="0" xfId="0" applyFont="1" applyProtection="1">
      <protection locked="0"/>
    </xf>
    <xf numFmtId="0" fontId="67" fillId="0" borderId="0" xfId="0" applyFont="1" applyAlignment="1" applyProtection="1">
      <alignment horizontal="left" vertical="center"/>
      <protection locked="0"/>
    </xf>
    <xf numFmtId="0" fontId="69" fillId="0" borderId="0" xfId="0" applyFont="1" applyAlignment="1" applyProtection="1">
      <alignment horizontal="left" vertical="center"/>
      <protection locked="0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9" fontId="4" fillId="0" borderId="1" xfId="0" applyNumberFormat="1" applyFont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/>
    </xf>
    <xf numFmtId="168" fontId="4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" fontId="38" fillId="0" borderId="12" xfId="0" applyNumberFormat="1" applyFont="1" applyBorder="1"/>
    <xf numFmtId="1" fontId="38" fillId="0" borderId="0" xfId="0" applyNumberFormat="1" applyFont="1"/>
    <xf numFmtId="0" fontId="38" fillId="0" borderId="2" xfId="0" applyFont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1" fontId="38" fillId="0" borderId="5" xfId="0" applyNumberFormat="1" applyFont="1" applyBorder="1" applyAlignment="1">
      <alignment horizontal="center" vertical="top" wrapText="1"/>
    </xf>
    <xf numFmtId="1" fontId="61" fillId="0" borderId="12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165" fontId="29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vertical="center"/>
    </xf>
    <xf numFmtId="164" fontId="29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169" fontId="4" fillId="0" borderId="1" xfId="0" quotePrefix="1" applyNumberFormat="1" applyFont="1" applyBorder="1"/>
    <xf numFmtId="173" fontId="4" fillId="0" borderId="3" xfId="0" quotePrefix="1" applyNumberFormat="1" applyFont="1" applyBorder="1"/>
    <xf numFmtId="171" fontId="54" fillId="0" borderId="12" xfId="0" quotePrefix="1" applyNumberFormat="1" applyFont="1" applyBorder="1"/>
    <xf numFmtId="0" fontId="29" fillId="0" borderId="7" xfId="0" applyFont="1" applyBorder="1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41" fillId="0" borderId="0" xfId="0" applyFont="1" applyAlignment="1" applyProtection="1">
      <alignment vertical="center"/>
      <protection locked="0"/>
    </xf>
    <xf numFmtId="183" fontId="31" fillId="0" borderId="1" xfId="3" applyNumberFormat="1" applyFont="1" applyBorder="1" applyAlignment="1" applyProtection="1">
      <alignment horizontal="center" vertical="center" wrapText="1"/>
      <protection hidden="1"/>
    </xf>
    <xf numFmtId="184" fontId="31" fillId="0" borderId="1" xfId="3" applyNumberFormat="1" applyFont="1" applyBorder="1" applyAlignment="1" applyProtection="1">
      <alignment horizontal="right" vertical="center"/>
      <protection hidden="1"/>
    </xf>
    <xf numFmtId="185" fontId="76" fillId="0" borderId="1" xfId="0" applyNumberFormat="1" applyFont="1" applyBorder="1" applyAlignment="1" applyProtection="1">
      <alignment vertical="center"/>
      <protection locked="0"/>
    </xf>
    <xf numFmtId="186" fontId="76" fillId="0" borderId="1" xfId="0" applyNumberFormat="1" applyFont="1" applyBorder="1" applyAlignment="1" applyProtection="1">
      <alignment horizontal="center" vertical="center"/>
      <protection locked="0"/>
    </xf>
    <xf numFmtId="187" fontId="76" fillId="0" borderId="1" xfId="0" applyNumberFormat="1" applyFont="1" applyBorder="1" applyAlignment="1" applyProtection="1">
      <alignment horizontal="center" vertical="center"/>
      <protection locked="0"/>
    </xf>
    <xf numFmtId="188" fontId="76" fillId="0" borderId="1" xfId="0" applyNumberFormat="1" applyFont="1" applyBorder="1" applyAlignment="1" applyProtection="1">
      <alignment horizontal="center" vertical="center"/>
      <protection locked="0"/>
    </xf>
    <xf numFmtId="189" fontId="76" fillId="0" borderId="1" xfId="0" applyNumberFormat="1" applyFont="1" applyBorder="1" applyAlignment="1" applyProtection="1">
      <alignment horizontal="center" vertical="center"/>
      <protection locked="0"/>
    </xf>
    <xf numFmtId="190" fontId="76" fillId="0" borderId="1" xfId="0" applyNumberFormat="1" applyFont="1" applyBorder="1" applyAlignment="1" applyProtection="1">
      <alignment vertical="center"/>
      <protection locked="0"/>
    </xf>
    <xf numFmtId="191" fontId="76" fillId="0" borderId="1" xfId="0" applyNumberFormat="1" applyFont="1" applyBorder="1" applyAlignment="1" applyProtection="1">
      <alignment horizontal="right" vertical="center"/>
      <protection locked="0"/>
    </xf>
    <xf numFmtId="164" fontId="31" fillId="0" borderId="0" xfId="3" applyNumberFormat="1" applyFont="1" applyAlignment="1" applyProtection="1">
      <alignment horizontal="center" wrapText="1"/>
      <protection hidden="1"/>
    </xf>
    <xf numFmtId="0" fontId="29" fillId="0" borderId="11" xfId="0" applyFont="1" applyBorder="1" applyAlignment="1">
      <alignment vertical="center"/>
    </xf>
    <xf numFmtId="178" fontId="29" fillId="0" borderId="11" xfId="0" applyNumberFormat="1" applyFont="1" applyBorder="1" applyAlignment="1">
      <alignment vertical="center"/>
    </xf>
    <xf numFmtId="165" fontId="29" fillId="0" borderId="1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9" fillId="0" borderId="0" xfId="0" quotePrefix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2" fontId="22" fillId="0" borderId="11" xfId="3" applyNumberFormat="1" applyFont="1" applyBorder="1" applyAlignment="1">
      <alignment horizontal="right" vertical="center" wrapText="1"/>
    </xf>
    <xf numFmtId="2" fontId="4" fillId="0" borderId="0" xfId="0" applyNumberFormat="1" applyFont="1" applyAlignment="1">
      <alignment vertical="center"/>
    </xf>
    <xf numFmtId="2" fontId="22" fillId="0" borderId="0" xfId="3" applyNumberFormat="1" applyFont="1" applyAlignment="1">
      <alignment horizontal="right" vertical="center" wrapText="1"/>
    </xf>
    <xf numFmtId="0" fontId="15" fillId="0" borderId="0" xfId="1" applyFont="1" applyAlignment="1">
      <alignment vertical="center" wrapText="1"/>
    </xf>
    <xf numFmtId="0" fontId="57" fillId="0" borderId="0" xfId="1" applyFont="1" applyAlignment="1">
      <alignment vertical="center"/>
    </xf>
    <xf numFmtId="0" fontId="54" fillId="0" borderId="0" xfId="0" applyFont="1" applyAlignment="1">
      <alignment vertical="center"/>
    </xf>
    <xf numFmtId="0" fontId="14" fillId="0" borderId="0" xfId="1" applyFont="1" applyAlignment="1">
      <alignment horizontal="left" vertical="center"/>
    </xf>
    <xf numFmtId="169" fontId="14" fillId="0" borderId="0" xfId="1" quotePrefix="1" applyNumberFormat="1" applyFont="1" applyAlignment="1">
      <alignment horizontal="right" vertical="center"/>
    </xf>
    <xf numFmtId="165" fontId="4" fillId="0" borderId="0" xfId="0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65" fontId="54" fillId="0" borderId="11" xfId="0" quotePrefix="1" applyNumberFormat="1" applyFont="1" applyBorder="1"/>
    <xf numFmtId="165" fontId="54" fillId="0" borderId="11" xfId="0" applyNumberFormat="1" applyFont="1" applyBorder="1" applyAlignment="1">
      <alignment horizontal="right"/>
    </xf>
    <xf numFmtId="165" fontId="54" fillId="0" borderId="0" xfId="0" applyNumberFormat="1" applyFont="1"/>
    <xf numFmtId="0" fontId="14" fillId="0" borderId="4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164" fontId="14" fillId="0" borderId="4" xfId="1" quotePrefix="1" applyNumberFormat="1" applyFont="1" applyBorder="1" applyAlignment="1">
      <alignment horizontal="right" vertical="center"/>
    </xf>
    <xf numFmtId="165" fontId="4" fillId="0" borderId="7" xfId="0" applyNumberFormat="1" applyFont="1" applyBorder="1" applyAlignment="1">
      <alignment horizontal="center" vertical="center"/>
    </xf>
    <xf numFmtId="0" fontId="59" fillId="0" borderId="7" xfId="0" applyFont="1" applyBorder="1" applyAlignment="1">
      <alignment horizontal="center" vertical="center"/>
    </xf>
    <xf numFmtId="165" fontId="54" fillId="0" borderId="0" xfId="0" quotePrefix="1" applyNumberFormat="1" applyFont="1"/>
    <xf numFmtId="165" fontId="54" fillId="0" borderId="0" xfId="0" applyNumberFormat="1" applyFont="1" applyAlignment="1">
      <alignment horizontal="right"/>
    </xf>
    <xf numFmtId="0" fontId="14" fillId="0" borderId="3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4" fontId="14" fillId="0" borderId="3" xfId="1" quotePrefix="1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vertical="center"/>
    </xf>
    <xf numFmtId="4" fontId="57" fillId="0" borderId="0" xfId="0" applyNumberFormat="1" applyFont="1" applyAlignment="1">
      <alignment vertical="center"/>
    </xf>
    <xf numFmtId="165" fontId="14" fillId="0" borderId="1" xfId="1" applyNumberFormat="1" applyFont="1" applyBorder="1" applyAlignment="1">
      <alignment vertical="center"/>
    </xf>
    <xf numFmtId="208" fontId="57" fillId="0" borderId="1" xfId="1" applyNumberFormat="1" applyFont="1" applyBorder="1" applyAlignment="1">
      <alignment vertical="center"/>
    </xf>
    <xf numFmtId="201" fontId="14" fillId="0" borderId="1" xfId="0" applyNumberFormat="1" applyFont="1" applyBorder="1" applyAlignment="1">
      <alignment vertical="center"/>
    </xf>
    <xf numFmtId="209" fontId="14" fillId="0" borderId="1" xfId="0" applyNumberFormat="1" applyFont="1" applyBorder="1" applyAlignment="1">
      <alignment vertical="center"/>
    </xf>
    <xf numFmtId="202" fontId="14" fillId="0" borderId="1" xfId="0" applyNumberFormat="1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165" fontId="15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vertical="center" wrapText="1"/>
    </xf>
    <xf numFmtId="0" fontId="4" fillId="0" borderId="13" xfId="0" applyFont="1" applyBorder="1" applyAlignment="1" applyProtection="1">
      <alignment vertical="center" wrapText="1"/>
      <protection locked="0"/>
    </xf>
    <xf numFmtId="0" fontId="4" fillId="0" borderId="3" xfId="0" applyFont="1" applyBorder="1" applyAlignment="1" applyProtection="1">
      <alignment vertical="center" wrapText="1"/>
      <protection locked="0"/>
    </xf>
    <xf numFmtId="0" fontId="4" fillId="0" borderId="15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9" xfId="0" applyFont="1" applyBorder="1" applyAlignment="1" applyProtection="1">
      <alignment vertical="center" wrapText="1"/>
      <protection locked="0"/>
    </xf>
    <xf numFmtId="181" fontId="7" fillId="0" borderId="28" xfId="0" applyNumberFormat="1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26" xfId="0" applyFont="1" applyBorder="1" applyAlignment="1">
      <alignment horizontal="left"/>
    </xf>
    <xf numFmtId="0" fontId="0" fillId="0" borderId="0" xfId="0" applyAlignment="1">
      <alignment vertical="center"/>
    </xf>
    <xf numFmtId="0" fontId="7" fillId="0" borderId="28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164" fontId="29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/>
    </xf>
    <xf numFmtId="1" fontId="25" fillId="0" borderId="11" xfId="0" applyNumberFormat="1" applyFont="1" applyBorder="1" applyAlignment="1">
      <alignment horizontal="center" vertical="center" wrapText="1"/>
    </xf>
    <xf numFmtId="1" fontId="29" fillId="0" borderId="11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164" fontId="58" fillId="0" borderId="0" xfId="0" applyNumberFormat="1" applyFont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4" fontId="26" fillId="0" borderId="0" xfId="0" applyNumberFormat="1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7" fillId="0" borderId="0" xfId="4" applyAlignment="1">
      <alignment vertical="center"/>
    </xf>
    <xf numFmtId="165" fontId="25" fillId="0" borderId="1" xfId="0" applyNumberFormat="1" applyFont="1" applyBorder="1" applyAlignment="1">
      <alignment horizontal="center" vertical="center" wrapText="1"/>
    </xf>
    <xf numFmtId="165" fontId="29" fillId="0" borderId="15" xfId="0" applyNumberFormat="1" applyFont="1" applyBorder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92" fontId="1" fillId="0" borderId="1" xfId="0" quotePrefix="1" applyNumberFormat="1" applyFont="1" applyBorder="1" applyAlignment="1">
      <alignment horizontal="right" vertical="center"/>
    </xf>
    <xf numFmtId="193" fontId="1" fillId="0" borderId="1" xfId="0" applyNumberFormat="1" applyFont="1" applyBorder="1" applyAlignment="1">
      <alignment vertical="center"/>
    </xf>
    <xf numFmtId="194" fontId="1" fillId="0" borderId="1" xfId="0" applyNumberFormat="1" applyFont="1" applyBorder="1" applyAlignment="1">
      <alignment vertical="center"/>
    </xf>
    <xf numFmtId="195" fontId="1" fillId="0" borderId="1" xfId="0" applyNumberFormat="1" applyFont="1" applyBorder="1" applyAlignment="1">
      <alignment vertical="center"/>
    </xf>
    <xf numFmtId="196" fontId="1" fillId="0" borderId="1" xfId="0" applyNumberFormat="1" applyFont="1" applyBorder="1" applyAlignment="1">
      <alignment vertical="center"/>
    </xf>
    <xf numFmtId="197" fontId="1" fillId="0" borderId="1" xfId="0" applyNumberFormat="1" applyFont="1" applyBorder="1" applyAlignment="1">
      <alignment vertical="center"/>
    </xf>
    <xf numFmtId="198" fontId="1" fillId="0" borderId="1" xfId="0" applyNumberFormat="1" applyFont="1" applyBorder="1" applyAlignment="1">
      <alignment vertical="center"/>
    </xf>
    <xf numFmtId="190" fontId="1" fillId="0" borderId="1" xfId="0" applyNumberFormat="1" applyFont="1" applyBorder="1" applyAlignment="1" applyProtection="1">
      <alignment vertical="center"/>
      <protection locked="0"/>
    </xf>
    <xf numFmtId="199" fontId="1" fillId="0" borderId="1" xfId="0" applyNumberFormat="1" applyFont="1" applyBorder="1" applyAlignment="1">
      <alignment vertical="center"/>
    </xf>
    <xf numFmtId="2" fontId="58" fillId="0" borderId="0" xfId="0" applyNumberFormat="1" applyFont="1" applyAlignment="1">
      <alignment horizontal="center" vertical="center"/>
    </xf>
    <xf numFmtId="0" fontId="57" fillId="0" borderId="0" xfId="1" applyFont="1" applyAlignment="1">
      <alignment horizontal="right" vertical="center"/>
    </xf>
    <xf numFmtId="165" fontId="25" fillId="0" borderId="11" xfId="0" applyNumberFormat="1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165" fontId="57" fillId="0" borderId="1" xfId="1" applyNumberFormat="1" applyFont="1" applyBorder="1" applyAlignment="1">
      <alignment vertical="center"/>
    </xf>
    <xf numFmtId="2" fontId="57" fillId="0" borderId="1" xfId="1" applyNumberFormat="1" applyFont="1" applyBorder="1" applyAlignment="1">
      <alignment horizontal="left" vertical="center"/>
    </xf>
    <xf numFmtId="2" fontId="57" fillId="0" borderId="1" xfId="1" applyNumberFormat="1" applyFont="1" applyBorder="1" applyAlignment="1">
      <alignment vertical="center"/>
    </xf>
    <xf numFmtId="0" fontId="57" fillId="0" borderId="1" xfId="1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9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  <xf numFmtId="0" fontId="89" fillId="0" borderId="1" xfId="4" applyFont="1" applyBorder="1" applyAlignment="1" applyProtection="1">
      <alignment vertical="center"/>
      <protection locked="0"/>
    </xf>
    <xf numFmtId="0" fontId="90" fillId="0" borderId="1" xfId="4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5" fillId="0" borderId="0" xfId="0" applyFont="1" applyAlignment="1" applyProtection="1">
      <alignment vertical="center"/>
      <protection locked="0"/>
    </xf>
    <xf numFmtId="164" fontId="94" fillId="0" borderId="1" xfId="0" applyNumberFormat="1" applyFont="1" applyBorder="1" applyAlignment="1" applyProtection="1">
      <alignment horizontal="center" vertical="center"/>
      <protection locked="0"/>
    </xf>
    <xf numFmtId="2" fontId="94" fillId="0" borderId="1" xfId="0" applyNumberFormat="1" applyFont="1" applyBorder="1" applyAlignment="1" applyProtection="1">
      <alignment horizontal="center" vertical="center"/>
      <protection locked="0"/>
    </xf>
    <xf numFmtId="2" fontId="94" fillId="0" borderId="1" xfId="0" applyNumberFormat="1" applyFont="1" applyBorder="1" applyAlignment="1" applyProtection="1">
      <alignment horizontal="center" vertical="center" wrapText="1"/>
      <protection locked="0"/>
    </xf>
    <xf numFmtId="165" fontId="94" fillId="0" borderId="1" xfId="0" applyNumberFormat="1" applyFont="1" applyBorder="1" applyAlignment="1" applyProtection="1">
      <alignment horizontal="center" vertical="center" wrapText="1"/>
      <protection locked="0"/>
    </xf>
    <xf numFmtId="2" fontId="67" fillId="3" borderId="1" xfId="0" applyNumberFormat="1" applyFont="1" applyFill="1" applyBorder="1" applyAlignment="1" applyProtection="1">
      <alignment horizontal="center" vertical="center"/>
      <protection hidden="1"/>
    </xf>
    <xf numFmtId="164" fontId="67" fillId="3" borderId="1" xfId="0" applyNumberFormat="1" applyFont="1" applyFill="1" applyBorder="1" applyAlignment="1" applyProtection="1">
      <alignment horizontal="center" vertical="center"/>
      <protection hidden="1"/>
    </xf>
    <xf numFmtId="164" fontId="67" fillId="2" borderId="1" xfId="0" applyNumberFormat="1" applyFont="1" applyFill="1" applyBorder="1" applyAlignment="1" applyProtection="1">
      <alignment horizontal="center" vertical="center"/>
      <protection hidden="1"/>
    </xf>
    <xf numFmtId="164" fontId="67" fillId="0" borderId="1" xfId="0" applyNumberFormat="1" applyFont="1" applyBorder="1" applyAlignment="1" applyProtection="1">
      <alignment horizontal="center" vertical="center"/>
      <protection hidden="1"/>
    </xf>
    <xf numFmtId="0" fontId="67" fillId="3" borderId="0" xfId="0" applyFont="1" applyFill="1" applyAlignment="1" applyProtection="1">
      <alignment vertical="center"/>
      <protection hidden="1"/>
    </xf>
    <xf numFmtId="169" fontId="107" fillId="0" borderId="0" xfId="0" applyNumberFormat="1" applyFont="1" applyAlignment="1">
      <alignment horizontal="center" vertical="center"/>
    </xf>
    <xf numFmtId="164" fontId="4" fillId="3" borderId="0" xfId="0" applyNumberFormat="1" applyFont="1" applyFill="1" applyProtection="1">
      <protection hidden="1"/>
    </xf>
    <xf numFmtId="1" fontId="0" fillId="8" borderId="0" xfId="0" applyNumberFormat="1" applyFill="1"/>
    <xf numFmtId="1" fontId="0" fillId="9" borderId="0" xfId="0" applyNumberFormat="1" applyFill="1"/>
    <xf numFmtId="1" fontId="5" fillId="3" borderId="0" xfId="0" applyNumberFormat="1" applyFont="1" applyFill="1"/>
    <xf numFmtId="1" fontId="10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5" fillId="0" borderId="13" xfId="0" applyNumberFormat="1" applyFont="1" applyBorder="1" applyAlignment="1">
      <alignment horizontal="left"/>
    </xf>
    <xf numFmtId="1" fontId="56" fillId="0" borderId="1" xfId="0" applyNumberFormat="1" applyFont="1" applyBorder="1" applyAlignment="1">
      <alignment horizontal="left"/>
    </xf>
    <xf numFmtId="1" fontId="108" fillId="8" borderId="0" xfId="0" applyNumberFormat="1" applyFont="1" applyFill="1"/>
    <xf numFmtId="1" fontId="108" fillId="9" borderId="0" xfId="0" applyNumberFormat="1" applyFont="1" applyFill="1"/>
    <xf numFmtId="1" fontId="5" fillId="0" borderId="2" xfId="0" applyNumberFormat="1" applyFont="1" applyBorder="1" applyAlignment="1">
      <alignment vertical="center"/>
    </xf>
    <xf numFmtId="1" fontId="0" fillId="0" borderId="2" xfId="0" applyNumberFormat="1" applyBorder="1"/>
    <xf numFmtId="1" fontId="23" fillId="20" borderId="1" xfId="0" applyNumberFormat="1" applyFont="1" applyFill="1" applyBorder="1" applyAlignment="1">
      <alignment horizontal="center"/>
    </xf>
    <xf numFmtId="1" fontId="24" fillId="20" borderId="1" xfId="0" applyNumberFormat="1" applyFont="1" applyFill="1" applyBorder="1" applyAlignment="1">
      <alignment horizontal="center"/>
    </xf>
    <xf numFmtId="1" fontId="23" fillId="8" borderId="1" xfId="0" applyNumberFormat="1" applyFont="1" applyFill="1" applyBorder="1" applyAlignment="1">
      <alignment horizontal="center"/>
    </xf>
    <xf numFmtId="1" fontId="24" fillId="8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2" xfId="0" applyNumberFormat="1" applyBorder="1"/>
    <xf numFmtId="165" fontId="7" fillId="20" borderId="1" xfId="0" applyNumberFormat="1" applyFont="1" applyFill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5" fontId="7" fillId="8" borderId="1" xfId="0" applyNumberFormat="1" applyFont="1" applyFill="1" applyBorder="1" applyAlignment="1">
      <alignment horizontal="right"/>
    </xf>
    <xf numFmtId="164" fontId="0" fillId="0" borderId="1" xfId="0" applyNumberFormat="1" applyBorder="1"/>
    <xf numFmtId="1" fontId="5" fillId="7" borderId="12" xfId="0" applyNumberFormat="1" applyFont="1" applyFill="1" applyBorder="1" applyAlignment="1">
      <alignment horizontal="left"/>
    </xf>
    <xf numFmtId="1" fontId="0" fillId="7" borderId="1" xfId="0" applyNumberFormat="1" applyFill="1" applyBorder="1"/>
    <xf numFmtId="1" fontId="0" fillId="7" borderId="12" xfId="0" applyNumberFormat="1" applyFill="1" applyBorder="1"/>
    <xf numFmtId="1" fontId="5" fillId="7" borderId="1" xfId="0" applyNumberFormat="1" applyFont="1" applyFill="1" applyBorder="1" applyAlignment="1">
      <alignment horizontal="center"/>
    </xf>
    <xf numFmtId="165" fontId="65" fillId="8" borderId="1" xfId="0" quotePrefix="1" applyNumberFormat="1" applyFont="1" applyFill="1" applyBorder="1" applyAlignment="1">
      <alignment horizontal="right" vertical="center"/>
    </xf>
    <xf numFmtId="1" fontId="5" fillId="7" borderId="0" xfId="0" applyNumberFormat="1" applyFont="1" applyFill="1" applyAlignment="1">
      <alignment horizontal="left"/>
    </xf>
    <xf numFmtId="1" fontId="0" fillId="20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69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" fontId="5" fillId="3" borderId="0" xfId="0" applyNumberFormat="1" applyFont="1" applyFill="1" applyAlignment="1">
      <alignment vertical="center"/>
    </xf>
    <xf numFmtId="1" fontId="5" fillId="3" borderId="0" xfId="0" quotePrefix="1" applyNumberFormat="1" applyFont="1" applyFill="1" applyAlignment="1">
      <alignment horizontal="left" vertical="center"/>
    </xf>
    <xf numFmtId="1" fontId="7" fillId="0" borderId="0" xfId="0" applyNumberFormat="1" applyFont="1" applyAlignment="1">
      <alignment horizontal="center"/>
    </xf>
    <xf numFmtId="1" fontId="109" fillId="0" borderId="0" xfId="0" applyNumberFormat="1" applyFont="1"/>
    <xf numFmtId="1" fontId="110" fillId="0" borderId="1" xfId="0" applyNumberFormat="1" applyFont="1" applyBorder="1" applyAlignment="1">
      <alignment horizontal="center"/>
    </xf>
    <xf numFmtId="1" fontId="109" fillId="8" borderId="0" xfId="0" applyNumberFormat="1" applyFont="1" applyFill="1"/>
    <xf numFmtId="1" fontId="109" fillId="9" borderId="0" xfId="0" applyNumberFormat="1" applyFont="1" applyFill="1"/>
    <xf numFmtId="1" fontId="109" fillId="7" borderId="0" xfId="0" applyNumberFormat="1" applyFont="1" applyFill="1"/>
    <xf numFmtId="1" fontId="110" fillId="20" borderId="1" xfId="0" applyNumberFormat="1" applyFont="1" applyFill="1" applyBorder="1" applyAlignment="1">
      <alignment horizontal="center"/>
    </xf>
    <xf numFmtId="1" fontId="110" fillId="8" borderId="1" xfId="0" applyNumberFormat="1" applyFont="1" applyFill="1" applyBorder="1" applyAlignment="1">
      <alignment horizontal="center"/>
    </xf>
    <xf numFmtId="1" fontId="112" fillId="0" borderId="3" xfId="0" applyNumberFormat="1" applyFont="1" applyBorder="1" applyAlignment="1">
      <alignment horizontal="center" vertical="center"/>
    </xf>
    <xf numFmtId="1" fontId="56" fillId="0" borderId="1" xfId="0" applyNumberFormat="1" applyFont="1" applyBorder="1" applyAlignment="1">
      <alignment horizontal="center"/>
    </xf>
    <xf numFmtId="169" fontId="56" fillId="0" borderId="1" xfId="0" applyNumberFormat="1" applyFont="1" applyBorder="1" applyAlignment="1">
      <alignment horizontal="center"/>
    </xf>
    <xf numFmtId="2" fontId="56" fillId="0" borderId="1" xfId="0" applyNumberFormat="1" applyFont="1" applyBorder="1" applyAlignment="1">
      <alignment horizontal="center"/>
    </xf>
    <xf numFmtId="1" fontId="56" fillId="3" borderId="1" xfId="0" applyNumberFormat="1" applyFont="1" applyFill="1" applyBorder="1" applyAlignment="1">
      <alignment horizontal="center"/>
    </xf>
    <xf numFmtId="165" fontId="109" fillId="20" borderId="1" xfId="0" applyNumberFormat="1" applyFont="1" applyFill="1" applyBorder="1" applyAlignment="1">
      <alignment horizontal="right"/>
    </xf>
    <xf numFmtId="165" fontId="109" fillId="0" borderId="1" xfId="0" applyNumberFormat="1" applyFont="1" applyBorder="1" applyAlignment="1">
      <alignment horizontal="right"/>
    </xf>
    <xf numFmtId="165" fontId="56" fillId="20" borderId="1" xfId="0" applyNumberFormat="1" applyFont="1" applyFill="1" applyBorder="1" applyAlignment="1">
      <alignment horizontal="right"/>
    </xf>
    <xf numFmtId="165" fontId="109" fillId="8" borderId="1" xfId="0" applyNumberFormat="1" applyFont="1" applyFill="1" applyBorder="1" applyAlignment="1">
      <alignment horizontal="right"/>
    </xf>
    <xf numFmtId="1" fontId="56" fillId="0" borderId="12" xfId="0" applyNumberFormat="1" applyFont="1" applyBorder="1" applyAlignment="1">
      <alignment horizontal="left"/>
    </xf>
    <xf numFmtId="0" fontId="7" fillId="0" borderId="0" xfId="0" applyFont="1" applyAlignment="1">
      <alignment horizontal="right"/>
    </xf>
    <xf numFmtId="169" fontId="0" fillId="0" borderId="0" xfId="0" applyNumberFormat="1"/>
    <xf numFmtId="1" fontId="109" fillId="3" borderId="0" xfId="0" applyNumberFormat="1" applyFont="1" applyFill="1"/>
    <xf numFmtId="1" fontId="109" fillId="0" borderId="1" xfId="0" applyNumberFormat="1" applyFont="1" applyBorder="1" applyAlignment="1">
      <alignment horizontal="center"/>
    </xf>
    <xf numFmtId="169" fontId="109" fillId="0" borderId="1" xfId="0" applyNumberFormat="1" applyFont="1" applyBorder="1" applyAlignment="1">
      <alignment horizontal="center"/>
    </xf>
    <xf numFmtId="1" fontId="109" fillId="3" borderId="1" xfId="0" applyNumberFormat="1" applyFont="1" applyFill="1" applyBorder="1" applyAlignment="1">
      <alignment horizontal="center"/>
    </xf>
    <xf numFmtId="2" fontId="109" fillId="3" borderId="1" xfId="0" applyNumberFormat="1" applyFont="1" applyFill="1" applyBorder="1" applyAlignment="1">
      <alignment horizontal="center"/>
    </xf>
    <xf numFmtId="1" fontId="109" fillId="4" borderId="0" xfId="0" applyNumberFormat="1" applyFont="1" applyFill="1"/>
    <xf numFmtId="1" fontId="109" fillId="4" borderId="1" xfId="0" applyNumberFormat="1" applyFont="1" applyFill="1" applyBorder="1" applyAlignment="1">
      <alignment horizontal="center"/>
    </xf>
    <xf numFmtId="2" fontId="109" fillId="4" borderId="1" xfId="0" applyNumberFormat="1" applyFont="1" applyFill="1" applyBorder="1" applyAlignment="1">
      <alignment horizontal="center"/>
    </xf>
    <xf numFmtId="1" fontId="109" fillId="7" borderId="1" xfId="0" applyNumberFormat="1" applyFont="1" applyFill="1" applyBorder="1" applyAlignment="1">
      <alignment horizontal="center"/>
    </xf>
    <xf numFmtId="2" fontId="109" fillId="7" borderId="1" xfId="0" applyNumberFormat="1" applyFont="1" applyFill="1" applyBorder="1" applyAlignment="1">
      <alignment horizontal="center"/>
    </xf>
    <xf numFmtId="169" fontId="109" fillId="7" borderId="1" xfId="0" applyNumberFormat="1" applyFont="1" applyFill="1" applyBorder="1" applyAlignment="1">
      <alignment horizontal="center"/>
    </xf>
    <xf numFmtId="1" fontId="56" fillId="7" borderId="12" xfId="0" applyNumberFormat="1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165" fontId="5" fillId="20" borderId="1" xfId="0" applyNumberFormat="1" applyFont="1" applyFill="1" applyBorder="1" applyAlignment="1">
      <alignment horizontal="right"/>
    </xf>
    <xf numFmtId="165" fontId="5" fillId="8" borderId="1" xfId="0" applyNumberFormat="1" applyFont="1" applyFill="1" applyBorder="1" applyAlignment="1">
      <alignment horizontal="right"/>
    </xf>
    <xf numFmtId="165" fontId="65" fillId="8" borderId="1" xfId="0" quotePrefix="1" applyNumberFormat="1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1" fontId="5" fillId="5" borderId="15" xfId="0" quotePrefix="1" applyNumberFormat="1" applyFont="1" applyFill="1" applyBorder="1" applyAlignment="1">
      <alignment horizontal="left" vertical="center"/>
    </xf>
    <xf numFmtId="1" fontId="24" fillId="0" borderId="2" xfId="0" applyNumberFormat="1" applyFont="1" applyBorder="1" applyAlignment="1">
      <alignment horizontal="center"/>
    </xf>
    <xf numFmtId="1" fontId="23" fillId="20" borderId="2" xfId="0" applyNumberFormat="1" applyFont="1" applyFill="1" applyBorder="1" applyAlignment="1">
      <alignment horizontal="center"/>
    </xf>
    <xf numFmtId="1" fontId="24" fillId="8" borderId="2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/>
    </xf>
    <xf numFmtId="1" fontId="0" fillId="0" borderId="13" xfId="0" applyNumberFormat="1" applyBorder="1"/>
    <xf numFmtId="164" fontId="5" fillId="3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5" fillId="5" borderId="1" xfId="0" quotePrefix="1" applyNumberFormat="1" applyFont="1" applyFill="1" applyBorder="1" applyAlignment="1">
      <alignment horizontal="left" vertical="center"/>
    </xf>
    <xf numFmtId="1" fontId="48" fillId="0" borderId="1" xfId="0" applyNumberFormat="1" applyFont="1" applyBorder="1" applyAlignment="1">
      <alignment horizontal="center"/>
    </xf>
    <xf numFmtId="1" fontId="65" fillId="20" borderId="1" xfId="0" applyNumberFormat="1" applyFont="1" applyFill="1" applyBorder="1" applyAlignment="1">
      <alignment horizontal="center"/>
    </xf>
    <xf numFmtId="1" fontId="48" fillId="20" borderId="1" xfId="0" applyNumberFormat="1" applyFont="1" applyFill="1" applyBorder="1" applyAlignment="1">
      <alignment horizontal="center"/>
    </xf>
    <xf numFmtId="1" fontId="65" fillId="8" borderId="1" xfId="0" applyNumberFormat="1" applyFont="1" applyFill="1" applyBorder="1" applyAlignment="1">
      <alignment horizontal="center"/>
    </xf>
    <xf numFmtId="1" fontId="48" fillId="8" borderId="1" xfId="0" applyNumberFormat="1" applyFont="1" applyFill="1" applyBorder="1" applyAlignment="1">
      <alignment horizontal="center"/>
    </xf>
    <xf numFmtId="1" fontId="5" fillId="0" borderId="3" xfId="0" applyNumberFormat="1" applyFont="1" applyBorder="1" applyAlignment="1">
      <alignment horizontal="center" vertical="center"/>
    </xf>
    <xf numFmtId="2" fontId="0" fillId="0" borderId="0" xfId="0" applyNumberFormat="1"/>
    <xf numFmtId="1" fontId="40" fillId="3" borderId="1" xfId="0" applyNumberFormat="1" applyFont="1" applyFill="1" applyBorder="1" applyAlignment="1">
      <alignment horizontal="center"/>
    </xf>
    <xf numFmtId="164" fontId="40" fillId="3" borderId="1" xfId="0" applyNumberFormat="1" applyFont="1" applyFill="1" applyBorder="1" applyAlignment="1">
      <alignment horizontal="center"/>
    </xf>
    <xf numFmtId="169" fontId="40" fillId="3" borderId="1" xfId="0" applyNumberFormat="1" applyFont="1" applyFill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8" fillId="3" borderId="13" xfId="0" applyFont="1" applyFill="1" applyBorder="1" applyAlignment="1" applyProtection="1">
      <alignment horizontal="left" vertical="center" wrapText="1"/>
      <protection hidden="1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8" fillId="3" borderId="5" xfId="0" applyFont="1" applyFill="1" applyBorder="1" applyAlignment="1" applyProtection="1">
      <alignment horizontal="center" vertical="center"/>
      <protection hidden="1"/>
    </xf>
    <xf numFmtId="0" fontId="8" fillId="3" borderId="3" xfId="0" applyFont="1" applyFill="1" applyBorder="1" applyAlignment="1" applyProtection="1">
      <alignment horizontal="center" vertical="center"/>
      <protection hidden="1"/>
    </xf>
    <xf numFmtId="0" fontId="8" fillId="3" borderId="15" xfId="0" applyFont="1" applyFill="1" applyBorder="1" applyAlignment="1" applyProtection="1">
      <alignment horizontal="center" vertical="center"/>
      <protection hidden="1"/>
    </xf>
    <xf numFmtId="0" fontId="8" fillId="3" borderId="13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center" vertical="center" wrapText="1"/>
      <protection hidden="1"/>
    </xf>
    <xf numFmtId="0" fontId="8" fillId="3" borderId="10" xfId="0" applyFont="1" applyFill="1" applyBorder="1" applyAlignment="1" applyProtection="1">
      <alignment horizontal="center" vertical="center" wrapText="1"/>
      <protection hidden="1"/>
    </xf>
    <xf numFmtId="0" fontId="8" fillId="3" borderId="7" xfId="0" applyFont="1" applyFill="1" applyBorder="1" applyAlignment="1" applyProtection="1">
      <alignment horizontal="center" vertical="center" wrapText="1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 wrapText="1"/>
      <protection hidden="1"/>
    </xf>
    <xf numFmtId="0" fontId="8" fillId="3" borderId="6" xfId="0" applyFont="1" applyFill="1" applyBorder="1" applyAlignment="1" applyProtection="1">
      <alignment horizontal="center" vertical="center" wrapText="1"/>
      <protection hidden="1"/>
    </xf>
    <xf numFmtId="0" fontId="8" fillId="3" borderId="12" xfId="0" applyFont="1" applyFill="1" applyBorder="1" applyAlignment="1" applyProtection="1">
      <alignment horizontal="center" vertical="center" wrapText="1"/>
      <protection hidden="1"/>
    </xf>
    <xf numFmtId="0" fontId="8" fillId="3" borderId="14" xfId="0" applyFont="1" applyFill="1" applyBorder="1" applyAlignment="1" applyProtection="1">
      <alignment horizontal="center" vertical="center" wrapText="1"/>
      <protection hidden="1"/>
    </xf>
    <xf numFmtId="0" fontId="8" fillId="3" borderId="4" xfId="0" applyFont="1" applyFill="1" applyBorder="1" applyAlignment="1" applyProtection="1">
      <alignment horizontal="center" vertical="center" wrapText="1"/>
      <protection hidden="1"/>
    </xf>
    <xf numFmtId="0" fontId="8" fillId="3" borderId="9" xfId="0" applyFont="1" applyFill="1" applyBorder="1" applyAlignment="1" applyProtection="1">
      <alignment horizontal="center" vertical="center" wrapText="1"/>
      <protection hidden="1"/>
    </xf>
    <xf numFmtId="0" fontId="2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50" fillId="3" borderId="1" xfId="0" quotePrefix="1" applyFont="1" applyFill="1" applyBorder="1" applyAlignment="1" applyProtection="1">
      <alignment horizontal="center" vertical="center" wrapText="1"/>
      <protection hidden="1"/>
    </xf>
    <xf numFmtId="0" fontId="50" fillId="3" borderId="1" xfId="0" applyFont="1" applyFill="1" applyBorder="1" applyAlignment="1" applyProtection="1">
      <alignment horizontal="center" vertical="center"/>
      <protection hidden="1"/>
    </xf>
    <xf numFmtId="166" fontId="17" fillId="3" borderId="1" xfId="0" quotePrefix="1" applyNumberFormat="1" applyFont="1" applyFill="1" applyBorder="1" applyAlignment="1" applyProtection="1">
      <alignment horizontal="center" vertical="center" wrapText="1"/>
      <protection hidden="1"/>
    </xf>
    <xf numFmtId="0" fontId="8" fillId="3" borderId="8" xfId="0" applyFont="1" applyFill="1" applyBorder="1" applyAlignment="1" applyProtection="1">
      <alignment horizontal="center" vertical="top" wrapText="1"/>
      <protection hidden="1"/>
    </xf>
    <xf numFmtId="0" fontId="8" fillId="3" borderId="6" xfId="0" applyFont="1" applyFill="1" applyBorder="1" applyAlignment="1" applyProtection="1">
      <alignment horizontal="center" vertical="top" wrapText="1"/>
      <protection hidden="1"/>
    </xf>
    <xf numFmtId="0" fontId="8" fillId="3" borderId="12" xfId="0" applyFont="1" applyFill="1" applyBorder="1" applyAlignment="1" applyProtection="1">
      <alignment horizontal="center" vertical="top" wrapText="1"/>
      <protection hidden="1"/>
    </xf>
    <xf numFmtId="0" fontId="8" fillId="3" borderId="14" xfId="0" applyFont="1" applyFill="1" applyBorder="1" applyAlignment="1" applyProtection="1">
      <alignment horizontal="center" vertical="top" wrapText="1"/>
      <protection hidden="1"/>
    </xf>
    <xf numFmtId="0" fontId="8" fillId="3" borderId="4" xfId="0" applyFont="1" applyFill="1" applyBorder="1" applyAlignment="1" applyProtection="1">
      <alignment horizontal="center" vertical="top" wrapText="1"/>
      <protection hidden="1"/>
    </xf>
    <xf numFmtId="0" fontId="8" fillId="3" borderId="9" xfId="0" applyFont="1" applyFill="1" applyBorder="1" applyAlignment="1" applyProtection="1">
      <alignment horizontal="center" vertical="top" wrapText="1"/>
      <protection hidden="1"/>
    </xf>
    <xf numFmtId="0" fontId="8" fillId="3" borderId="3" xfId="0" applyFont="1" applyFill="1" applyBorder="1" applyAlignment="1" applyProtection="1">
      <alignment horizontal="center" vertical="center" wrapText="1"/>
      <protection hidden="1"/>
    </xf>
    <xf numFmtId="0" fontId="8" fillId="3" borderId="15" xfId="0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 applyProtection="1">
      <alignment horizontal="center" vertical="center" wrapText="1"/>
      <protection hidden="1"/>
    </xf>
    <xf numFmtId="170" fontId="5" fillId="3" borderId="0" xfId="0" applyNumberFormat="1" applyFont="1" applyFill="1" applyAlignment="1">
      <alignment horizontal="left"/>
    </xf>
    <xf numFmtId="171" fontId="5" fillId="3" borderId="0" xfId="0" applyNumberFormat="1" applyFont="1" applyFill="1" applyAlignment="1">
      <alignment horizontal="left"/>
    </xf>
    <xf numFmtId="172" fontId="5" fillId="3" borderId="0" xfId="0" applyNumberFormat="1" applyFont="1" applyFill="1" applyAlignment="1">
      <alignment horizontal="left"/>
    </xf>
    <xf numFmtId="173" fontId="5" fillId="3" borderId="0" xfId="0" applyNumberFormat="1" applyFont="1" applyFill="1" applyAlignment="1">
      <alignment horizontal="left"/>
    </xf>
    <xf numFmtId="174" fontId="5" fillId="3" borderId="0" xfId="0" applyNumberFormat="1" applyFont="1" applyFill="1" applyAlignment="1">
      <alignment horizontal="left"/>
    </xf>
    <xf numFmtId="1" fontId="22" fillId="3" borderId="19" xfId="0" applyNumberFormat="1" applyFont="1" applyFill="1" applyBorder="1" applyAlignment="1" applyProtection="1">
      <alignment horizontal="left" wrapText="1"/>
      <protection hidden="1"/>
    </xf>
    <xf numFmtId="1" fontId="22" fillId="3" borderId="20" xfId="0" applyNumberFormat="1" applyFont="1" applyFill="1" applyBorder="1" applyAlignment="1" applyProtection="1">
      <alignment horizontal="left" wrapText="1"/>
      <protection hidden="1"/>
    </xf>
    <xf numFmtId="1" fontId="22" fillId="3" borderId="18" xfId="0" applyNumberFormat="1" applyFont="1" applyFill="1" applyBorder="1" applyAlignment="1" applyProtection="1">
      <alignment horizontal="left" wrapText="1"/>
      <protection hidden="1"/>
    </xf>
    <xf numFmtId="1" fontId="22" fillId="3" borderId="19" xfId="0" applyNumberFormat="1" applyFont="1" applyFill="1" applyBorder="1" applyAlignment="1" applyProtection="1">
      <alignment horizontal="center" wrapText="1"/>
      <protection hidden="1"/>
    </xf>
    <xf numFmtId="1" fontId="22" fillId="3" borderId="20" xfId="0" applyNumberFormat="1" applyFont="1" applyFill="1" applyBorder="1" applyAlignment="1" applyProtection="1">
      <alignment horizontal="center" wrapText="1"/>
      <protection hidden="1"/>
    </xf>
    <xf numFmtId="0" fontId="41" fillId="0" borderId="0" xfId="0" applyFont="1" applyAlignment="1" applyProtection="1">
      <alignment horizontal="right"/>
      <protection hidden="1"/>
    </xf>
    <xf numFmtId="1" fontId="35" fillId="3" borderId="0" xfId="0" applyNumberFormat="1" applyFont="1" applyFill="1" applyAlignment="1" applyProtection="1">
      <alignment horizontal="center"/>
      <protection hidden="1"/>
    </xf>
    <xf numFmtId="1" fontId="42" fillId="3" borderId="0" xfId="0" applyNumberFormat="1" applyFont="1" applyFill="1" applyAlignment="1" applyProtection="1">
      <alignment horizontal="center"/>
      <protection hidden="1"/>
    </xf>
    <xf numFmtId="1" fontId="38" fillId="3" borderId="0" xfId="0" applyNumberFormat="1" applyFont="1" applyFill="1" applyAlignment="1" applyProtection="1">
      <alignment horizontal="center"/>
      <protection hidden="1"/>
    </xf>
    <xf numFmtId="1" fontId="38" fillId="3" borderId="0" xfId="0" applyNumberFormat="1" applyFont="1" applyFill="1" applyAlignment="1" applyProtection="1">
      <alignment horizont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10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 applyProtection="1">
      <alignment horizontal="center" vertical="center"/>
      <protection hidden="1"/>
    </xf>
    <xf numFmtId="0" fontId="4" fillId="2" borderId="7" xfId="0" applyFont="1" applyFill="1" applyBorder="1" applyAlignment="1" applyProtection="1">
      <alignment horizontal="center" vertical="center"/>
      <protection hidden="1"/>
    </xf>
    <xf numFmtId="0" fontId="15" fillId="3" borderId="14" xfId="1" applyFont="1" applyFill="1" applyBorder="1" applyAlignment="1" applyProtection="1">
      <alignment horizontal="center" vertical="center"/>
      <protection hidden="1"/>
    </xf>
    <xf numFmtId="0" fontId="15" fillId="3" borderId="8" xfId="1" applyFont="1" applyFill="1" applyBorder="1" applyAlignment="1" applyProtection="1">
      <alignment horizontal="center" vertical="center"/>
      <protection hidden="1"/>
    </xf>
    <xf numFmtId="0" fontId="15" fillId="3" borderId="11" xfId="1" applyFont="1" applyFill="1" applyBorder="1" applyAlignment="1" applyProtection="1">
      <alignment horizontal="center" vertical="center"/>
      <protection hidden="1"/>
    </xf>
    <xf numFmtId="0" fontId="15" fillId="3" borderId="6" xfId="1" applyFont="1" applyFill="1" applyBorder="1" applyAlignment="1" applyProtection="1">
      <alignment horizontal="center" vertical="center"/>
      <protection hidden="1"/>
    </xf>
    <xf numFmtId="0" fontId="15" fillId="3" borderId="4" xfId="1" applyFont="1" applyFill="1" applyBorder="1" applyAlignment="1" applyProtection="1">
      <alignment horizontal="center" vertical="center"/>
      <protection hidden="1"/>
    </xf>
    <xf numFmtId="0" fontId="15" fillId="3" borderId="2" xfId="1" applyFont="1" applyFill="1" applyBorder="1" applyAlignment="1" applyProtection="1">
      <alignment horizontal="center" vertical="center"/>
      <protection hidden="1"/>
    </xf>
    <xf numFmtId="0" fontId="15" fillId="3" borderId="9" xfId="1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2" borderId="0" xfId="0" applyFont="1" applyFill="1" applyAlignment="1" applyProtection="1">
      <alignment horizontal="center"/>
      <protection hidden="1"/>
    </xf>
    <xf numFmtId="2" fontId="4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 vertical="top"/>
      <protection hidden="1"/>
    </xf>
    <xf numFmtId="0" fontId="4" fillId="2" borderId="0" xfId="0" applyFont="1" applyFill="1" applyAlignment="1" applyProtection="1">
      <alignment horizontal="center" vertical="top" wrapText="1"/>
      <protection hidden="1"/>
    </xf>
    <xf numFmtId="0" fontId="14" fillId="0" borderId="3" xfId="1" applyFont="1" applyBorder="1" applyAlignment="1" applyProtection="1">
      <alignment horizontal="left" vertical="center"/>
      <protection hidden="1"/>
    </xf>
    <xf numFmtId="0" fontId="14" fillId="0" borderId="15" xfId="1" applyFont="1" applyBorder="1" applyAlignment="1" applyProtection="1">
      <alignment horizontal="left" vertical="center"/>
      <protection hidden="1"/>
    </xf>
    <xf numFmtId="0" fontId="14" fillId="0" borderId="13" xfId="1" applyFont="1" applyBorder="1" applyAlignment="1" applyProtection="1">
      <alignment horizontal="left" vertic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0" fontId="35" fillId="3" borderId="0" xfId="0" applyFont="1" applyFill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wrapText="1"/>
      <protection hidden="1"/>
    </xf>
    <xf numFmtId="0" fontId="4" fillId="0" borderId="5" xfId="0" applyFont="1" applyBorder="1" applyAlignment="1" applyProtection="1">
      <alignment horizontal="center" wrapText="1"/>
      <protection hidden="1"/>
    </xf>
    <xf numFmtId="0" fontId="15" fillId="3" borderId="5" xfId="1" applyFont="1" applyFill="1" applyBorder="1" applyAlignment="1" applyProtection="1">
      <alignment horizontal="center" vertical="center" wrapText="1"/>
      <protection hidden="1"/>
    </xf>
    <xf numFmtId="0" fontId="15" fillId="3" borderId="7" xfId="1" applyFont="1" applyFill="1" applyBorder="1" applyAlignment="1" applyProtection="1">
      <alignment horizontal="center" vertical="center" wrapText="1"/>
      <protection hidden="1"/>
    </xf>
    <xf numFmtId="0" fontId="38" fillId="2" borderId="0" xfId="0" applyFont="1" applyFill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3" borderId="0" xfId="0" applyFont="1" applyFill="1" applyAlignment="1" applyProtection="1">
      <alignment horizontal="left" vertical="top" wrapText="1"/>
      <protection hidden="1"/>
    </xf>
    <xf numFmtId="0" fontId="29" fillId="0" borderId="3" xfId="0" applyFont="1" applyBorder="1" applyAlignment="1" applyProtection="1">
      <alignment horizontal="center" vertical="center"/>
      <protection hidden="1"/>
    </xf>
    <xf numFmtId="0" fontId="29" fillId="0" borderId="11" xfId="0" applyFont="1" applyBorder="1" applyAlignment="1" applyProtection="1">
      <alignment horizontal="center" vertical="center"/>
      <protection hidden="1"/>
    </xf>
    <xf numFmtId="0" fontId="29" fillId="0" borderId="15" xfId="0" applyFont="1" applyBorder="1" applyAlignment="1" applyProtection="1">
      <alignment horizontal="center" vertical="center"/>
      <protection hidden="1"/>
    </xf>
    <xf numFmtId="0" fontId="29" fillId="0" borderId="13" xfId="0" applyFont="1" applyBorder="1" applyAlignment="1" applyProtection="1">
      <alignment horizontal="center" vertical="center"/>
      <protection hidden="1"/>
    </xf>
    <xf numFmtId="166" fontId="39" fillId="2" borderId="1" xfId="0" quotePrefix="1" applyNumberFormat="1" applyFont="1" applyFill="1" applyBorder="1" applyAlignment="1" applyProtection="1">
      <alignment horizontal="center" vertical="center"/>
      <protection hidden="1"/>
    </xf>
    <xf numFmtId="2" fontId="4" fillId="2" borderId="1" xfId="0" applyNumberFormat="1" applyFont="1" applyFill="1" applyBorder="1" applyAlignment="1" applyProtection="1">
      <alignment horizontal="center"/>
      <protection hidden="1"/>
    </xf>
    <xf numFmtId="2" fontId="4" fillId="3" borderId="1" xfId="0" applyNumberFormat="1" applyFont="1" applyFill="1" applyBorder="1" applyAlignment="1" applyProtection="1">
      <alignment horizontal="center"/>
      <protection hidden="1"/>
    </xf>
    <xf numFmtId="1" fontId="4" fillId="3" borderId="0" xfId="0" applyNumberFormat="1" applyFont="1" applyFill="1" applyAlignment="1" applyProtection="1">
      <alignment horizontal="left"/>
      <protection locked="0"/>
    </xf>
    <xf numFmtId="0" fontId="64" fillId="0" borderId="3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169" fontId="63" fillId="0" borderId="13" xfId="0" applyNumberFormat="1" applyFont="1" applyBorder="1" applyAlignment="1">
      <alignment horizontal="center" vertical="center"/>
    </xf>
    <xf numFmtId="169" fontId="63" fillId="0" borderId="1" xfId="0" applyNumberFormat="1" applyFont="1" applyBorder="1" applyAlignment="1">
      <alignment horizontal="center" vertical="center"/>
    </xf>
    <xf numFmtId="0" fontId="38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2" fontId="38" fillId="0" borderId="3" xfId="0" applyNumberFormat="1" applyFont="1" applyBorder="1" applyAlignment="1" applyProtection="1">
      <alignment horizontal="center"/>
      <protection hidden="1"/>
    </xf>
    <xf numFmtId="2" fontId="38" fillId="0" borderId="15" xfId="0" applyNumberFormat="1" applyFont="1" applyBorder="1" applyAlignment="1" applyProtection="1">
      <alignment horizontal="center"/>
      <protection hidden="1"/>
    </xf>
    <xf numFmtId="2" fontId="38" fillId="0" borderId="13" xfId="0" applyNumberFormat="1" applyFont="1" applyBorder="1" applyAlignment="1" applyProtection="1">
      <alignment horizontal="center"/>
      <protection hidden="1"/>
    </xf>
    <xf numFmtId="0" fontId="106" fillId="3" borderId="0" xfId="0" applyFont="1" applyFill="1" applyAlignment="1" applyProtection="1">
      <alignment horizontal="center" vertical="center"/>
      <protection hidden="1"/>
    </xf>
    <xf numFmtId="0" fontId="13" fillId="3" borderId="0" xfId="0" applyFont="1" applyFill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2" fontId="67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center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2" fontId="10" fillId="3" borderId="32" xfId="4" applyNumberFormat="1" applyFont="1" applyFill="1" applyBorder="1" applyAlignment="1">
      <alignment horizontal="center" vertical="center"/>
    </xf>
    <xf numFmtId="2" fontId="10" fillId="3" borderId="33" xfId="4" applyNumberFormat="1" applyFont="1" applyFill="1" applyBorder="1" applyAlignment="1">
      <alignment horizontal="center" vertical="center"/>
    </xf>
    <xf numFmtId="2" fontId="10" fillId="3" borderId="39" xfId="4" applyNumberFormat="1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2" fontId="4" fillId="0" borderId="3" xfId="0" applyNumberFormat="1" applyFont="1" applyBorder="1" applyAlignment="1" applyProtection="1">
      <alignment horizontal="center" vertical="center"/>
      <protection hidden="1"/>
    </xf>
    <xf numFmtId="2" fontId="4" fillId="0" borderId="15" xfId="0" applyNumberFormat="1" applyFont="1" applyBorder="1" applyAlignment="1" applyProtection="1">
      <alignment horizontal="center" vertical="center"/>
      <protection hidden="1"/>
    </xf>
    <xf numFmtId="2" fontId="4" fillId="0" borderId="13" xfId="0" applyNumberFormat="1" applyFont="1" applyBorder="1" applyAlignment="1" applyProtection="1">
      <alignment horizontal="center" vertical="center"/>
      <protection hidden="1"/>
    </xf>
    <xf numFmtId="0" fontId="14" fillId="3" borderId="0" xfId="0" applyFont="1" applyFill="1" applyAlignment="1" applyProtection="1">
      <alignment horizontal="right" vertical="center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7" xfId="0" applyFont="1" applyFill="1" applyBorder="1" applyAlignment="1" applyProtection="1">
      <alignment horizontal="center" vertical="center"/>
      <protection hidden="1"/>
    </xf>
    <xf numFmtId="0" fontId="14" fillId="3" borderId="5" xfId="0" applyFont="1" applyFill="1" applyBorder="1" applyAlignment="1" applyProtection="1">
      <alignment horizontal="center" vertical="center" wrapText="1"/>
      <protection hidden="1"/>
    </xf>
    <xf numFmtId="0" fontId="14" fillId="3" borderId="10" xfId="0" applyFont="1" applyFill="1" applyBorder="1" applyAlignment="1" applyProtection="1">
      <alignment horizontal="center" vertical="center" wrapText="1"/>
      <protection hidden="1"/>
    </xf>
    <xf numFmtId="0" fontId="14" fillId="3" borderId="5" xfId="0" applyFont="1" applyFill="1" applyBorder="1" applyAlignment="1" applyProtection="1">
      <alignment horizontal="center" vertical="center"/>
      <protection hidden="1"/>
    </xf>
    <xf numFmtId="0" fontId="14" fillId="3" borderId="10" xfId="0" applyFont="1" applyFill="1" applyBorder="1" applyAlignment="1" applyProtection="1">
      <alignment horizontal="center" vertical="center"/>
      <protection hidden="1"/>
    </xf>
    <xf numFmtId="0" fontId="14" fillId="3" borderId="8" xfId="0" applyFont="1" applyFill="1" applyBorder="1" applyAlignment="1" applyProtection="1">
      <alignment horizontal="center" vertical="center" wrapText="1"/>
      <protection hidden="1"/>
    </xf>
    <xf numFmtId="0" fontId="14" fillId="3" borderId="11" xfId="0" applyFont="1" applyFill="1" applyBorder="1" applyAlignment="1" applyProtection="1">
      <alignment horizontal="center" vertical="center" wrapText="1"/>
      <protection hidden="1"/>
    </xf>
    <xf numFmtId="0" fontId="14" fillId="3" borderId="6" xfId="0" applyFont="1" applyFill="1" applyBorder="1" applyAlignment="1" applyProtection="1">
      <alignment horizontal="center" vertical="center" wrapText="1"/>
      <protection hidden="1"/>
    </xf>
    <xf numFmtId="0" fontId="14" fillId="3" borderId="12" xfId="0" applyFont="1" applyFill="1" applyBorder="1" applyAlignment="1" applyProtection="1">
      <alignment horizontal="center" vertical="center" wrapText="1"/>
      <protection hidden="1"/>
    </xf>
    <xf numFmtId="0" fontId="14" fillId="3" borderId="14" xfId="0" applyFont="1" applyFill="1" applyBorder="1" applyAlignment="1" applyProtection="1">
      <alignment horizontal="center" vertical="center" wrapText="1"/>
      <protection hidden="1"/>
    </xf>
    <xf numFmtId="2" fontId="14" fillId="3" borderId="0" xfId="0" applyNumberFormat="1" applyFont="1" applyFill="1" applyAlignment="1" applyProtection="1">
      <alignment horizontal="center" vertical="center"/>
      <protection hidden="1"/>
    </xf>
    <xf numFmtId="0" fontId="80" fillId="0" borderId="0" xfId="4" quotePrefix="1" applyFont="1" applyAlignment="1">
      <alignment horizontal="left" vertical="center" wrapText="1"/>
    </xf>
    <xf numFmtId="11" fontId="85" fillId="0" borderId="0" xfId="4" quotePrefix="1" applyNumberFormat="1" applyFont="1" applyAlignment="1">
      <alignment horizontal="left"/>
    </xf>
    <xf numFmtId="0" fontId="85" fillId="0" borderId="0" xfId="4" applyFont="1" applyAlignment="1">
      <alignment horizontal="left"/>
    </xf>
    <xf numFmtId="0" fontId="7" fillId="0" borderId="0" xfId="0" applyFont="1" applyAlignment="1">
      <alignment horizontal="left" vertical="center"/>
    </xf>
    <xf numFmtId="1" fontId="9" fillId="6" borderId="8" xfId="0" applyNumberFormat="1" applyFont="1" applyFill="1" applyBorder="1" applyAlignment="1">
      <alignment horizontal="center" vertical="center" textRotation="90"/>
    </xf>
    <xf numFmtId="1" fontId="9" fillId="6" borderId="12" xfId="0" applyNumberFormat="1" applyFont="1" applyFill="1" applyBorder="1" applyAlignment="1">
      <alignment horizontal="center" vertical="center" textRotation="90"/>
    </xf>
    <xf numFmtId="1" fontId="9" fillId="0" borderId="5" xfId="0" applyNumberFormat="1" applyFont="1" applyBorder="1" applyAlignment="1">
      <alignment horizontal="center" vertical="center" textRotation="90"/>
    </xf>
    <xf numFmtId="1" fontId="9" fillId="0" borderId="10" xfId="0" applyNumberFormat="1" applyFont="1" applyBorder="1" applyAlignment="1">
      <alignment horizontal="center" vertical="center" textRotation="90"/>
    </xf>
    <xf numFmtId="1" fontId="9" fillId="0" borderId="7" xfId="0" applyNumberFormat="1" applyFont="1" applyBorder="1" applyAlignment="1">
      <alignment horizontal="center" vertical="center" textRotation="90"/>
    </xf>
    <xf numFmtId="1" fontId="9" fillId="6" borderId="1" xfId="0" quotePrefix="1" applyNumberFormat="1" applyFont="1" applyFill="1" applyBorder="1" applyAlignment="1">
      <alignment horizontal="center" vertical="center" textRotation="90"/>
    </xf>
    <xf numFmtId="1" fontId="9" fillId="6" borderId="1" xfId="0" applyNumberFormat="1" applyFont="1" applyFill="1" applyBorder="1" applyAlignment="1">
      <alignment horizontal="center" vertical="center" textRotation="90"/>
    </xf>
    <xf numFmtId="1" fontId="9" fillId="12" borderId="1" xfId="0" quotePrefix="1" applyNumberFormat="1" applyFont="1" applyFill="1" applyBorder="1" applyAlignment="1">
      <alignment horizontal="center" vertical="center" textRotation="90"/>
    </xf>
    <xf numFmtId="1" fontId="9" fillId="12" borderId="1" xfId="0" applyNumberFormat="1" applyFont="1" applyFill="1" applyBorder="1" applyAlignment="1">
      <alignment horizontal="center" vertical="center" textRotation="90"/>
    </xf>
    <xf numFmtId="1" fontId="9" fillId="11" borderId="5" xfId="0" quotePrefix="1" applyNumberFormat="1" applyFont="1" applyFill="1" applyBorder="1" applyAlignment="1">
      <alignment horizontal="center" vertical="center" textRotation="90"/>
    </xf>
    <xf numFmtId="1" fontId="9" fillId="11" borderId="10" xfId="0" applyNumberFormat="1" applyFont="1" applyFill="1" applyBorder="1" applyAlignment="1">
      <alignment horizontal="center" vertical="center" textRotation="90"/>
    </xf>
    <xf numFmtId="1" fontId="9" fillId="11" borderId="5" xfId="0" applyNumberFormat="1" applyFont="1" applyFill="1" applyBorder="1" applyAlignment="1">
      <alignment horizontal="center" vertical="center" textRotation="90"/>
    </xf>
    <xf numFmtId="0" fontId="9" fillId="0" borderId="31" xfId="4" applyFont="1" applyBorder="1" applyAlignment="1">
      <alignment horizontal="center" vertical="center"/>
    </xf>
    <xf numFmtId="0" fontId="9" fillId="0" borderId="27" xfId="4" applyFont="1" applyBorder="1" applyAlignment="1">
      <alignment horizontal="center" vertical="center"/>
    </xf>
    <xf numFmtId="0" fontId="9" fillId="0" borderId="28" xfId="4" applyFont="1" applyBorder="1" applyAlignment="1">
      <alignment horizontal="center" vertical="center"/>
    </xf>
    <xf numFmtId="0" fontId="9" fillId="0" borderId="30" xfId="4" applyFont="1" applyBorder="1" applyAlignment="1">
      <alignment horizontal="center" vertical="center"/>
    </xf>
    <xf numFmtId="0" fontId="9" fillId="0" borderId="25" xfId="4" applyFont="1" applyBorder="1" applyAlignment="1">
      <alignment horizontal="center" vertical="center"/>
    </xf>
    <xf numFmtId="0" fontId="9" fillId="0" borderId="26" xfId="4" applyFont="1" applyBorder="1" applyAlignment="1">
      <alignment horizontal="center" vertical="center"/>
    </xf>
    <xf numFmtId="0" fontId="9" fillId="12" borderId="31" xfId="4" applyFont="1" applyFill="1" applyBorder="1" applyAlignment="1">
      <alignment horizontal="center" vertical="center"/>
    </xf>
    <xf numFmtId="0" fontId="9" fillId="12" borderId="28" xfId="4" applyFont="1" applyFill="1" applyBorder="1" applyAlignment="1">
      <alignment horizontal="center" vertical="center"/>
    </xf>
    <xf numFmtId="0" fontId="9" fillId="12" borderId="30" xfId="4" applyFont="1" applyFill="1" applyBorder="1" applyAlignment="1">
      <alignment horizontal="center" vertical="center"/>
    </xf>
    <xf numFmtId="0" fontId="9" fillId="12" borderId="26" xfId="4" applyFont="1" applyFill="1" applyBorder="1" applyAlignment="1">
      <alignment horizontal="center" vertical="center"/>
    </xf>
    <xf numFmtId="0" fontId="33" fillId="20" borderId="7" xfId="4" applyFont="1" applyFill="1" applyBorder="1" applyAlignment="1">
      <alignment horizontal="center"/>
    </xf>
    <xf numFmtId="0" fontId="34" fillId="12" borderId="7" xfId="4" applyFont="1" applyFill="1" applyBorder="1" applyAlignment="1">
      <alignment horizontal="center"/>
    </xf>
    <xf numFmtId="0" fontId="33" fillId="8" borderId="7" xfId="4" applyFont="1" applyFill="1" applyBorder="1" applyAlignment="1">
      <alignment horizontal="center"/>
    </xf>
    <xf numFmtId="0" fontId="33" fillId="20" borderId="33" xfId="4" applyFont="1" applyFill="1" applyBorder="1" applyAlignment="1">
      <alignment horizontal="center"/>
    </xf>
    <xf numFmtId="0" fontId="34" fillId="12" borderId="44" xfId="4" applyFont="1" applyFill="1" applyBorder="1" applyAlignment="1">
      <alignment horizontal="center"/>
    </xf>
    <xf numFmtId="0" fontId="34" fillId="12" borderId="45" xfId="4" applyFont="1" applyFill="1" applyBorder="1" applyAlignment="1">
      <alignment horizontal="center"/>
    </xf>
    <xf numFmtId="0" fontId="33" fillId="8" borderId="44" xfId="4" applyFont="1" applyFill="1" applyBorder="1" applyAlignment="1">
      <alignment horizontal="center"/>
    </xf>
    <xf numFmtId="0" fontId="33" fillId="8" borderId="45" xfId="4" applyFont="1" applyFill="1" applyBorder="1" applyAlignment="1">
      <alignment horizontal="center"/>
    </xf>
    <xf numFmtId="0" fontId="33" fillId="19" borderId="44" xfId="4" applyFont="1" applyFill="1" applyBorder="1" applyAlignment="1">
      <alignment horizontal="center"/>
    </xf>
    <xf numFmtId="0" fontId="33" fillId="19" borderId="45" xfId="4" applyFont="1" applyFill="1" applyBorder="1" applyAlignment="1">
      <alignment horizontal="center"/>
    </xf>
    <xf numFmtId="2" fontId="97" fillId="0" borderId="31" xfId="4" applyNumberFormat="1" applyFont="1" applyBorder="1" applyAlignment="1">
      <alignment horizontal="center" vertical="center"/>
    </xf>
    <xf numFmtId="2" fontId="97" fillId="0" borderId="27" xfId="4" applyNumberFormat="1" applyFont="1" applyBorder="1" applyAlignment="1">
      <alignment horizontal="center" vertical="center"/>
    </xf>
    <xf numFmtId="2" fontId="97" fillId="0" borderId="28" xfId="4" applyNumberFormat="1" applyFont="1" applyBorder="1" applyAlignment="1">
      <alignment horizontal="center" vertical="center"/>
    </xf>
    <xf numFmtId="2" fontId="97" fillId="0" borderId="30" xfId="4" applyNumberFormat="1" applyFont="1" applyBorder="1" applyAlignment="1">
      <alignment horizontal="center" vertical="center"/>
    </xf>
    <xf numFmtId="2" fontId="97" fillId="0" borderId="25" xfId="4" applyNumberFormat="1" applyFont="1" applyBorder="1" applyAlignment="1">
      <alignment horizontal="center" vertical="center"/>
    </xf>
    <xf numFmtId="2" fontId="97" fillId="0" borderId="26" xfId="4" applyNumberFormat="1" applyFont="1" applyBorder="1" applyAlignment="1">
      <alignment horizontal="center" vertical="center"/>
    </xf>
    <xf numFmtId="2" fontId="97" fillId="0" borderId="0" xfId="4" applyNumberFormat="1" applyFont="1" applyAlignment="1">
      <alignment horizontal="center" vertical="center"/>
    </xf>
    <xf numFmtId="2" fontId="97" fillId="3" borderId="0" xfId="4" applyNumberFormat="1" applyFont="1" applyFill="1" applyAlignment="1">
      <alignment horizontal="center" vertical="center"/>
    </xf>
    <xf numFmtId="2" fontId="57" fillId="0" borderId="0" xfId="4" applyNumberFormat="1" applyFont="1" applyAlignment="1">
      <alignment horizontal="center" vertical="center"/>
    </xf>
    <xf numFmtId="2" fontId="57" fillId="0" borderId="0" xfId="4" applyNumberFormat="1" applyFont="1" applyAlignment="1">
      <alignment horizontal="center" vertical="center" wrapText="1"/>
    </xf>
    <xf numFmtId="2" fontId="97" fillId="0" borderId="29" xfId="4" applyNumberFormat="1" applyFont="1" applyBorder="1" applyAlignment="1">
      <alignment horizontal="center" vertical="center"/>
    </xf>
    <xf numFmtId="2" fontId="97" fillId="0" borderId="23" xfId="4" applyNumberFormat="1" applyFont="1" applyBorder="1" applyAlignment="1">
      <alignment horizontal="center" vertical="center"/>
    </xf>
    <xf numFmtId="2" fontId="97" fillId="0" borderId="24" xfId="4" applyNumberFormat="1" applyFont="1" applyBorder="1" applyAlignment="1">
      <alignment horizontal="center" vertical="center"/>
    </xf>
    <xf numFmtId="2" fontId="57" fillId="3" borderId="0" xfId="4" applyNumberFormat="1" applyFont="1" applyFill="1" applyAlignment="1">
      <alignment horizontal="center" vertical="center"/>
    </xf>
    <xf numFmtId="2" fontId="57" fillId="3" borderId="0" xfId="4" applyNumberFormat="1" applyFont="1" applyFill="1" applyAlignment="1">
      <alignment horizontal="center" vertical="center" wrapText="1"/>
    </xf>
    <xf numFmtId="2" fontId="97" fillId="0" borderId="0" xfId="4" applyNumberFormat="1" applyFont="1" applyAlignment="1">
      <alignment horizontal="center" vertical="center" wrapText="1"/>
    </xf>
    <xf numFmtId="2" fontId="57" fillId="19" borderId="41" xfId="4" applyNumberFormat="1" applyFont="1" applyFill="1" applyBorder="1" applyAlignment="1">
      <alignment horizontal="center" vertical="center"/>
    </xf>
    <xf numFmtId="2" fontId="57" fillId="19" borderId="42" xfId="4" applyNumberFormat="1" applyFont="1" applyFill="1" applyBorder="1" applyAlignment="1">
      <alignment horizontal="center" vertical="center"/>
    </xf>
    <xf numFmtId="2" fontId="57" fillId="19" borderId="43" xfId="4" applyNumberFormat="1" applyFont="1" applyFill="1" applyBorder="1" applyAlignment="1">
      <alignment horizontal="center" vertical="center"/>
    </xf>
    <xf numFmtId="2" fontId="57" fillId="19" borderId="29" xfId="4" applyNumberFormat="1" applyFont="1" applyFill="1" applyBorder="1" applyAlignment="1">
      <alignment horizontal="center" vertical="center"/>
    </xf>
    <xf numFmtId="2" fontId="57" fillId="19" borderId="23" xfId="4" applyNumberFormat="1" applyFont="1" applyFill="1" applyBorder="1" applyAlignment="1">
      <alignment horizontal="center" vertical="center"/>
    </xf>
    <xf numFmtId="2" fontId="57" fillId="19" borderId="24" xfId="4" applyNumberFormat="1" applyFont="1" applyFill="1" applyBorder="1" applyAlignment="1">
      <alignment horizontal="center" vertical="center"/>
    </xf>
    <xf numFmtId="2" fontId="57" fillId="19" borderId="27" xfId="4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64" fontId="29" fillId="0" borderId="11" xfId="0" applyNumberFormat="1" applyFont="1" applyBorder="1" applyAlignment="1">
      <alignment horizontal="center" vertical="center"/>
    </xf>
    <xf numFmtId="0" fontId="54" fillId="0" borderId="0" xfId="0" applyFont="1" applyAlignment="1" applyProtection="1">
      <alignment vertical="center"/>
      <protection locked="0"/>
    </xf>
    <xf numFmtId="0" fontId="7" fillId="0" borderId="1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1" fillId="0" borderId="1" xfId="4" applyFont="1" applyBorder="1" applyAlignment="1" applyProtection="1">
      <alignment horizontal="center" vertical="center"/>
      <protection locked="0"/>
    </xf>
    <xf numFmtId="0" fontId="89" fillId="0" borderId="1" xfId="4" applyFont="1" applyBorder="1" applyAlignment="1" applyProtection="1">
      <alignment horizontal="left" vertical="center"/>
      <protection locked="0"/>
    </xf>
    <xf numFmtId="0" fontId="78" fillId="0" borderId="1" xfId="4" applyFont="1" applyBorder="1" applyAlignment="1" applyProtection="1">
      <alignment horizontal="left" vertical="center"/>
      <protection locked="0"/>
    </xf>
    <xf numFmtId="0" fontId="78" fillId="0" borderId="1" xfId="4" applyFont="1" applyBorder="1" applyAlignment="1" applyProtection="1">
      <alignment horizontal="left" vertical="center" wrapText="1"/>
      <protection locked="0"/>
    </xf>
    <xf numFmtId="0" fontId="89" fillId="0" borderId="1" xfId="4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  <protection locked="0"/>
    </xf>
    <xf numFmtId="182" fontId="4" fillId="0" borderId="0" xfId="0" quotePrefix="1" applyNumberFormat="1" applyFont="1" applyAlignment="1">
      <alignment horizontal="left" vertical="center"/>
    </xf>
    <xf numFmtId="182" fontId="67" fillId="0" borderId="0" xfId="0" applyNumberFormat="1" applyFont="1" applyAlignment="1" applyProtection="1">
      <alignment horizontal="center" vertical="center"/>
      <protection locked="0"/>
    </xf>
    <xf numFmtId="0" fontId="55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67" fillId="0" borderId="0" xfId="0" applyFont="1" applyAlignment="1" applyProtection="1">
      <alignment horizontal="left" vertical="center"/>
      <protection locked="0"/>
    </xf>
    <xf numFmtId="164" fontId="4" fillId="0" borderId="0" xfId="0" applyNumberFormat="1" applyFont="1" applyAlignment="1">
      <alignment horizontal="left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165" fontId="70" fillId="0" borderId="0" xfId="0" applyNumberFormat="1" applyFont="1" applyAlignment="1">
      <alignment horizontal="left" vertical="top" wrapText="1"/>
    </xf>
    <xf numFmtId="165" fontId="38" fillId="0" borderId="0" xfId="0" applyNumberFormat="1" applyFont="1" applyAlignment="1">
      <alignment horizontal="left" vertical="center" wrapText="1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65" fontId="29" fillId="0" borderId="0" xfId="0" applyNumberFormat="1" applyFont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 wrapText="1"/>
    </xf>
    <xf numFmtId="165" fontId="25" fillId="0" borderId="15" xfId="0" applyNumberFormat="1" applyFont="1" applyBorder="1" applyAlignment="1">
      <alignment horizontal="center" vertical="center" wrapText="1"/>
    </xf>
    <xf numFmtId="165" fontId="25" fillId="0" borderId="13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right" vertical="center"/>
    </xf>
    <xf numFmtId="0" fontId="25" fillId="0" borderId="3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top" wrapText="1"/>
    </xf>
    <xf numFmtId="1" fontId="38" fillId="0" borderId="7" xfId="0" applyNumberFormat="1" applyFont="1" applyBorder="1" applyAlignment="1">
      <alignment horizontal="center" vertical="top" wrapText="1"/>
    </xf>
    <xf numFmtId="0" fontId="25" fillId="0" borderId="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" fontId="25" fillId="0" borderId="3" xfId="0" applyNumberFormat="1" applyFont="1" applyBorder="1" applyAlignment="1">
      <alignment horizontal="center" wrapText="1"/>
    </xf>
    <xf numFmtId="1" fontId="25" fillId="0" borderId="15" xfId="0" applyNumberFormat="1" applyFont="1" applyBorder="1" applyAlignment="1">
      <alignment horizontal="center" wrapText="1"/>
    </xf>
    <xf numFmtId="0" fontId="15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38" fillId="0" borderId="2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1" fontId="108" fillId="0" borderId="0" xfId="0" applyNumberFormat="1" applyFont="1" applyAlignment="1">
      <alignment horizontal="center"/>
    </xf>
    <xf numFmtId="1" fontId="9" fillId="20" borderId="8" xfId="0" applyNumberFormat="1" applyFont="1" applyFill="1" applyBorder="1" applyAlignment="1">
      <alignment horizontal="center" vertical="center" textRotation="90"/>
    </xf>
    <xf numFmtId="1" fontId="9" fillId="20" borderId="12" xfId="0" applyNumberFormat="1" applyFont="1" applyFill="1" applyBorder="1" applyAlignment="1">
      <alignment horizontal="center" vertical="center" textRotation="90"/>
    </xf>
    <xf numFmtId="1" fontId="9" fillId="12" borderId="5" xfId="0" applyNumberFormat="1" applyFont="1" applyFill="1" applyBorder="1" applyAlignment="1">
      <alignment horizontal="center" vertical="center" textRotation="90"/>
    </xf>
    <xf numFmtId="1" fontId="9" fillId="12" borderId="10" xfId="0" applyNumberFormat="1" applyFont="1" applyFill="1" applyBorder="1" applyAlignment="1">
      <alignment horizontal="center" vertical="center" textRotation="90"/>
    </xf>
    <xf numFmtId="1" fontId="9" fillId="20" borderId="1" xfId="0" applyNumberFormat="1" applyFont="1" applyFill="1" applyBorder="1" applyAlignment="1">
      <alignment horizontal="center" vertical="center" textRotation="90"/>
    </xf>
    <xf numFmtId="1" fontId="9" fillId="0" borderId="5" xfId="0" quotePrefix="1" applyNumberFormat="1" applyFont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/>
    </xf>
    <xf numFmtId="1" fontId="111" fillId="6" borderId="8" xfId="0" applyNumberFormat="1" applyFont="1" applyFill="1" applyBorder="1" applyAlignment="1">
      <alignment horizontal="center" vertical="center" textRotation="90"/>
    </xf>
    <xf numFmtId="1" fontId="111" fillId="6" borderId="12" xfId="0" applyNumberFormat="1" applyFont="1" applyFill="1" applyBorder="1" applyAlignment="1">
      <alignment horizontal="center" vertical="center" textRotation="90"/>
    </xf>
    <xf numFmtId="1" fontId="111" fillId="0" borderId="5" xfId="0" applyNumberFormat="1" applyFont="1" applyBorder="1" applyAlignment="1">
      <alignment horizontal="center" vertical="center" textRotation="90"/>
    </xf>
    <xf numFmtId="1" fontId="111" fillId="0" borderId="10" xfId="0" applyNumberFormat="1" applyFont="1" applyBorder="1" applyAlignment="1">
      <alignment horizontal="center" vertical="center" textRotation="90"/>
    </xf>
    <xf numFmtId="1" fontId="111" fillId="0" borderId="7" xfId="0" applyNumberFormat="1" applyFont="1" applyBorder="1" applyAlignment="1">
      <alignment horizontal="center" vertical="center" textRotation="90"/>
    </xf>
    <xf numFmtId="1" fontId="9" fillId="0" borderId="1" xfId="0" quotePrefix="1" applyNumberFormat="1" applyFont="1" applyBorder="1" applyAlignment="1">
      <alignment horizontal="center" vertical="center" textRotation="90"/>
    </xf>
    <xf numFmtId="1" fontId="9" fillId="0" borderId="1" xfId="0" applyNumberFormat="1" applyFont="1" applyBorder="1" applyAlignment="1">
      <alignment horizontal="center" vertical="center" textRotation="90"/>
    </xf>
    <xf numFmtId="0" fontId="33" fillId="8" borderId="1" xfId="0" applyFont="1" applyFill="1" applyBorder="1" applyAlignment="1">
      <alignment horizontal="center"/>
    </xf>
    <xf numFmtId="0" fontId="33" fillId="4" borderId="1" xfId="0" applyFont="1" applyFill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67" fillId="3" borderId="0" xfId="0" applyFont="1" applyFill="1" applyAlignment="1" applyProtection="1">
      <alignment horizontal="left" vertical="center"/>
      <protection hidden="1"/>
    </xf>
    <xf numFmtId="164" fontId="67" fillId="3" borderId="0" xfId="0" applyNumberFormat="1" applyFont="1" applyFill="1" applyAlignment="1" applyProtection="1">
      <alignment horizontal="left" vertical="center"/>
      <protection hidden="1"/>
    </xf>
    <xf numFmtId="0" fontId="50" fillId="0" borderId="0" xfId="0" applyFont="1" applyAlignment="1" applyProtection="1">
      <alignment horizontal="left"/>
      <protection hidden="1"/>
    </xf>
    <xf numFmtId="0" fontId="57" fillId="0" borderId="5" xfId="1" applyFont="1" applyBorder="1" applyAlignment="1">
      <alignment horizontal="center" vertical="center"/>
    </xf>
    <xf numFmtId="0" fontId="57" fillId="0" borderId="7" xfId="1" applyFont="1" applyBorder="1" applyAlignment="1">
      <alignment horizontal="center" vertical="center"/>
    </xf>
  </cellXfs>
  <cellStyles count="8">
    <cellStyle name="Normal" xfId="0" builtinId="0"/>
    <cellStyle name="Normal 2" xfId="4" xr:uid="{00000000-0005-0000-0000-000001000000}"/>
    <cellStyle name="Normal 3" xfId="5" xr:uid="{11448211-269F-482F-A078-2005FBA5A875}"/>
    <cellStyle name="Normal 3 2" xfId="6" xr:uid="{7B99A62B-EF48-419E-91C0-1FF7AD4234AE}"/>
    <cellStyle name="Normal 3 3" xfId="7" xr:uid="{30FC5D5E-9435-4582-8CED-71E77AA809A0}"/>
    <cellStyle name="Normal_Daftar kelistrikan (ecg)" xfId="1" xr:uid="{00000000-0005-0000-0000-000002000000}"/>
    <cellStyle name="Normal_Sheet1" xfId="2" xr:uid="{00000000-0005-0000-0000-000003000000}"/>
    <cellStyle name="Normal_THERMOHYGRO 2010" xfId="3" xr:uid="{00000000-0005-0000-0000-000004000000}"/>
  </cellStyles>
  <dxfs count="0"/>
  <tableStyles count="0" defaultTableStyle="TableStyleMedium9" defaultPivotStyle="PivotStyleLight16"/>
  <colors>
    <mruColors>
      <color rgb="FF00FF00"/>
      <color rgb="FFFF0066"/>
      <color rgb="FFF9F8F5"/>
      <color rgb="FFF8F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Suction_Pump-11-09-2023%20(1).xlsx" TargetMode="External"/><Relationship Id="rId1" Type="http://schemas.openxmlformats.org/officeDocument/2006/relationships/externalLinkPath" Target="/Users/user/Downloads/Suction_Pump-11-09-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 MOhm"/>
      <sheetName val="RESISTANCE Ohm"/>
      <sheetName val="EARTH LEAKAGE"/>
      <sheetName val="ESA VOLT"/>
      <sheetName val="Riwayat Revisi"/>
      <sheetName val="LK"/>
      <sheetName val="ID"/>
      <sheetName val="DATA 1"/>
      <sheetName val="INTERPOLASI"/>
      <sheetName val="SERTIFIKAT THERMOHYGROMETER"/>
      <sheetName val="KONVERSI SATUAN"/>
      <sheetName val="KETERANGAN"/>
      <sheetName val="SERTIFIKAT DPM"/>
      <sheetName val="LH"/>
      <sheetName val="PENYELIA"/>
      <sheetName val="BUDGET NAIK"/>
      <sheetName val="BUDGET TURUN"/>
      <sheetName val="SERTIFIKAT NA"/>
      <sheetName val="DB SERTIFIKAT NA"/>
      <sheetName val="SERTIFIKAT"/>
    </sheetNames>
    <sheetDataSet>
      <sheetData sheetId="0">
        <row r="8">
          <cell r="K8">
            <v>0</v>
          </cell>
          <cell r="L8">
            <v>0</v>
          </cell>
        </row>
        <row r="9">
          <cell r="K9">
            <v>1</v>
          </cell>
          <cell r="L9">
            <v>0</v>
          </cell>
        </row>
        <row r="10">
          <cell r="K10">
            <v>2</v>
          </cell>
          <cell r="L10">
            <v>0</v>
          </cell>
        </row>
        <row r="11">
          <cell r="K11">
            <v>5</v>
          </cell>
          <cell r="L11">
            <v>0</v>
          </cell>
        </row>
        <row r="12">
          <cell r="K12">
            <v>10</v>
          </cell>
          <cell r="L12">
            <v>0</v>
          </cell>
        </row>
        <row r="13">
          <cell r="K13">
            <v>20</v>
          </cell>
          <cell r="L13">
            <v>0</v>
          </cell>
        </row>
        <row r="14">
          <cell r="K14">
            <v>49.8</v>
          </cell>
          <cell r="L14">
            <v>0.2</v>
          </cell>
        </row>
        <row r="15">
          <cell r="K15">
            <v>99.4</v>
          </cell>
          <cell r="L15">
            <v>0.6</v>
          </cell>
        </row>
        <row r="16">
          <cell r="K16">
            <v>200</v>
          </cell>
          <cell r="L16">
            <v>0.6</v>
          </cell>
        </row>
        <row r="17">
          <cell r="K17" t="str">
            <v/>
          </cell>
          <cell r="L17" t="str">
            <v/>
          </cell>
        </row>
      </sheetData>
      <sheetData sheetId="1">
        <row r="8">
          <cell r="K8">
            <v>0</v>
          </cell>
          <cell r="L8">
            <v>0</v>
          </cell>
        </row>
        <row r="9">
          <cell r="K9">
            <v>2E-3</v>
          </cell>
          <cell r="L9">
            <v>-2E-3</v>
          </cell>
        </row>
        <row r="10">
          <cell r="K10">
            <v>9.9000000000000005E-2</v>
          </cell>
          <cell r="L10">
            <v>1E-3</v>
          </cell>
        </row>
        <row r="11">
          <cell r="K11">
            <v>0.19700000000000001</v>
          </cell>
          <cell r="L11">
            <v>3.0000000000000001E-3</v>
          </cell>
        </row>
        <row r="12">
          <cell r="K12">
            <v>0.496</v>
          </cell>
          <cell r="L12">
            <v>4.0000000000000001E-3</v>
          </cell>
        </row>
        <row r="13">
          <cell r="K13">
            <v>1</v>
          </cell>
          <cell r="L13">
            <v>0</v>
          </cell>
        </row>
        <row r="14">
          <cell r="K14">
            <v>2</v>
          </cell>
          <cell r="L14">
            <v>0</v>
          </cell>
        </row>
        <row r="15">
          <cell r="K15" t="str">
            <v/>
          </cell>
          <cell r="L15" t="str">
            <v/>
          </cell>
        </row>
        <row r="16">
          <cell r="K16" t="str">
            <v/>
          </cell>
          <cell r="L16" t="str">
            <v/>
          </cell>
        </row>
      </sheetData>
      <sheetData sheetId="2">
        <row r="8">
          <cell r="K8">
            <v>0</v>
          </cell>
          <cell r="L8">
            <v>0</v>
          </cell>
        </row>
        <row r="9">
          <cell r="K9">
            <v>15</v>
          </cell>
          <cell r="L9">
            <v>4.9000000000000004</v>
          </cell>
        </row>
        <row r="10">
          <cell r="K10">
            <v>50</v>
          </cell>
          <cell r="L10">
            <v>9.1999999999999993</v>
          </cell>
        </row>
        <row r="11">
          <cell r="K11">
            <v>100</v>
          </cell>
          <cell r="L11">
            <v>7.7</v>
          </cell>
        </row>
        <row r="12">
          <cell r="K12">
            <v>200</v>
          </cell>
          <cell r="L12">
            <v>-0.2</v>
          </cell>
        </row>
        <row r="13">
          <cell r="K13">
            <v>500</v>
          </cell>
          <cell r="L13">
            <v>-25.1</v>
          </cell>
        </row>
        <row r="14">
          <cell r="K14">
            <v>700</v>
          </cell>
          <cell r="L14">
            <v>-25.1</v>
          </cell>
        </row>
      </sheetData>
      <sheetData sheetId="3"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150</v>
          </cell>
          <cell r="N9">
            <v>-0.08</v>
          </cell>
          <cell r="O9">
            <v>1.8</v>
          </cell>
        </row>
        <row r="10">
          <cell r="M10">
            <v>180</v>
          </cell>
          <cell r="N10">
            <v>-0.2</v>
          </cell>
          <cell r="O10">
            <v>2.16</v>
          </cell>
        </row>
        <row r="11">
          <cell r="M11">
            <v>200</v>
          </cell>
          <cell r="N11">
            <v>-0.25</v>
          </cell>
          <cell r="O11">
            <v>2.4</v>
          </cell>
        </row>
        <row r="12">
          <cell r="M12">
            <v>220</v>
          </cell>
          <cell r="N12">
            <v>-0.28999999999999998</v>
          </cell>
          <cell r="O12">
            <v>2.64</v>
          </cell>
        </row>
        <row r="13">
          <cell r="M13">
            <v>230</v>
          </cell>
          <cell r="N13">
            <v>-0.34</v>
          </cell>
          <cell r="O13">
            <v>2.7600000000000002</v>
          </cell>
        </row>
        <row r="14">
          <cell r="M14">
            <v>240</v>
          </cell>
          <cell r="N14">
            <v>-0.34</v>
          </cell>
          <cell r="O14">
            <v>2.88</v>
          </cell>
        </row>
        <row r="15">
          <cell r="M15">
            <v>0</v>
          </cell>
          <cell r="N15">
            <v>0</v>
          </cell>
          <cell r="O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</row>
      </sheetData>
      <sheetData sheetId="4"/>
      <sheetData sheetId="5"/>
      <sheetData sheetId="6">
        <row r="62">
          <cell r="L62">
            <v>1</v>
          </cell>
        </row>
        <row r="78">
          <cell r="K78" t="str">
            <v>mmHg ke mmHg</v>
          </cell>
        </row>
      </sheetData>
      <sheetData sheetId="7"/>
      <sheetData sheetId="8"/>
      <sheetData sheetId="9">
        <row r="8">
          <cell r="Z8">
            <v>990</v>
          </cell>
          <cell r="AA8">
            <v>-0.6</v>
          </cell>
          <cell r="AD8">
            <v>2.1</v>
          </cell>
        </row>
        <row r="9">
          <cell r="Z9">
            <v>1000</v>
          </cell>
          <cell r="AA9">
            <v>-0.6</v>
          </cell>
          <cell r="AD9">
            <v>2.1</v>
          </cell>
        </row>
        <row r="10">
          <cell r="Z10">
            <v>1005</v>
          </cell>
          <cell r="AA10">
            <v>-0.6</v>
          </cell>
          <cell r="AD10">
            <v>2.1</v>
          </cell>
        </row>
        <row r="11">
          <cell r="Z11">
            <v>1015</v>
          </cell>
          <cell r="AA11">
            <v>-0.6</v>
          </cell>
          <cell r="AD11">
            <v>2.1</v>
          </cell>
        </row>
        <row r="12">
          <cell r="Z12" t="str">
            <v>-</v>
          </cell>
          <cell r="AA12" t="str">
            <v>-</v>
          </cell>
          <cell r="AD12" t="str">
            <v>-</v>
          </cell>
        </row>
        <row r="13">
          <cell r="Z13" t="str">
            <v>-</v>
          </cell>
          <cell r="AA13" t="str">
            <v>-</v>
          </cell>
          <cell r="AD13" t="str">
            <v>-</v>
          </cell>
        </row>
        <row r="14">
          <cell r="Z14" t="str">
            <v>-</v>
          </cell>
          <cell r="AA14" t="str">
            <v>-</v>
          </cell>
          <cell r="AD14" t="str">
            <v>-</v>
          </cell>
        </row>
      </sheetData>
      <sheetData sheetId="10">
        <row r="22">
          <cell r="I22">
            <v>1</v>
          </cell>
        </row>
      </sheetData>
      <sheetData sheetId="11"/>
      <sheetData sheetId="12">
        <row r="10">
          <cell r="AJ10">
            <v>0</v>
          </cell>
          <cell r="AK10">
            <v>0</v>
          </cell>
          <cell r="AN10">
            <v>0.15</v>
          </cell>
          <cell r="AO10">
            <v>1.5</v>
          </cell>
          <cell r="AP10">
            <v>0</v>
          </cell>
          <cell r="AS10">
            <v>0.15</v>
          </cell>
        </row>
        <row r="11">
          <cell r="AJ11">
            <v>-100</v>
          </cell>
          <cell r="AK11">
            <v>0.3</v>
          </cell>
          <cell r="AN11">
            <v>0.15</v>
          </cell>
          <cell r="AO11">
            <v>1.5</v>
          </cell>
          <cell r="AP11">
            <v>0.4</v>
          </cell>
          <cell r="AS11">
            <v>0.2</v>
          </cell>
        </row>
        <row r="12">
          <cell r="AJ12">
            <v>-200</v>
          </cell>
          <cell r="AK12">
            <v>0.3</v>
          </cell>
          <cell r="AN12">
            <v>0.15</v>
          </cell>
          <cell r="AO12">
            <v>1.5</v>
          </cell>
          <cell r="AP12">
            <v>0.4</v>
          </cell>
          <cell r="AS12">
            <v>0.2</v>
          </cell>
        </row>
        <row r="13">
          <cell r="AJ13">
            <v>-300</v>
          </cell>
          <cell r="AK13">
            <v>0.2</v>
          </cell>
          <cell r="AN13">
            <v>0.1</v>
          </cell>
          <cell r="AO13">
            <v>1.5</v>
          </cell>
          <cell r="AP13">
            <v>0.3</v>
          </cell>
          <cell r="AS13">
            <v>0.15</v>
          </cell>
        </row>
        <row r="14">
          <cell r="AJ14">
            <v>-400</v>
          </cell>
          <cell r="AK14">
            <v>0</v>
          </cell>
          <cell r="AN14">
            <v>9.9999999999994316E-2</v>
          </cell>
          <cell r="AO14">
            <v>1.5</v>
          </cell>
          <cell r="AP14">
            <v>0</v>
          </cell>
          <cell r="AS14">
            <v>9.9999999999994316E-2</v>
          </cell>
        </row>
        <row r="15">
          <cell r="AJ15">
            <v>-500</v>
          </cell>
          <cell r="AK15">
            <v>0.4</v>
          </cell>
          <cell r="AN15">
            <v>0.2</v>
          </cell>
          <cell r="AO15">
            <v>1.5</v>
          </cell>
          <cell r="AP15">
            <v>0.4</v>
          </cell>
          <cell r="AS15">
            <v>0.2</v>
          </cell>
        </row>
        <row r="16">
          <cell r="AJ16">
            <v>-600</v>
          </cell>
          <cell r="AK16">
            <v>0.5</v>
          </cell>
          <cell r="AN16">
            <v>0.25</v>
          </cell>
          <cell r="AO16">
            <v>1.5</v>
          </cell>
          <cell r="AP16">
            <v>0.6</v>
          </cell>
          <cell r="AS16">
            <v>0.3</v>
          </cell>
        </row>
        <row r="17">
          <cell r="AJ17">
            <v>-700</v>
          </cell>
          <cell r="AK17">
            <v>0.5</v>
          </cell>
          <cell r="AN17">
            <v>0.25</v>
          </cell>
          <cell r="AO17">
            <v>1.5</v>
          </cell>
          <cell r="AP17">
            <v>0.6</v>
          </cell>
          <cell r="AS17">
            <v>0.3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E0D7-BE6B-4B5A-B862-CCB9C636E3BF}">
  <dimension ref="A2:G101"/>
  <sheetViews>
    <sheetView topLeftCell="A19" workbookViewId="0">
      <selection activeCell="D28" sqref="D28"/>
    </sheetView>
  </sheetViews>
  <sheetFormatPr defaultRowHeight="12.5" x14ac:dyDescent="0.25"/>
  <cols>
    <col min="2" max="2" width="25.1796875" customWidth="1"/>
    <col min="3" max="3" width="33.7265625" customWidth="1"/>
    <col min="4" max="4" width="42.1796875" customWidth="1"/>
    <col min="6" max="6" width="59.54296875" customWidth="1"/>
  </cols>
  <sheetData>
    <row r="2" spans="1:5" ht="13" x14ac:dyDescent="0.25">
      <c r="A2" s="977" t="s">
        <v>0</v>
      </c>
      <c r="B2" s="977" t="s">
        <v>1</v>
      </c>
      <c r="C2" s="977" t="s">
        <v>2</v>
      </c>
      <c r="D2" s="977"/>
      <c r="E2" s="978" t="s">
        <v>3</v>
      </c>
    </row>
    <row r="3" spans="1:5" ht="13" x14ac:dyDescent="0.25">
      <c r="A3" s="977"/>
      <c r="B3" s="977"/>
      <c r="C3" s="313" t="s">
        <v>4</v>
      </c>
      <c r="D3" s="316" t="s">
        <v>5</v>
      </c>
      <c r="E3" s="979"/>
    </row>
    <row r="4" spans="1:5" x14ac:dyDescent="0.25">
      <c r="A4" s="281">
        <v>1</v>
      </c>
      <c r="B4" s="235">
        <v>44229</v>
      </c>
      <c r="C4" s="314" t="s">
        <v>6</v>
      </c>
      <c r="D4" s="317" t="s">
        <v>7</v>
      </c>
      <c r="E4" s="278"/>
    </row>
    <row r="5" spans="1:5" ht="25" x14ac:dyDescent="0.25">
      <c r="A5" s="281"/>
      <c r="B5" s="282"/>
      <c r="C5" s="315" t="s">
        <v>8</v>
      </c>
      <c r="D5" s="319" t="s">
        <v>9</v>
      </c>
      <c r="E5" s="278"/>
    </row>
    <row r="6" spans="1:5" x14ac:dyDescent="0.25">
      <c r="A6" s="281">
        <v>2</v>
      </c>
      <c r="B6" s="282">
        <v>44406</v>
      </c>
      <c r="C6" s="320" t="s">
        <v>10</v>
      </c>
      <c r="D6" s="319" t="s">
        <v>11</v>
      </c>
      <c r="E6" s="310" t="s">
        <v>12</v>
      </c>
    </row>
    <row r="7" spans="1:5" ht="25" x14ac:dyDescent="0.25">
      <c r="A7" s="281">
        <v>3</v>
      </c>
      <c r="B7" s="282">
        <v>44418</v>
      </c>
      <c r="C7" s="315" t="s">
        <v>13</v>
      </c>
      <c r="D7" s="319" t="s">
        <v>11</v>
      </c>
      <c r="E7" s="310" t="s">
        <v>12</v>
      </c>
    </row>
    <row r="8" spans="1:5" ht="37.5" x14ac:dyDescent="0.25">
      <c r="A8" s="281">
        <v>4</v>
      </c>
      <c r="B8" s="282" t="s">
        <v>14</v>
      </c>
      <c r="C8" s="315" t="s">
        <v>15</v>
      </c>
      <c r="D8" s="318" t="s">
        <v>16</v>
      </c>
      <c r="E8" s="341" t="s">
        <v>12</v>
      </c>
    </row>
    <row r="9" spans="1:5" ht="33" customHeight="1" x14ac:dyDescent="0.25">
      <c r="A9" s="281">
        <v>5</v>
      </c>
      <c r="B9" s="282" t="s">
        <v>17</v>
      </c>
      <c r="C9" s="315" t="s">
        <v>18</v>
      </c>
      <c r="D9" s="318" t="s">
        <v>19</v>
      </c>
      <c r="E9" s="311" t="s">
        <v>20</v>
      </c>
    </row>
    <row r="10" spans="1:5" x14ac:dyDescent="0.25">
      <c r="A10" s="281">
        <v>6</v>
      </c>
      <c r="B10" s="282" t="s">
        <v>17</v>
      </c>
      <c r="C10" s="320"/>
      <c r="D10" s="319" t="s">
        <v>21</v>
      </c>
      <c r="E10" s="312" t="s">
        <v>20</v>
      </c>
    </row>
    <row r="11" spans="1:5" ht="25" x14ac:dyDescent="0.25">
      <c r="A11" s="340">
        <v>7</v>
      </c>
      <c r="B11" s="282" t="s">
        <v>22</v>
      </c>
      <c r="C11" s="320" t="s">
        <v>23</v>
      </c>
      <c r="D11" s="318" t="s">
        <v>24</v>
      </c>
      <c r="E11" s="310" t="s">
        <v>12</v>
      </c>
    </row>
    <row r="12" spans="1:5" ht="25" x14ac:dyDescent="0.25">
      <c r="A12" s="281">
        <v>8</v>
      </c>
      <c r="B12" s="282" t="s">
        <v>22</v>
      </c>
      <c r="C12" s="315" t="s">
        <v>25</v>
      </c>
      <c r="D12" s="318" t="s">
        <v>26</v>
      </c>
      <c r="E12" s="310" t="s">
        <v>12</v>
      </c>
    </row>
    <row r="13" spans="1:5" x14ac:dyDescent="0.25">
      <c r="A13" s="281">
        <v>9</v>
      </c>
      <c r="B13" s="282" t="s">
        <v>27</v>
      </c>
      <c r="C13" s="315" t="s">
        <v>28</v>
      </c>
      <c r="D13" s="318" t="s">
        <v>29</v>
      </c>
      <c r="E13" s="310" t="s">
        <v>12</v>
      </c>
    </row>
    <row r="14" spans="1:5" x14ac:dyDescent="0.25">
      <c r="A14" s="281">
        <v>10</v>
      </c>
      <c r="B14" s="282" t="s">
        <v>30</v>
      </c>
      <c r="C14" s="315" t="s">
        <v>31</v>
      </c>
      <c r="D14" s="318" t="s">
        <v>32</v>
      </c>
      <c r="E14" s="310" t="s">
        <v>12</v>
      </c>
    </row>
    <row r="15" spans="1:5" x14ac:dyDescent="0.25">
      <c r="A15" s="281">
        <v>11</v>
      </c>
      <c r="B15" s="282" t="s">
        <v>30</v>
      </c>
      <c r="C15" s="315" t="s">
        <v>33</v>
      </c>
      <c r="D15" s="318" t="s">
        <v>32</v>
      </c>
      <c r="E15" s="311" t="s">
        <v>20</v>
      </c>
    </row>
    <row r="16" spans="1:5" x14ac:dyDescent="0.25">
      <c r="A16" s="281">
        <v>12</v>
      </c>
      <c r="B16" s="400" t="s">
        <v>34</v>
      </c>
      <c r="C16" s="315" t="s">
        <v>35</v>
      </c>
      <c r="D16" s="318" t="s">
        <v>36</v>
      </c>
      <c r="E16" s="310" t="s">
        <v>12</v>
      </c>
    </row>
    <row r="17" spans="1:7" x14ac:dyDescent="0.25">
      <c r="A17" s="281">
        <v>13</v>
      </c>
      <c r="B17" s="400" t="s">
        <v>34</v>
      </c>
      <c r="C17" s="315" t="s">
        <v>37</v>
      </c>
      <c r="D17" s="318" t="s">
        <v>38</v>
      </c>
      <c r="E17" s="310" t="s">
        <v>12</v>
      </c>
    </row>
    <row r="18" spans="1:7" ht="100" x14ac:dyDescent="0.25">
      <c r="A18" s="281">
        <v>14</v>
      </c>
      <c r="B18" s="282" t="s">
        <v>39</v>
      </c>
      <c r="C18" s="315" t="s">
        <v>40</v>
      </c>
      <c r="D18" s="318" t="s">
        <v>41</v>
      </c>
      <c r="E18" s="341" t="s">
        <v>12</v>
      </c>
      <c r="F18" s="114" t="s">
        <v>42</v>
      </c>
    </row>
    <row r="19" spans="1:7" ht="62.5" x14ac:dyDescent="0.25">
      <c r="A19" s="281">
        <v>15</v>
      </c>
      <c r="B19" s="282" t="s">
        <v>39</v>
      </c>
      <c r="C19" s="315" t="s">
        <v>43</v>
      </c>
      <c r="D19" s="318" t="s">
        <v>44</v>
      </c>
      <c r="E19" s="341" t="s">
        <v>12</v>
      </c>
      <c r="G19" s="401"/>
    </row>
    <row r="20" spans="1:7" ht="25" x14ac:dyDescent="0.25">
      <c r="A20" s="281">
        <v>16</v>
      </c>
      <c r="B20" s="282" t="s">
        <v>45</v>
      </c>
      <c r="C20" s="315" t="s">
        <v>7</v>
      </c>
      <c r="D20" s="318" t="s">
        <v>46</v>
      </c>
      <c r="E20" s="341" t="s">
        <v>12</v>
      </c>
    </row>
    <row r="21" spans="1:7" x14ac:dyDescent="0.25">
      <c r="A21" s="281">
        <v>16</v>
      </c>
      <c r="B21" s="282" t="s">
        <v>45</v>
      </c>
      <c r="C21" s="315" t="s">
        <v>47</v>
      </c>
      <c r="D21" s="318" t="s">
        <v>48</v>
      </c>
      <c r="E21" s="341" t="s">
        <v>12</v>
      </c>
    </row>
    <row r="22" spans="1:7" x14ac:dyDescent="0.25">
      <c r="A22" s="281">
        <v>17</v>
      </c>
      <c r="B22" s="282" t="s">
        <v>49</v>
      </c>
      <c r="C22" s="315" t="s">
        <v>31</v>
      </c>
      <c r="D22" s="318" t="s">
        <v>32</v>
      </c>
      <c r="E22" s="410" t="s">
        <v>50</v>
      </c>
    </row>
    <row r="23" spans="1:7" x14ac:dyDescent="0.25">
      <c r="A23" s="281">
        <v>17</v>
      </c>
      <c r="B23" s="282" t="s">
        <v>49</v>
      </c>
      <c r="C23" s="315" t="s">
        <v>51</v>
      </c>
      <c r="D23" s="318" t="s">
        <v>52</v>
      </c>
      <c r="E23" s="410" t="s">
        <v>50</v>
      </c>
    </row>
    <row r="24" spans="1:7" ht="25" x14ac:dyDescent="0.25">
      <c r="A24" s="281">
        <v>18</v>
      </c>
      <c r="B24" s="282" t="s">
        <v>53</v>
      </c>
      <c r="C24" s="315" t="s">
        <v>54</v>
      </c>
      <c r="D24" s="318" t="s">
        <v>55</v>
      </c>
      <c r="E24" s="410" t="s">
        <v>50</v>
      </c>
    </row>
    <row r="25" spans="1:7" x14ac:dyDescent="0.25">
      <c r="A25" s="281">
        <v>19</v>
      </c>
      <c r="B25" s="282" t="s">
        <v>56</v>
      </c>
      <c r="C25" s="315" t="s">
        <v>33</v>
      </c>
      <c r="D25" s="318" t="s">
        <v>32</v>
      </c>
      <c r="E25" s="410" t="s">
        <v>50</v>
      </c>
    </row>
    <row r="26" spans="1:7" ht="25" x14ac:dyDescent="0.25">
      <c r="A26" s="281">
        <v>20</v>
      </c>
      <c r="B26" s="282" t="s">
        <v>57</v>
      </c>
      <c r="C26" s="315" t="s">
        <v>58</v>
      </c>
      <c r="D26" s="318" t="s">
        <v>59</v>
      </c>
      <c r="E26" s="341" t="s">
        <v>12</v>
      </c>
    </row>
    <row r="27" spans="1:7" ht="37.5" x14ac:dyDescent="0.25">
      <c r="A27" s="281">
        <v>21</v>
      </c>
      <c r="B27" s="400" t="s">
        <v>676</v>
      </c>
      <c r="C27" s="315" t="s">
        <v>677</v>
      </c>
      <c r="D27" s="318" t="s">
        <v>681</v>
      </c>
      <c r="E27" s="502" t="s">
        <v>678</v>
      </c>
    </row>
    <row r="28" spans="1:7" x14ac:dyDescent="0.25">
      <c r="A28" s="281">
        <v>22</v>
      </c>
      <c r="B28" s="400" t="s">
        <v>676</v>
      </c>
      <c r="C28" s="315" t="s">
        <v>679</v>
      </c>
      <c r="D28" s="318" t="s">
        <v>680</v>
      </c>
      <c r="E28" s="502" t="s">
        <v>678</v>
      </c>
    </row>
    <row r="101" spans="1:1" x14ac:dyDescent="0.25">
      <c r="A101" s="280" t="s">
        <v>60</v>
      </c>
    </row>
  </sheetData>
  <sheetProtection algorithmName="SHA-512" hashValue="XJIEVMHdG9++TFVwtRWAHYpVHRRG5mbRTAdGnH96NR5GABWTs8tAa2WOvSB+PsJksIaND9ZBLR1Jbmk6rAI0iw==" saltValue="SOZSy4IbXYfgmE1O/9bnpw==" spinCount="100000" sheet="1" objects="1" scenarios="1"/>
  <mergeCells count="4">
    <mergeCell ref="A2:A3"/>
    <mergeCell ref="B2:B3"/>
    <mergeCell ref="C2:D2"/>
    <mergeCell ref="E2:E3"/>
  </mergeCells>
  <phoneticPr fontId="77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87"/>
  <sheetViews>
    <sheetView topLeftCell="X1" zoomScale="70" zoomScaleNormal="70" workbookViewId="0">
      <selection activeCell="AN16" sqref="AN16"/>
    </sheetView>
  </sheetViews>
  <sheetFormatPr defaultColWidth="9.1796875" defaultRowHeight="12.5" x14ac:dyDescent="0.25"/>
  <cols>
    <col min="1" max="1" width="9.1796875" style="5"/>
    <col min="2" max="7" width="9.1796875" style="239"/>
    <col min="8" max="8" width="16.81640625" style="5" customWidth="1"/>
    <col min="9" max="9" width="9.1796875" style="239"/>
    <col min="10" max="10" width="9.1796875" style="5"/>
    <col min="11" max="11" width="101.81640625" style="239" customWidth="1"/>
    <col min="12" max="12" width="74.81640625" style="239" customWidth="1"/>
    <col min="13" max="18" width="10.453125" style="5" customWidth="1"/>
    <col min="19" max="19" width="12.26953125" style="5" customWidth="1"/>
    <col min="20" max="21" width="20.453125" style="5" customWidth="1"/>
    <col min="22" max="22" width="17.453125" style="5" customWidth="1"/>
    <col min="23" max="23" width="12" style="5" customWidth="1"/>
    <col min="24" max="66" width="9.1796875" style="5" customWidth="1"/>
    <col min="67" max="68" width="9.1796875" style="5"/>
    <col min="69" max="69" width="9.1796875" style="5" customWidth="1"/>
    <col min="70" max="70" width="3.26953125" style="5" customWidth="1"/>
    <col min="71" max="71" width="20.453125" style="5" customWidth="1"/>
    <col min="72" max="16384" width="9.1796875" style="5"/>
  </cols>
  <sheetData>
    <row r="1" spans="2:71" ht="13" x14ac:dyDescent="0.3">
      <c r="W1" s="132"/>
      <c r="AO1" s="234" t="s">
        <v>597</v>
      </c>
      <c r="BS1" s="6" t="s">
        <v>325</v>
      </c>
    </row>
    <row r="2" spans="2:71" ht="13" x14ac:dyDescent="0.3">
      <c r="W2" s="200"/>
      <c r="AO2" s="234" t="s">
        <v>234</v>
      </c>
      <c r="BS2" s="6" t="s">
        <v>326</v>
      </c>
    </row>
    <row r="3" spans="2:71" ht="13" x14ac:dyDescent="0.3">
      <c r="W3" s="204"/>
      <c r="Y3" s="134" t="s">
        <v>598</v>
      </c>
      <c r="AO3" s="234" t="s">
        <v>599</v>
      </c>
      <c r="BS3" s="6" t="s">
        <v>580</v>
      </c>
    </row>
    <row r="4" spans="2:71" ht="13" x14ac:dyDescent="0.3">
      <c r="W4" s="200"/>
      <c r="Y4" s="134" t="s">
        <v>600</v>
      </c>
      <c r="AO4" s="234" t="s">
        <v>601</v>
      </c>
      <c r="BS4" s="6" t="s">
        <v>327</v>
      </c>
    </row>
    <row r="5" spans="2:71" ht="13" x14ac:dyDescent="0.3">
      <c r="R5" s="102"/>
      <c r="S5" s="102"/>
      <c r="T5" s="103"/>
      <c r="U5" s="104"/>
      <c r="V5" s="104"/>
      <c r="W5" s="200"/>
      <c r="Y5" s="134" t="s">
        <v>602</v>
      </c>
      <c r="AO5" s="503" t="s">
        <v>603</v>
      </c>
      <c r="BS5" s="6" t="s">
        <v>595</v>
      </c>
    </row>
    <row r="6" spans="2:71" ht="13" x14ac:dyDescent="0.3">
      <c r="B6" s="5"/>
      <c r="C6" s="5"/>
      <c r="D6" s="251" t="s">
        <v>604</v>
      </c>
      <c r="E6" s="251" t="s">
        <v>605</v>
      </c>
      <c r="F6" s="251" t="s">
        <v>606</v>
      </c>
      <c r="G6" s="5"/>
      <c r="I6" s="5"/>
      <c r="R6" s="5" t="str">
        <f>IFERROR(INDEX($B$10:$K$63,$O6,COLUMNS(Q$6:$Q10)),"")</f>
        <v/>
      </c>
      <c r="S6" s="5" t="str">
        <f>IFERROR(INDEX($B$10:$K$63,$O6,COLUMNS($Q$6:R10)),"")</f>
        <v/>
      </c>
      <c r="T6" s="5" t="str">
        <f>IFERROR(INDEX($B$10:$K$63,$O6,COLUMNS($Q$6:S10)),"")</f>
        <v/>
      </c>
      <c r="U6" s="5" t="str">
        <f>IFERROR(INDEX($B$10:$K$63,$O6,COLUMNS($Q$6:T10)),"")</f>
        <v/>
      </c>
      <c r="W6" s="200"/>
      <c r="Y6" s="134" t="s">
        <v>607</v>
      </c>
      <c r="AO6" s="503" t="s">
        <v>608</v>
      </c>
      <c r="BS6" s="6" t="s">
        <v>184</v>
      </c>
    </row>
    <row r="7" spans="2:71" ht="13" x14ac:dyDescent="0.3">
      <c r="R7" s="5" t="str">
        <f>IFERROR(INDEX($B$10:$K$63,$O7,COLUMNS(Q$7:$Q10)),"")</f>
        <v/>
      </c>
      <c r="S7" s="5" t="str">
        <f>IFERROR(INDEX($B$10:$K$63,$O7,COLUMNS($Q$7:R10)),"")</f>
        <v/>
      </c>
      <c r="T7" s="5" t="str">
        <f>IFERROR(INDEX($B$10:$K$63,$O7,COLUMNS($Q$7:S10)),"")</f>
        <v/>
      </c>
      <c r="U7" s="5" t="str">
        <f>IFERROR(INDEX($B$10:$K$63,$O7,COLUMNS($Q$7:T10)),"")</f>
        <v/>
      </c>
      <c r="Y7" s="133" t="s">
        <v>609</v>
      </c>
      <c r="AO7" s="503" t="s">
        <v>610</v>
      </c>
      <c r="BS7" s="6" t="s">
        <v>590</v>
      </c>
    </row>
    <row r="8" spans="2:71" ht="13.5" thickBot="1" x14ac:dyDescent="0.35">
      <c r="E8" s="500" t="s">
        <v>738</v>
      </c>
      <c r="H8" s="198" t="s">
        <v>612</v>
      </c>
      <c r="I8" s="251" t="s">
        <v>613</v>
      </c>
      <c r="R8" s="5" t="str">
        <f>IFERROR(INDEX($B$10:$K$63,$O8,COLUMNS(Q$8:$Q10)),"")</f>
        <v/>
      </c>
      <c r="S8" s="5" t="str">
        <f>IFERROR(INDEX($B$10:$K$63,$O8,COLUMNS($Q$8:R10)),"")</f>
        <v/>
      </c>
      <c r="T8" s="5" t="str">
        <f>IFERROR(INDEX($B$10:$K$63,$O8,COLUMNS($Q$8:S10)),"")</f>
        <v/>
      </c>
      <c r="U8" s="5" t="str">
        <f>IFERROR(INDEX($B$10:$K$63,$O8,COLUMNS($Q$8:T10)),"")</f>
        <v/>
      </c>
      <c r="Y8" s="136" t="s">
        <v>614</v>
      </c>
      <c r="AO8" s="503" t="s">
        <v>615</v>
      </c>
      <c r="BS8" s="6" t="s">
        <v>588</v>
      </c>
    </row>
    <row r="9" spans="2:71" ht="12.75" customHeight="1" x14ac:dyDescent="0.3">
      <c r="B9" s="240" t="s">
        <v>190</v>
      </c>
      <c r="C9" s="1114" t="s">
        <v>674</v>
      </c>
      <c r="D9" s="240" t="s">
        <v>616</v>
      </c>
      <c r="E9" s="240" t="s">
        <v>616</v>
      </c>
      <c r="F9" s="240" t="s">
        <v>616</v>
      </c>
      <c r="G9" s="1116" t="s">
        <v>611</v>
      </c>
      <c r="H9" s="7" t="s">
        <v>264</v>
      </c>
      <c r="I9" s="240" t="s">
        <v>617</v>
      </c>
      <c r="J9" s="8"/>
      <c r="K9" s="258" t="s">
        <v>618</v>
      </c>
      <c r="L9" s="265" t="s">
        <v>619</v>
      </c>
      <c r="M9" s="9" t="s">
        <v>620</v>
      </c>
      <c r="N9" s="9" t="s">
        <v>621</v>
      </c>
      <c r="O9" s="9" t="s">
        <v>622</v>
      </c>
      <c r="P9" s="10"/>
      <c r="Q9" s="10"/>
      <c r="R9" s="324" t="s">
        <v>190</v>
      </c>
      <c r="S9" s="325"/>
      <c r="T9" s="325" t="s">
        <v>623</v>
      </c>
      <c r="U9" s="325" t="s">
        <v>624</v>
      </c>
      <c r="V9" s="325" t="s">
        <v>625</v>
      </c>
      <c r="W9" s="326"/>
      <c r="X9" s="325" t="s">
        <v>264</v>
      </c>
      <c r="Y9" s="327" t="s">
        <v>191</v>
      </c>
      <c r="Z9" s="328"/>
      <c r="AA9" s="329"/>
      <c r="AO9" s="503" t="s">
        <v>626</v>
      </c>
    </row>
    <row r="10" spans="2:71" ht="25.5" customHeight="1" x14ac:dyDescent="0.3">
      <c r="B10" s="225">
        <v>0</v>
      </c>
      <c r="C10" s="1115"/>
      <c r="D10" s="227">
        <v>0.8</v>
      </c>
      <c r="E10" s="227">
        <v>0.9</v>
      </c>
      <c r="F10" s="227">
        <v>0</v>
      </c>
      <c r="G10" s="1117"/>
      <c r="H10" s="238">
        <f>0.5*(MAX(D10:F10)-(MIN(D10:F10)))</f>
        <v>0.45</v>
      </c>
      <c r="I10" s="229">
        <v>0.6</v>
      </c>
      <c r="J10" s="11"/>
      <c r="K10" s="223" t="s">
        <v>675</v>
      </c>
      <c r="L10" s="271" t="s">
        <v>597</v>
      </c>
      <c r="M10" s="3">
        <f>ROWS(L$10:$L10)</f>
        <v>1</v>
      </c>
      <c r="N10" s="3" t="str">
        <f>IF(ID!$A$71=L10,M10,"")</f>
        <v/>
      </c>
      <c r="O10" s="3" t="str">
        <f>IFERROR(SMALL($N$10:$N$187,ROWS($N$10:N10)),"")</f>
        <v/>
      </c>
      <c r="R10" s="330" t="str">
        <f>IFERROR(INDEX($B$10:$K$187,$O10,COLUMNS(Q$10:$Q10)),"")</f>
        <v/>
      </c>
      <c r="S10" s="323"/>
      <c r="T10" s="323" t="str">
        <f>IFERROR(INDEX($B$10:$K$187,$O10,COLUMNS($Q$10:S10)),"")</f>
        <v/>
      </c>
      <c r="U10" s="323" t="str">
        <f>IFERROR(INDEX($B$10:$K$187,$O10,COLUMNS($Q$10:T10)),"")</f>
        <v/>
      </c>
      <c r="V10" s="323" t="str">
        <f>IFERROR(INDEX($B$10:$K$187,$O10,COLUMNS($Q$10:U10)),"")</f>
        <v/>
      </c>
      <c r="W10" s="323"/>
      <c r="X10" s="323" t="str">
        <f>IFERROR(INDEX($B$10:$K$187,$O10,COLUMNS($Q$10:W10)),"")</f>
        <v/>
      </c>
      <c r="Y10" s="323" t="str">
        <f>IFERROR(INDEX($B$10:$K$187,$O10,COLUMNS($Q$10:X10)),"")</f>
        <v/>
      </c>
      <c r="Z10" s="322"/>
      <c r="AA10" s="331" t="str">
        <f>IFERROR(INDEX($B$10:$K$187,$O10,COLUMNS($Q$10:Z10)),"")</f>
        <v/>
      </c>
      <c r="AO10" s="503" t="s">
        <v>628</v>
      </c>
    </row>
    <row r="11" spans="2:71" ht="13" x14ac:dyDescent="0.3">
      <c r="B11" s="691">
        <v>-99.5</v>
      </c>
      <c r="C11" s="1115"/>
      <c r="D11" s="227">
        <v>0.3</v>
      </c>
      <c r="E11" s="227">
        <v>0.5</v>
      </c>
      <c r="F11" s="227">
        <v>0.3</v>
      </c>
      <c r="G11" s="1117"/>
      <c r="H11" s="238">
        <f t="shared" ref="H11:H17" si="0">0.5*(MAX(D11:F11)-(MIN(D11:F11)))</f>
        <v>0.1</v>
      </c>
      <c r="I11" s="229">
        <v>0.6</v>
      </c>
      <c r="J11" s="11"/>
      <c r="K11" s="223" t="s">
        <v>675</v>
      </c>
      <c r="L11" s="234" t="s">
        <v>597</v>
      </c>
      <c r="M11" s="3">
        <f>ROWS(L$10:$L11)</f>
        <v>2</v>
      </c>
      <c r="N11" s="3" t="str">
        <f>IF(ID!$A$71=L11,M11,"")</f>
        <v/>
      </c>
      <c r="O11" s="3" t="str">
        <f>IFERROR(SMALL($N$10:$N$187,ROWS($N$10:N11)),"")</f>
        <v/>
      </c>
      <c r="R11" s="330" t="str">
        <f>IFERROR(INDEX($B$10:$K$187,$O11,COLUMNS(Q$10:$Q11)),"")</f>
        <v/>
      </c>
      <c r="S11" s="323"/>
      <c r="T11" s="323" t="str">
        <f>IFERROR(INDEX($B$10:$K$187,$O11,COLUMNS($Q$10:S11)),"")</f>
        <v/>
      </c>
      <c r="U11" s="323" t="str">
        <f>IFERROR(INDEX($B$10:$K$187,$O11,COLUMNS($Q$10:T11)),"")</f>
        <v/>
      </c>
      <c r="V11" s="323" t="str">
        <f>IFERROR(INDEX($B$10:$K$187,$O11,COLUMNS($Q$10:U11)),"")</f>
        <v/>
      </c>
      <c r="W11" s="323"/>
      <c r="X11" s="323" t="str">
        <f>IFERROR(INDEX($B$10:$K$187,$O11,COLUMNS($Q$10:W11)),"")</f>
        <v/>
      </c>
      <c r="Y11" s="323" t="str">
        <f>IFERROR(INDEX($B$10:$K$187,$O11,COLUMNS($Q$10:X11)),"")</f>
        <v/>
      </c>
      <c r="Z11" s="322"/>
      <c r="AA11" s="331" t="str">
        <f>IFERROR(INDEX($B$10:$K$187,$O11,COLUMNS($Q$10:Z11)),"")</f>
        <v/>
      </c>
      <c r="AW11" s="234" t="s">
        <v>104</v>
      </c>
    </row>
    <row r="12" spans="2:71" ht="13" x14ac:dyDescent="0.3">
      <c r="B12" s="691">
        <v>-199.5</v>
      </c>
      <c r="C12" s="1115"/>
      <c r="D12" s="227">
        <v>0.2</v>
      </c>
      <c r="E12" s="227">
        <v>0.6</v>
      </c>
      <c r="F12" s="227">
        <v>0.3</v>
      </c>
      <c r="G12" s="1117"/>
      <c r="H12" s="238">
        <f t="shared" si="0"/>
        <v>0.19999999999999998</v>
      </c>
      <c r="I12" s="229">
        <v>0.6</v>
      </c>
      <c r="J12" s="11"/>
      <c r="K12" s="223" t="s">
        <v>675</v>
      </c>
      <c r="L12" s="234" t="s">
        <v>597</v>
      </c>
      <c r="M12" s="3">
        <f>ROWS(L$10:$L12)</f>
        <v>3</v>
      </c>
      <c r="N12" s="3" t="str">
        <f>IF(ID!$A$71=L12,M12,"")</f>
        <v/>
      </c>
      <c r="O12" s="3" t="str">
        <f>IFERROR(SMALL($N$10:$N$187,ROWS($N$10:N12)),"")</f>
        <v/>
      </c>
      <c r="R12" s="330" t="str">
        <f>IFERROR(INDEX($B$10:$K$187,$O12,COLUMNS(Q$10:$Q12)),"")</f>
        <v/>
      </c>
      <c r="S12" s="323"/>
      <c r="T12" s="323" t="str">
        <f>IFERROR(INDEX($B$10:$K$187,$O12,COLUMNS($Q$10:S12)),"")</f>
        <v/>
      </c>
      <c r="U12" s="323" t="str">
        <f>IFERROR(INDEX($B$10:$K$187,$O12,COLUMNS($Q$10:T12)),"")</f>
        <v/>
      </c>
      <c r="V12" s="323" t="str">
        <f>IFERROR(INDEX($B$10:$K$187,$O12,COLUMNS($Q$10:U12)),"")</f>
        <v/>
      </c>
      <c r="W12" s="323"/>
      <c r="X12" s="323" t="str">
        <f>IFERROR(INDEX($B$10:$K$187,$O12,COLUMNS($Q$10:W12)),"")</f>
        <v/>
      </c>
      <c r="Y12" s="323" t="str">
        <f>IFERROR(INDEX($B$10:$K$187,$O12,COLUMNS($Q$10:X12)),"")</f>
        <v/>
      </c>
      <c r="Z12" s="322"/>
      <c r="AA12" s="331" t="str">
        <f>IFERROR(INDEX($B$10:$K$187,$O12,COLUMNS($Q$10:Z12)),"")</f>
        <v/>
      </c>
    </row>
    <row r="13" spans="2:71" ht="13" x14ac:dyDescent="0.3">
      <c r="B13" s="691">
        <v>-299.5</v>
      </c>
      <c r="C13" s="1115"/>
      <c r="D13" s="227">
        <v>0.2</v>
      </c>
      <c r="E13" s="227">
        <v>0.6</v>
      </c>
      <c r="F13" s="227">
        <v>0.2</v>
      </c>
      <c r="G13" s="1117"/>
      <c r="H13" s="238">
        <f t="shared" si="0"/>
        <v>0.19999999999999998</v>
      </c>
      <c r="I13" s="229">
        <v>0.6</v>
      </c>
      <c r="J13" s="11"/>
      <c r="K13" s="223" t="s">
        <v>675</v>
      </c>
      <c r="L13" s="234" t="s">
        <v>597</v>
      </c>
      <c r="M13" s="3">
        <f>ROWS(L$10:$L13)</f>
        <v>4</v>
      </c>
      <c r="N13" s="3" t="str">
        <f>IF(ID!$A$71=L13,M13,"")</f>
        <v/>
      </c>
      <c r="O13" s="3" t="str">
        <f>IFERROR(SMALL($N$10:$N$187,ROWS($N$10:N13)),"")</f>
        <v/>
      </c>
      <c r="R13" s="330" t="str">
        <f>IFERROR(INDEX($B$10:$K$187,$O13,COLUMNS(Q$10:$Q13)),"")</f>
        <v/>
      </c>
      <c r="S13" s="323"/>
      <c r="T13" s="323" t="str">
        <f>IFERROR(INDEX($B$10:$K$187,$O13,COLUMNS($Q$10:S13)),"")</f>
        <v/>
      </c>
      <c r="U13" s="323" t="str">
        <f>IFERROR(INDEX($B$10:$K$187,$O13,COLUMNS($Q$10:T13)),"")</f>
        <v/>
      </c>
      <c r="V13" s="323" t="str">
        <f>IFERROR(INDEX($B$10:$K$187,$O13,COLUMNS($Q$10:U13)),"")</f>
        <v/>
      </c>
      <c r="W13" s="323"/>
      <c r="X13" s="323" t="str">
        <f>IFERROR(INDEX($B$10:$K$187,$O13,COLUMNS($Q$10:W13)),"")</f>
        <v/>
      </c>
      <c r="Y13" s="323" t="str">
        <f>IFERROR(INDEX($B$10:$K$187,$O13,COLUMNS($Q$10:X13)),"")</f>
        <v/>
      </c>
      <c r="Z13" s="322"/>
      <c r="AA13" s="331" t="str">
        <f>IFERROR(INDEX($B$10:$K$187,$O13,COLUMNS($Q$10:Z13)),"")</f>
        <v/>
      </c>
    </row>
    <row r="14" spans="2:71" ht="13" x14ac:dyDescent="0.3">
      <c r="B14" s="691">
        <v>-399.5</v>
      </c>
      <c r="C14" s="1115"/>
      <c r="D14" s="227">
        <v>0.2</v>
      </c>
      <c r="E14" s="227">
        <v>0.5</v>
      </c>
      <c r="F14" s="227">
        <v>0</v>
      </c>
      <c r="G14" s="1117"/>
      <c r="H14" s="238">
        <f t="shared" si="0"/>
        <v>0.25</v>
      </c>
      <c r="I14" s="229">
        <v>0.6</v>
      </c>
      <c r="J14" s="11"/>
      <c r="K14" s="223" t="s">
        <v>675</v>
      </c>
      <c r="L14" s="234" t="s">
        <v>597</v>
      </c>
      <c r="M14" s="3">
        <f>ROWS(L$10:$L14)</f>
        <v>5</v>
      </c>
      <c r="N14" s="3" t="str">
        <f>IF(ID!$A$71=L14,M14,"")</f>
        <v/>
      </c>
      <c r="O14" s="3" t="str">
        <f>IFERROR(SMALL($N$10:$N$187,ROWS($N$10:N14)),"")</f>
        <v/>
      </c>
      <c r="R14" s="330" t="str">
        <f>IFERROR(INDEX($B$10:$K$187,$O14,COLUMNS(Q$10:$Q14)),"")</f>
        <v/>
      </c>
      <c r="S14" s="323"/>
      <c r="T14" s="323" t="str">
        <f>IFERROR(INDEX($B$10:$K$187,$O14,COLUMNS($Q$10:S14)),"")</f>
        <v/>
      </c>
      <c r="U14" s="323" t="str">
        <f>IFERROR(INDEX($B$10:$K$187,$O14,COLUMNS($Q$10:T14)),"")</f>
        <v/>
      </c>
      <c r="V14" s="323" t="str">
        <f>IFERROR(INDEX($B$10:$K$187,$O14,COLUMNS($Q$10:U14)),"")</f>
        <v/>
      </c>
      <c r="W14" s="323"/>
      <c r="X14" s="323" t="str">
        <f>IFERROR(INDEX($B$10:$K$187,$O14,COLUMNS($Q$10:W14)),"")</f>
        <v/>
      </c>
      <c r="Y14" s="323" t="str">
        <f>IFERROR(INDEX($B$10:$K$187,$O14,COLUMNS($Q$10:X14)),"")</f>
        <v/>
      </c>
      <c r="Z14" s="322"/>
      <c r="AA14" s="331" t="str">
        <f>IFERROR(INDEX($B$10:$K$187,$O14,COLUMNS($Q$10:Z14)),"")</f>
        <v/>
      </c>
    </row>
    <row r="15" spans="2:71" ht="13" x14ac:dyDescent="0.3">
      <c r="B15" s="691">
        <v>-499.5</v>
      </c>
      <c r="C15" s="1115"/>
      <c r="D15" s="227">
        <v>0.2</v>
      </c>
      <c r="E15" s="227">
        <v>0.4</v>
      </c>
      <c r="F15" s="227">
        <v>0.4</v>
      </c>
      <c r="G15" s="1117"/>
      <c r="H15" s="238">
        <f t="shared" si="0"/>
        <v>0.1</v>
      </c>
      <c r="I15" s="229">
        <v>0.6</v>
      </c>
      <c r="J15" s="11"/>
      <c r="K15" s="223" t="s">
        <v>675</v>
      </c>
      <c r="L15" s="234" t="s">
        <v>597</v>
      </c>
      <c r="M15" s="3">
        <f>ROWS(L$10:$L15)</f>
        <v>6</v>
      </c>
      <c r="N15" s="3" t="str">
        <f>IF(ID!$A$71=L15,M15,"")</f>
        <v/>
      </c>
      <c r="O15" s="3" t="str">
        <f>IFERROR(SMALL($N$10:$N$187,ROWS($N$10:N15)),"")</f>
        <v/>
      </c>
      <c r="R15" s="330" t="str">
        <f>IFERROR(INDEX($B$10:$K$187,$O15,COLUMNS(Q$10:$Q15)),"")</f>
        <v/>
      </c>
      <c r="S15" s="323"/>
      <c r="T15" s="323" t="str">
        <f>IFERROR(INDEX($B$10:$K$187,$O15,COLUMNS($Q$10:S15)),"")</f>
        <v/>
      </c>
      <c r="U15" s="323" t="str">
        <f>IFERROR(INDEX($B$10:$K$187,$O15,COLUMNS($Q$10:T15)),"")</f>
        <v/>
      </c>
      <c r="V15" s="323" t="str">
        <f>IFERROR(INDEX($B$10:$K$187,$O15,COLUMNS($Q$10:U15)),"")</f>
        <v/>
      </c>
      <c r="W15" s="323"/>
      <c r="X15" s="323" t="str">
        <f>IFERROR(INDEX($B$10:$K$187,$O15,COLUMNS($Q$10:W15)),"")</f>
        <v/>
      </c>
      <c r="Y15" s="323" t="str">
        <f>IFERROR(INDEX($B$10:$K$187,$O15,COLUMNS($Q$10:X15)),"")</f>
        <v/>
      </c>
      <c r="Z15" s="322"/>
      <c r="AA15" s="331" t="str">
        <f>IFERROR(INDEX($B$10:$K$187,$O15,COLUMNS($Q$10:Z15)),"")</f>
        <v/>
      </c>
    </row>
    <row r="16" spans="2:71" ht="13" x14ac:dyDescent="0.3">
      <c r="B16" s="691">
        <v>-600</v>
      </c>
      <c r="C16" s="1115"/>
      <c r="D16" s="227">
        <v>0.7</v>
      </c>
      <c r="E16" s="227">
        <v>0.3</v>
      </c>
      <c r="F16" s="227">
        <v>0.5</v>
      </c>
      <c r="G16" s="1117"/>
      <c r="H16" s="238">
        <f t="shared" si="0"/>
        <v>0.19999999999999998</v>
      </c>
      <c r="I16" s="229">
        <v>0.6</v>
      </c>
      <c r="J16" s="11"/>
      <c r="K16" s="223" t="s">
        <v>675</v>
      </c>
      <c r="L16" s="234" t="s">
        <v>597</v>
      </c>
      <c r="M16" s="3">
        <f>ROWS(L$10:$L16)</f>
        <v>7</v>
      </c>
      <c r="N16" s="3" t="str">
        <f>IF(ID!$A$71=L16,M16,"")</f>
        <v/>
      </c>
      <c r="O16" s="3" t="str">
        <f>IFERROR(SMALL($N$10:$N$187,ROWS($N$10:N16)),"")</f>
        <v/>
      </c>
      <c r="R16" s="330" t="str">
        <f>IFERROR(INDEX($B$10:$K$187,$O16,COLUMNS(Q$10:$Q16)),"")</f>
        <v/>
      </c>
      <c r="S16" s="323"/>
      <c r="T16" s="323" t="str">
        <f>IFERROR(INDEX($B$10:$K$187,$O16,COLUMNS($Q$10:S16)),"")</f>
        <v/>
      </c>
      <c r="U16" s="323" t="str">
        <f>IFERROR(INDEX($B$10:$K$187,$O16,COLUMNS($Q$10:T16)),"")</f>
        <v/>
      </c>
      <c r="V16" s="323" t="str">
        <f>IFERROR(INDEX($B$10:$K$187,$O16,COLUMNS($Q$10:U16)),"")</f>
        <v/>
      </c>
      <c r="W16" s="323"/>
      <c r="X16" s="323" t="str">
        <f>IFERROR(INDEX($B$10:$K$187,$O16,COLUMNS($Q$10:W16)),"")</f>
        <v/>
      </c>
      <c r="Y16" s="323" t="str">
        <f>IFERROR(INDEX($B$10:$K$187,$O16,COLUMNS($Q$10:X16)),"")</f>
        <v/>
      </c>
      <c r="Z16" s="322"/>
      <c r="AA16" s="331" t="str">
        <f>IFERROR(INDEX($B$10:$K$187,$O16,COLUMNS($Q$10:Z16)),"")</f>
        <v/>
      </c>
    </row>
    <row r="17" spans="1:27" s="201" customFormat="1" ht="13" x14ac:dyDescent="0.3">
      <c r="B17" s="692">
        <v>-700.5</v>
      </c>
      <c r="C17" s="1115"/>
      <c r="D17" s="228">
        <v>1.2</v>
      </c>
      <c r="E17" s="228">
        <v>0.5</v>
      </c>
      <c r="F17" s="252">
        <v>0.5</v>
      </c>
      <c r="G17" s="1117"/>
      <c r="H17" s="238">
        <f t="shared" si="0"/>
        <v>0.35</v>
      </c>
      <c r="I17" s="229">
        <v>0.6</v>
      </c>
      <c r="J17" s="203"/>
      <c r="K17" s="223" t="s">
        <v>675</v>
      </c>
      <c r="L17" s="266" t="s">
        <v>597</v>
      </c>
      <c r="M17" s="237">
        <f>ROWS(L$10:$L17)</f>
        <v>8</v>
      </c>
      <c r="N17" s="237" t="str">
        <f>IF(ID!$A$71=L17,M17,"")</f>
        <v/>
      </c>
      <c r="O17" s="237" t="str">
        <f>IFERROR(SMALL($N$10:$N$187,ROWS($N$10:N17)),"")</f>
        <v/>
      </c>
      <c r="R17" s="330" t="str">
        <f>IFERROR(INDEX($B$10:$K$187,$O17,COLUMNS(Q$10:$Q17)),"")</f>
        <v/>
      </c>
      <c r="S17" s="323"/>
      <c r="T17" s="323" t="str">
        <f>IFERROR(INDEX($B$10:$K$187,$O17,COLUMNS($Q$10:S17)),"")</f>
        <v/>
      </c>
      <c r="U17" s="323" t="str">
        <f>IFERROR(INDEX($B$10:$K$187,$O17,COLUMNS($Q$10:T17)),"")</f>
        <v/>
      </c>
      <c r="V17" s="323" t="str">
        <f>IFERROR(INDEX($B$10:$K$187,$O17,COLUMNS($Q$10:U17)),"")</f>
        <v/>
      </c>
      <c r="W17" s="323"/>
      <c r="X17" s="323" t="str">
        <f>IFERROR(INDEX($B$10:$K$187,$O17,COLUMNS($Q$10:W17)),"")</f>
        <v/>
      </c>
      <c r="Y17" s="323" t="str">
        <f>IFERROR(INDEX($B$10:$K$187,$O17,COLUMNS($Q$10:X17)),"")</f>
        <v/>
      </c>
      <c r="Z17" s="322"/>
      <c r="AA17" s="331" t="str">
        <f>IFERROR(INDEX($B$10:$K$187,$O17,COLUMNS($Q$10:Z17)),"")</f>
        <v/>
      </c>
    </row>
    <row r="18" spans="1:27" s="201" customFormat="1" ht="13" x14ac:dyDescent="0.3">
      <c r="B18" s="226"/>
      <c r="C18" s="244"/>
      <c r="D18" s="247"/>
      <c r="E18" s="228"/>
      <c r="F18" s="303"/>
      <c r="G18" s="244"/>
      <c r="H18" s="202"/>
      <c r="I18" s="247"/>
      <c r="J18" s="203"/>
      <c r="K18" s="224"/>
      <c r="L18" s="266"/>
      <c r="M18" s="3">
        <f>ROWS(L$10:$L18)</f>
        <v>9</v>
      </c>
      <c r="N18" s="3" t="str">
        <f>IF(ID!$A$71=L18,M18,"")</f>
        <v/>
      </c>
      <c r="O18" s="3" t="str">
        <f>IFERROR(SMALL($N$10:$N$187,ROWS($N$10:N18)),"")</f>
        <v/>
      </c>
      <c r="R18" s="330"/>
      <c r="S18" s="323"/>
      <c r="T18" s="323"/>
      <c r="U18" s="323"/>
      <c r="V18" s="323"/>
      <c r="W18" s="323"/>
      <c r="X18" s="323"/>
      <c r="Y18" s="323"/>
      <c r="Z18" s="322"/>
      <c r="AA18" s="331"/>
    </row>
    <row r="19" spans="1:27" x14ac:dyDescent="0.25">
      <c r="M19" s="3">
        <f>ROWS(L$10:$L19)</f>
        <v>10</v>
      </c>
      <c r="N19" s="3" t="str">
        <f>IF(ID!$A$71=L19,M19,"")</f>
        <v/>
      </c>
      <c r="O19" s="3" t="str">
        <f>IFERROR(SMALL($N$10:$N$187,ROWS($N$10:N19)),"")</f>
        <v/>
      </c>
      <c r="R19" s="330"/>
      <c r="S19" s="323"/>
      <c r="T19" s="323"/>
      <c r="U19" s="323"/>
      <c r="V19" s="323"/>
      <c r="W19" s="323"/>
      <c r="X19" s="323"/>
      <c r="Y19" s="323"/>
      <c r="Z19" s="322"/>
      <c r="AA19" s="331"/>
    </row>
    <row r="20" spans="1:27" ht="13" x14ac:dyDescent="0.25">
      <c r="A20" s="12"/>
      <c r="E20" s="500" t="s">
        <v>738</v>
      </c>
      <c r="H20" s="198" t="s">
        <v>612</v>
      </c>
      <c r="J20" s="12"/>
      <c r="K20" s="259"/>
      <c r="L20" s="259"/>
      <c r="M20" s="3">
        <f>ROWS(L$10:$L20)</f>
        <v>11</v>
      </c>
      <c r="N20" s="3" t="str">
        <f>IF(ID!$A$71=L20,M20,"")</f>
        <v/>
      </c>
      <c r="O20" s="3" t="str">
        <f>IFERROR(SMALL($N$10:$N$187,ROWS($N$10:N20)),"")</f>
        <v/>
      </c>
      <c r="R20" s="330"/>
      <c r="S20" s="332"/>
      <c r="T20" s="323"/>
      <c r="U20" s="323"/>
      <c r="V20" s="323"/>
      <c r="W20" s="332"/>
      <c r="X20" s="323"/>
      <c r="Y20" s="323"/>
      <c r="Z20" s="333"/>
      <c r="AA20" s="331"/>
    </row>
    <row r="21" spans="1:27" ht="12.65" customHeight="1" x14ac:dyDescent="0.25">
      <c r="B21" s="240" t="s">
        <v>190</v>
      </c>
      <c r="C21" s="1114" t="s">
        <v>674</v>
      </c>
      <c r="D21" s="240" t="s">
        <v>616</v>
      </c>
      <c r="E21" s="240" t="s">
        <v>616</v>
      </c>
      <c r="F21" s="240" t="s">
        <v>616</v>
      </c>
      <c r="G21" s="1116" t="s">
        <v>611</v>
      </c>
      <c r="H21" s="7" t="s">
        <v>264</v>
      </c>
      <c r="I21" s="240" t="s">
        <v>617</v>
      </c>
      <c r="M21" s="3">
        <f>ROWS(L$10:$L21)</f>
        <v>12</v>
      </c>
      <c r="N21" s="3" t="str">
        <f>IF(ID!$A$71=L21,M21,"")</f>
        <v/>
      </c>
      <c r="O21" s="3" t="str">
        <f>IFERROR(SMALL($N$10:$N$187,ROWS($N$10:N21)),"")</f>
        <v/>
      </c>
      <c r="R21" s="330"/>
      <c r="S21" s="332"/>
      <c r="T21" s="323"/>
      <c r="U21" s="323"/>
      <c r="V21" s="323"/>
      <c r="W21" s="332"/>
      <c r="X21" s="323"/>
      <c r="Y21" s="323"/>
      <c r="Z21" s="333"/>
      <c r="AA21" s="331"/>
    </row>
    <row r="22" spans="1:27" ht="25.5" customHeight="1" thickBot="1" x14ac:dyDescent="0.35">
      <c r="B22" s="225">
        <v>0</v>
      </c>
      <c r="C22" s="1115"/>
      <c r="D22" s="227">
        <v>0.8</v>
      </c>
      <c r="E22" s="227">
        <v>0.9</v>
      </c>
      <c r="F22" s="227">
        <v>0</v>
      </c>
      <c r="G22" s="1117"/>
      <c r="H22" s="238">
        <f>0.5*(MAX(D22:F22)-(MIN(D22:F22)))</f>
        <v>0.45</v>
      </c>
      <c r="I22" s="229">
        <v>0.6</v>
      </c>
      <c r="J22" s="11"/>
      <c r="K22" s="223" t="s">
        <v>675</v>
      </c>
      <c r="L22" s="270" t="s">
        <v>234</v>
      </c>
      <c r="M22" s="3">
        <f>ROWS(L$10:$L22)</f>
        <v>13</v>
      </c>
      <c r="N22" s="3" t="str">
        <f>IF(ID!$A$71=L22,M22,"")</f>
        <v/>
      </c>
      <c r="O22" s="3" t="str">
        <f>IFERROR(SMALL($N$10:$N$187,ROWS($N$10:N22)),"")</f>
        <v/>
      </c>
      <c r="R22" s="334"/>
      <c r="S22" s="335"/>
      <c r="T22" s="336"/>
      <c r="U22" s="336"/>
      <c r="V22" s="336"/>
      <c r="W22" s="335"/>
      <c r="X22" s="336"/>
      <c r="Y22" s="336"/>
      <c r="Z22" s="337"/>
      <c r="AA22" s="338"/>
    </row>
    <row r="23" spans="1:27" ht="13" x14ac:dyDescent="0.3">
      <c r="B23" s="691">
        <v>-99.5</v>
      </c>
      <c r="C23" s="1115"/>
      <c r="D23" s="227">
        <v>0.3</v>
      </c>
      <c r="E23" s="227">
        <v>0</v>
      </c>
      <c r="F23" s="227">
        <v>-0.6</v>
      </c>
      <c r="G23" s="1117"/>
      <c r="H23" s="238">
        <f t="shared" ref="H23:H29" si="1">0.5*(MAX(D23:F23)-(MIN(D23:F23)))</f>
        <v>0.44999999999999996</v>
      </c>
      <c r="I23" s="229">
        <v>0.6</v>
      </c>
      <c r="J23" s="11"/>
      <c r="K23" s="223" t="s">
        <v>675</v>
      </c>
      <c r="L23" s="267" t="s">
        <v>234</v>
      </c>
      <c r="M23" s="3">
        <f>ROWS(L$10:$L23)</f>
        <v>14</v>
      </c>
      <c r="N23" s="3" t="str">
        <f>IF(ID!$A$71=L23,M23,"")</f>
        <v/>
      </c>
      <c r="O23" s="3" t="str">
        <f>IFERROR(SMALL($N$10:$N$187,ROWS($N$10:N23)),"")</f>
        <v/>
      </c>
      <c r="R23"/>
      <c r="S23"/>
      <c r="T23"/>
      <c r="U23"/>
      <c r="V23"/>
      <c r="W23"/>
    </row>
    <row r="24" spans="1:27" ht="13" x14ac:dyDescent="0.3">
      <c r="B24" s="691">
        <v>-199.5</v>
      </c>
      <c r="C24" s="1115"/>
      <c r="D24" s="227">
        <v>-0.3</v>
      </c>
      <c r="E24" s="227">
        <v>-0.9</v>
      </c>
      <c r="F24" s="227">
        <f>-200.3+200</f>
        <v>-0.30000000000001137</v>
      </c>
      <c r="G24" s="1117"/>
      <c r="H24" s="238">
        <f t="shared" si="1"/>
        <v>0.30000000000000004</v>
      </c>
      <c r="I24" s="229">
        <v>0.6</v>
      </c>
      <c r="J24" s="11"/>
      <c r="K24" s="223" t="s">
        <v>675</v>
      </c>
      <c r="L24" s="267" t="s">
        <v>234</v>
      </c>
      <c r="M24" s="3">
        <f>ROWS(L$10:$L24)</f>
        <v>15</v>
      </c>
      <c r="N24" s="3" t="str">
        <f>IF(ID!$A$71=L24,M24,"")</f>
        <v/>
      </c>
      <c r="O24" s="3" t="str">
        <f>IFERROR(SMALL($N$10:$N$187,ROWS($N$10:N24)),"")</f>
        <v/>
      </c>
      <c r="R24"/>
      <c r="S24"/>
      <c r="T24"/>
      <c r="U24"/>
      <c r="V24"/>
      <c r="W24"/>
    </row>
    <row r="25" spans="1:27" ht="13" x14ac:dyDescent="0.3">
      <c r="B25" s="691">
        <v>-299.5</v>
      </c>
      <c r="C25" s="1115"/>
      <c r="D25" s="227">
        <v>0.2</v>
      </c>
      <c r="E25" s="227">
        <v>0.6</v>
      </c>
      <c r="F25" s="227">
        <v>-0.1</v>
      </c>
      <c r="G25" s="1117"/>
      <c r="H25" s="238">
        <f t="shared" si="1"/>
        <v>0.35</v>
      </c>
      <c r="I25" s="229">
        <v>0.6</v>
      </c>
      <c r="J25" s="11"/>
      <c r="K25" s="223" t="s">
        <v>675</v>
      </c>
      <c r="L25" s="267" t="s">
        <v>234</v>
      </c>
      <c r="M25" s="3">
        <f>ROWS(L$10:$L25)</f>
        <v>16</v>
      </c>
      <c r="N25" s="3" t="str">
        <f>IF(ID!$A$71=L25,M25,"")</f>
        <v/>
      </c>
      <c r="O25" s="3" t="str">
        <f>IFERROR(SMALL($N$10:$N$187,ROWS($N$10:N25)),"")</f>
        <v/>
      </c>
      <c r="R25"/>
      <c r="S25"/>
      <c r="T25"/>
      <c r="U25"/>
      <c r="V25"/>
      <c r="W25"/>
    </row>
    <row r="26" spans="1:27" ht="13" x14ac:dyDescent="0.3">
      <c r="B26" s="691">
        <v>-399.5</v>
      </c>
      <c r="C26" s="1115"/>
      <c r="D26" s="227">
        <v>0.2</v>
      </c>
      <c r="E26" s="227">
        <v>1.5</v>
      </c>
      <c r="F26" s="227">
        <v>0.3</v>
      </c>
      <c r="G26" s="1117"/>
      <c r="H26" s="238">
        <f t="shared" si="1"/>
        <v>0.65</v>
      </c>
      <c r="I26" s="229">
        <v>0.6</v>
      </c>
      <c r="J26" s="11"/>
      <c r="K26" s="223" t="s">
        <v>675</v>
      </c>
      <c r="L26" s="267" t="s">
        <v>234</v>
      </c>
      <c r="M26" s="3">
        <f>ROWS(L$10:$L26)</f>
        <v>17</v>
      </c>
      <c r="N26" s="3" t="str">
        <f>IF(ID!$A$71=L26,M26,"")</f>
        <v/>
      </c>
      <c r="O26" s="3" t="str">
        <f>IFERROR(SMALL($N$10:$N$187,ROWS($N$10:N26)),"")</f>
        <v/>
      </c>
      <c r="R26"/>
      <c r="S26"/>
      <c r="T26"/>
      <c r="U26"/>
      <c r="V26"/>
      <c r="W26"/>
    </row>
    <row r="27" spans="1:27" ht="13" x14ac:dyDescent="0.3">
      <c r="B27" s="691">
        <v>-500</v>
      </c>
      <c r="C27" s="1115"/>
      <c r="D27" s="227">
        <v>0.7</v>
      </c>
      <c r="E27" s="227">
        <v>1.4</v>
      </c>
      <c r="F27" s="227">
        <v>0.7</v>
      </c>
      <c r="G27" s="1117"/>
      <c r="H27" s="238">
        <f t="shared" si="1"/>
        <v>0.35</v>
      </c>
      <c r="I27" s="229">
        <v>0.6</v>
      </c>
      <c r="J27" s="11"/>
      <c r="K27" s="223" t="s">
        <v>675</v>
      </c>
      <c r="L27" s="267" t="s">
        <v>234</v>
      </c>
      <c r="M27" s="3">
        <f>ROWS(L$10:$L27)</f>
        <v>18</v>
      </c>
      <c r="N27" s="3" t="str">
        <f>IF(ID!$A$71=L27,M27,"")</f>
        <v/>
      </c>
      <c r="O27" s="3" t="str">
        <f>IFERROR(SMALL($N$10:$N$187,ROWS($N$10:N27)),"")</f>
        <v/>
      </c>
      <c r="R27"/>
      <c r="S27"/>
      <c r="T27"/>
      <c r="U27"/>
      <c r="V27"/>
      <c r="W27"/>
    </row>
    <row r="28" spans="1:27" s="12" customFormat="1" ht="13" x14ac:dyDescent="0.3">
      <c r="A28" s="5"/>
      <c r="B28" s="691">
        <v>-600.5</v>
      </c>
      <c r="C28" s="1115"/>
      <c r="D28" s="227">
        <v>1.2</v>
      </c>
      <c r="E28" s="227">
        <v>1.3</v>
      </c>
      <c r="F28" s="227">
        <v>0.7</v>
      </c>
      <c r="G28" s="1117"/>
      <c r="H28" s="238">
        <f t="shared" si="1"/>
        <v>0.30000000000000004</v>
      </c>
      <c r="I28" s="229">
        <v>0.6</v>
      </c>
      <c r="J28" s="11"/>
      <c r="K28" s="223" t="s">
        <v>675</v>
      </c>
      <c r="L28" s="267" t="s">
        <v>234</v>
      </c>
      <c r="M28" s="3">
        <f>ROWS(L$10:$L28)</f>
        <v>19</v>
      </c>
      <c r="N28" s="3" t="str">
        <f>IF(ID!$A$71=L28,M28,"")</f>
        <v/>
      </c>
      <c r="O28" s="3" t="str">
        <f>IFERROR(SMALL($N$10:$N$187,ROWS($N$10:N28)),"")</f>
        <v/>
      </c>
      <c r="P28" s="5"/>
      <c r="Q28" s="5"/>
      <c r="R28"/>
      <c r="S28"/>
      <c r="T28"/>
      <c r="U28"/>
      <c r="V28"/>
      <c r="W28"/>
    </row>
    <row r="29" spans="1:27" s="201" customFormat="1" ht="13" x14ac:dyDescent="0.3">
      <c r="B29" s="692">
        <v>-700.5</v>
      </c>
      <c r="C29" s="1115"/>
      <c r="D29" s="228">
        <v>1.2</v>
      </c>
      <c r="E29" s="228">
        <v>1.3</v>
      </c>
      <c r="F29" s="252">
        <v>0.7</v>
      </c>
      <c r="G29" s="1117"/>
      <c r="H29" s="238">
        <f t="shared" si="1"/>
        <v>0.30000000000000004</v>
      </c>
      <c r="I29" s="229">
        <v>0.6</v>
      </c>
      <c r="J29" s="203"/>
      <c r="K29" s="223" t="s">
        <v>675</v>
      </c>
      <c r="L29" s="268" t="s">
        <v>234</v>
      </c>
      <c r="M29" s="237">
        <f>ROWS(L$10:$L29)</f>
        <v>20</v>
      </c>
      <c r="N29" s="237" t="str">
        <f>IF(ID!$A$71=L29,M29,"")</f>
        <v/>
      </c>
      <c r="O29" s="237" t="str">
        <f>IFERROR(SMALL($N$10:$N$187,ROWS($N$10:N29)),"")</f>
        <v/>
      </c>
      <c r="R29" s="205"/>
      <c r="S29" s="205"/>
      <c r="T29" s="205"/>
      <c r="U29" s="205"/>
      <c r="V29" s="205"/>
      <c r="W29" s="205"/>
    </row>
    <row r="30" spans="1:27" s="201" customFormat="1" ht="13" x14ac:dyDescent="0.3">
      <c r="B30" s="226"/>
      <c r="C30" s="244"/>
      <c r="D30" s="247"/>
      <c r="E30" s="228"/>
      <c r="F30" s="303"/>
      <c r="G30" s="244"/>
      <c r="H30" s="202"/>
      <c r="I30" s="247"/>
      <c r="K30" s="224"/>
      <c r="L30" s="268"/>
      <c r="M30" s="3">
        <f>ROWS(L$10:$L30)</f>
        <v>21</v>
      </c>
      <c r="N30" s="3" t="str">
        <f>IF(ID!$A$71=L30,M30,"")</f>
        <v/>
      </c>
      <c r="O30" s="3" t="str">
        <f>IFERROR(SMALL($N$10:$N$187,ROWS($N$10:N30)),"")</f>
        <v/>
      </c>
      <c r="R30" s="205"/>
      <c r="S30" s="205"/>
      <c r="T30" s="205"/>
      <c r="U30" s="205"/>
      <c r="V30" s="205"/>
      <c r="W30" s="205"/>
    </row>
    <row r="31" spans="1:27" x14ac:dyDescent="0.25">
      <c r="M31" s="3">
        <f>ROWS(L$10:$L31)</f>
        <v>22</v>
      </c>
      <c r="N31" s="3" t="str">
        <f>IF(ID!$A$71=L31,M31,"")</f>
        <v/>
      </c>
      <c r="O31" s="3" t="str">
        <f>IFERROR(SMALL($N$10:$N$187,ROWS($N$10:N31)),"")</f>
        <v/>
      </c>
      <c r="R31"/>
      <c r="S31"/>
      <c r="T31" t="s">
        <v>729</v>
      </c>
      <c r="U31"/>
      <c r="V31"/>
      <c r="W31"/>
    </row>
    <row r="32" spans="1:27" x14ac:dyDescent="0.25">
      <c r="A32" s="12"/>
      <c r="H32" s="12"/>
      <c r="J32" s="12"/>
      <c r="K32" s="259"/>
      <c r="L32" s="259"/>
      <c r="M32" s="3">
        <f>ROWS(L$10:$L32)</f>
        <v>23</v>
      </c>
      <c r="N32" s="3" t="str">
        <f>IF(ID!$A$71=L32,M32,"")</f>
        <v/>
      </c>
      <c r="O32" s="3" t="str">
        <f>IFERROR(SMALL($N$10:$N$187,ROWS($N$10:N32)),"")</f>
        <v/>
      </c>
      <c r="R32"/>
      <c r="S32" t="s">
        <v>730</v>
      </c>
      <c r="T32" t="s">
        <v>219</v>
      </c>
      <c r="U32"/>
      <c r="V32"/>
      <c r="W32"/>
    </row>
    <row r="33" spans="1:23" x14ac:dyDescent="0.25">
      <c r="A33" s="12"/>
      <c r="H33" s="12"/>
      <c r="J33" s="12"/>
      <c r="K33" s="259"/>
      <c r="L33" s="259"/>
      <c r="M33" s="3">
        <f>ROWS(L$10:$L33)</f>
        <v>24</v>
      </c>
      <c r="N33" s="3" t="str">
        <f>IF(ID!$A$71=L33,M33,"")</f>
        <v/>
      </c>
      <c r="O33" s="3" t="str">
        <f>IFERROR(SMALL($N$10:$N$187,ROWS($N$10:N33)),"")</f>
        <v/>
      </c>
      <c r="R33"/>
      <c r="S33" t="str">
        <f>IFERROR(R10*ID!$L$44,"-")</f>
        <v>-</v>
      </c>
      <c r="T33" t="str">
        <f>IFERROR(T10*ID!$L$44,"-")</f>
        <v>-</v>
      </c>
      <c r="U33"/>
      <c r="V33"/>
      <c r="W33"/>
    </row>
    <row r="34" spans="1:23" x14ac:dyDescent="0.25">
      <c r="H34" s="199" t="s">
        <v>629</v>
      </c>
      <c r="M34" s="3">
        <f>ROWS(L$10:$L34)</f>
        <v>25</v>
      </c>
      <c r="N34" s="3" t="str">
        <f>IF(ID!$A$71=L34,M34,"")</f>
        <v/>
      </c>
      <c r="O34" s="3" t="str">
        <f>IFERROR(SMALL($N$10:$N$187,ROWS($N$10:N34)),"")</f>
        <v/>
      </c>
      <c r="R34"/>
      <c r="S34" t="str">
        <f>IFERROR(R11*ID!$L$44,"-")</f>
        <v>-</v>
      </c>
      <c r="T34" t="str">
        <f>IFERROR(T11*ID!$L$44,"-")</f>
        <v>-</v>
      </c>
      <c r="U34"/>
      <c r="V34"/>
      <c r="W34"/>
    </row>
    <row r="35" spans="1:23" ht="25.5" customHeight="1" x14ac:dyDescent="0.3">
      <c r="B35" s="240" t="s">
        <v>190</v>
      </c>
      <c r="C35" s="1109" t="s">
        <v>611</v>
      </c>
      <c r="D35" s="240" t="s">
        <v>616</v>
      </c>
      <c r="E35" s="240" t="s">
        <v>616</v>
      </c>
      <c r="F35" s="240" t="s">
        <v>616</v>
      </c>
      <c r="G35" s="1111" t="s">
        <v>58</v>
      </c>
      <c r="H35" s="7" t="s">
        <v>264</v>
      </c>
      <c r="I35" s="240" t="s">
        <v>617</v>
      </c>
      <c r="J35" s="11"/>
      <c r="K35" s="260"/>
      <c r="L35" s="269"/>
      <c r="M35" s="3">
        <f>ROWS(L$10:$L35)</f>
        <v>26</v>
      </c>
      <c r="N35" s="3" t="str">
        <f>IF(ID!$A$71=L35,M35,"")</f>
        <v/>
      </c>
      <c r="O35" s="3" t="str">
        <f>IFERROR(SMALL($N$10:$N$187,ROWS($N$10:N35)),"")</f>
        <v/>
      </c>
      <c r="R35"/>
      <c r="S35" t="str">
        <f>IFERROR(R12*ID!$L$44,"-")</f>
        <v>-</v>
      </c>
      <c r="T35" t="str">
        <f>IFERROR(T12*ID!$L$44,"-")</f>
        <v>-</v>
      </c>
      <c r="U35"/>
      <c r="V35"/>
      <c r="W35"/>
    </row>
    <row r="36" spans="1:23" ht="13" x14ac:dyDescent="0.3">
      <c r="B36" s="225">
        <v>0</v>
      </c>
      <c r="C36" s="1110"/>
      <c r="D36" s="227">
        <f>0+0</f>
        <v>0</v>
      </c>
      <c r="E36" s="227" t="s">
        <v>58</v>
      </c>
      <c r="F36" s="304"/>
      <c r="G36" s="1112"/>
      <c r="H36" s="199">
        <f t="shared" ref="H36:H47" si="2">((1/3)*I36)</f>
        <v>0.66666666666666663</v>
      </c>
      <c r="I36" s="229">
        <v>2</v>
      </c>
      <c r="J36" s="11"/>
      <c r="K36" s="224" t="s">
        <v>630</v>
      </c>
      <c r="L36" s="234" t="s">
        <v>104</v>
      </c>
      <c r="M36" s="3">
        <f>ROWS(L$10:$L36)</f>
        <v>27</v>
      </c>
      <c r="N36" s="3" t="str">
        <f>IF(ID!$A$71=L36,M36,"")</f>
        <v/>
      </c>
      <c r="O36" s="3" t="str">
        <f>IFERROR(SMALL($N$10:$N$187,ROWS($N$10:N36)),"")</f>
        <v/>
      </c>
      <c r="R36"/>
      <c r="S36" t="str">
        <f>IFERROR(R13*ID!$L$44,"-")</f>
        <v>-</v>
      </c>
      <c r="T36" t="str">
        <f>IFERROR(T13*ID!$L$44,"-")</f>
        <v>-</v>
      </c>
      <c r="U36"/>
      <c r="V36"/>
      <c r="W36"/>
    </row>
    <row r="37" spans="1:23" ht="13" x14ac:dyDescent="0.3">
      <c r="B37" s="225">
        <v>-50</v>
      </c>
      <c r="C37" s="1110"/>
      <c r="D37" s="227">
        <f>-50+50</f>
        <v>0</v>
      </c>
      <c r="E37" s="227" t="s">
        <v>58</v>
      </c>
      <c r="F37" s="304"/>
      <c r="G37" s="1112"/>
      <c r="H37" s="199">
        <f t="shared" si="2"/>
        <v>0.66666666666666663</v>
      </c>
      <c r="I37" s="229">
        <v>2</v>
      </c>
      <c r="J37" s="11"/>
      <c r="K37" s="224" t="s">
        <v>630</v>
      </c>
      <c r="L37" s="234" t="s">
        <v>104</v>
      </c>
      <c r="M37" s="3">
        <f>ROWS(L$10:$L37)</f>
        <v>28</v>
      </c>
      <c r="N37" s="3" t="str">
        <f>IF(ID!$A$71=L37,M37,"")</f>
        <v/>
      </c>
      <c r="O37" s="3" t="str">
        <f>IFERROR(SMALL($N$10:$N$187,ROWS($N$10:N37)),"")</f>
        <v/>
      </c>
      <c r="R37"/>
      <c r="S37" t="str">
        <f>IFERROR(R14*ID!$L$44,"-")</f>
        <v>-</v>
      </c>
      <c r="T37" t="str">
        <f>IFERROR(T14*ID!$L$44,"-")</f>
        <v>-</v>
      </c>
      <c r="U37"/>
      <c r="V37"/>
      <c r="W37"/>
    </row>
    <row r="38" spans="1:23" ht="13" x14ac:dyDescent="0.3">
      <c r="B38" s="225">
        <v>-100</v>
      </c>
      <c r="C38" s="1110"/>
      <c r="D38" s="227">
        <f>-100+100</f>
        <v>0</v>
      </c>
      <c r="E38" s="227" t="s">
        <v>58</v>
      </c>
      <c r="F38" s="304"/>
      <c r="G38" s="1112"/>
      <c r="H38" s="199">
        <f t="shared" si="2"/>
        <v>0.66666666666666663</v>
      </c>
      <c r="I38" s="229">
        <v>2</v>
      </c>
      <c r="J38" s="11"/>
      <c r="K38" s="224" t="s">
        <v>630</v>
      </c>
      <c r="L38" s="234" t="s">
        <v>104</v>
      </c>
      <c r="M38" s="3">
        <f>ROWS(L$10:$L38)</f>
        <v>29</v>
      </c>
      <c r="N38" s="3" t="str">
        <f>IF(ID!$A$71=L38,M38,"")</f>
        <v/>
      </c>
      <c r="O38" s="3" t="str">
        <f>IFERROR(SMALL($N$10:$N$187,ROWS($N$10:N38)),"")</f>
        <v/>
      </c>
      <c r="R38"/>
      <c r="S38" t="str">
        <f>IFERROR(R15*ID!$L$44,"-")</f>
        <v>-</v>
      </c>
      <c r="T38" t="str">
        <f>IFERROR(T15*ID!$L$44,"-")</f>
        <v>-</v>
      </c>
      <c r="U38"/>
      <c r="V38"/>
      <c r="W38"/>
    </row>
    <row r="39" spans="1:23" ht="13" x14ac:dyDescent="0.3">
      <c r="B39" s="225">
        <v>-200</v>
      </c>
      <c r="C39" s="1110"/>
      <c r="D39" s="227">
        <f>-200+200</f>
        <v>0</v>
      </c>
      <c r="E39" s="227" t="s">
        <v>58</v>
      </c>
      <c r="F39" s="304"/>
      <c r="G39" s="1112"/>
      <c r="H39" s="199">
        <f t="shared" si="2"/>
        <v>0.66666666666666663</v>
      </c>
      <c r="I39" s="229">
        <v>2</v>
      </c>
      <c r="J39" s="11"/>
      <c r="K39" s="224" t="s">
        <v>630</v>
      </c>
      <c r="L39" s="234" t="s">
        <v>104</v>
      </c>
      <c r="M39" s="3">
        <f>ROWS(L$10:$L39)</f>
        <v>30</v>
      </c>
      <c r="N39" s="3" t="str">
        <f>IF(ID!$A$71=L39,M39,"")</f>
        <v/>
      </c>
      <c r="O39" s="3" t="str">
        <f>IFERROR(SMALL($N$10:$N$187,ROWS($N$10:N39)),"")</f>
        <v/>
      </c>
      <c r="R39"/>
      <c r="S39" t="str">
        <f>IFERROR(R16*ID!$L$44,"-")</f>
        <v>-</v>
      </c>
      <c r="T39" t="str">
        <f>IFERROR(T16*ID!$L$44,"-")</f>
        <v>-</v>
      </c>
      <c r="U39"/>
      <c r="V39"/>
      <c r="W39"/>
    </row>
    <row r="40" spans="1:23" ht="13" x14ac:dyDescent="0.3">
      <c r="B40" s="225">
        <v>-250</v>
      </c>
      <c r="C40" s="1110"/>
      <c r="D40" s="227">
        <f>-250+250</f>
        <v>0</v>
      </c>
      <c r="E40" s="227" t="s">
        <v>58</v>
      </c>
      <c r="F40" s="304"/>
      <c r="G40" s="1112"/>
      <c r="H40" s="199">
        <f t="shared" si="2"/>
        <v>0.66666666666666663</v>
      </c>
      <c r="I40" s="229">
        <v>2</v>
      </c>
      <c r="J40" s="11"/>
      <c r="K40" s="224" t="s">
        <v>630</v>
      </c>
      <c r="L40" s="234" t="s">
        <v>104</v>
      </c>
      <c r="M40" s="3">
        <f>ROWS(L$10:$L40)</f>
        <v>31</v>
      </c>
      <c r="N40" s="3" t="str">
        <f>IF(ID!$A$71=L40,M40,"")</f>
        <v/>
      </c>
      <c r="O40" s="3" t="str">
        <f>IFERROR(SMALL($N$10:$N$187,ROWS($N$10:N40)),"")</f>
        <v/>
      </c>
      <c r="R40"/>
      <c r="S40" t="str">
        <f>IFERROR(R17*ID!$L$44,"-")</f>
        <v>-</v>
      </c>
      <c r="T40" t="str">
        <f>IFERROR(T17*ID!$L$44,"-")</f>
        <v>-</v>
      </c>
      <c r="U40"/>
      <c r="V40"/>
      <c r="W40"/>
    </row>
    <row r="41" spans="1:23" s="14" customFormat="1" ht="13" x14ac:dyDescent="0.3">
      <c r="A41" s="5"/>
      <c r="B41" s="225">
        <v>-300</v>
      </c>
      <c r="C41" s="1110"/>
      <c r="D41" s="227">
        <f>-300+300</f>
        <v>0</v>
      </c>
      <c r="E41" s="227" t="s">
        <v>58</v>
      </c>
      <c r="F41" s="304"/>
      <c r="G41" s="1112"/>
      <c r="H41" s="199">
        <f t="shared" si="2"/>
        <v>0.66666666666666663</v>
      </c>
      <c r="I41" s="229">
        <v>2</v>
      </c>
      <c r="J41" s="11"/>
      <c r="K41" s="224" t="s">
        <v>630</v>
      </c>
      <c r="L41" s="234" t="s">
        <v>104</v>
      </c>
      <c r="M41" s="3">
        <f>ROWS(L$10:$L41)</f>
        <v>32</v>
      </c>
      <c r="N41" s="3" t="str">
        <f>IF(ID!$A$71=L41,M41,"")</f>
        <v/>
      </c>
      <c r="O41" s="3" t="str">
        <f>IFERROR(SMALL($N$10:$N$187,ROWS($N$10:N41)),"")</f>
        <v/>
      </c>
      <c r="R41"/>
      <c r="S41"/>
      <c r="T41"/>
      <c r="U41"/>
      <c r="V41"/>
      <c r="W41"/>
    </row>
    <row r="42" spans="1:23" ht="13" x14ac:dyDescent="0.3">
      <c r="B42" s="225">
        <v>-350</v>
      </c>
      <c r="C42" s="1110"/>
      <c r="D42" s="227">
        <f>-350+350</f>
        <v>0</v>
      </c>
      <c r="E42" s="227" t="s">
        <v>58</v>
      </c>
      <c r="F42" s="304"/>
      <c r="G42" s="1112"/>
      <c r="H42" s="199">
        <f t="shared" si="2"/>
        <v>0.66666666666666663</v>
      </c>
      <c r="I42" s="229">
        <v>2</v>
      </c>
      <c r="J42" s="11"/>
      <c r="K42" s="224" t="s">
        <v>630</v>
      </c>
      <c r="L42" s="234" t="s">
        <v>104</v>
      </c>
      <c r="M42" s="3">
        <f>ROWS(L$10:$L42)</f>
        <v>33</v>
      </c>
      <c r="N42" s="3" t="str">
        <f>IF(ID!$A$71=L42,M42,"")</f>
        <v/>
      </c>
      <c r="O42" s="3" t="str">
        <f>IFERROR(SMALL($N$10:$N$187,ROWS($N$10:N42)),"")</f>
        <v/>
      </c>
      <c r="R42"/>
      <c r="S42"/>
      <c r="T42"/>
      <c r="U42"/>
      <c r="V42"/>
      <c r="W42"/>
    </row>
    <row r="43" spans="1:23" ht="13" x14ac:dyDescent="0.3">
      <c r="A43" s="14"/>
      <c r="B43" s="241">
        <v>-400</v>
      </c>
      <c r="C43" s="1110"/>
      <c r="D43" s="248">
        <f>-400+400</f>
        <v>0</v>
      </c>
      <c r="E43" s="227" t="s">
        <v>58</v>
      </c>
      <c r="F43" s="304"/>
      <c r="G43" s="1112"/>
      <c r="H43" s="199">
        <f t="shared" si="2"/>
        <v>0.66666666666666663</v>
      </c>
      <c r="I43" s="229">
        <v>2</v>
      </c>
      <c r="J43" s="54"/>
      <c r="K43" s="224" t="s">
        <v>630</v>
      </c>
      <c r="L43" s="234" t="s">
        <v>104</v>
      </c>
      <c r="M43" s="3">
        <f>ROWS(L$10:$L43)</f>
        <v>34</v>
      </c>
      <c r="N43" s="3" t="str">
        <f>IF(ID!$A$71=L43,M43,"")</f>
        <v/>
      </c>
      <c r="O43" s="3" t="str">
        <f>IFERROR(SMALL($N$10:$N$187,ROWS($N$10:N43)),"")</f>
        <v/>
      </c>
      <c r="R43"/>
      <c r="S43"/>
      <c r="T43"/>
      <c r="U43"/>
      <c r="V43"/>
      <c r="W43"/>
    </row>
    <row r="44" spans="1:23" s="14" customFormat="1" ht="13" x14ac:dyDescent="0.3">
      <c r="A44" s="5"/>
      <c r="B44" s="242">
        <v>-500</v>
      </c>
      <c r="C44" s="1110"/>
      <c r="D44" s="249">
        <f>-500+500</f>
        <v>0</v>
      </c>
      <c r="E44" s="227" t="s">
        <v>58</v>
      </c>
      <c r="F44" s="304"/>
      <c r="G44" s="1112"/>
      <c r="H44" s="199">
        <f t="shared" si="2"/>
        <v>0.66666666666666663</v>
      </c>
      <c r="I44" s="249">
        <v>2</v>
      </c>
      <c r="J44" s="54"/>
      <c r="K44" s="224" t="s">
        <v>630</v>
      </c>
      <c r="L44" s="234" t="s">
        <v>104</v>
      </c>
      <c r="M44" s="3">
        <f>ROWS(L$10:$L44)</f>
        <v>35</v>
      </c>
      <c r="N44" s="3" t="str">
        <f>IF(ID!$A$71=L44,M44,"")</f>
        <v/>
      </c>
      <c r="O44" s="3" t="str">
        <f>IFERROR(SMALL($N$10:$N$187,ROWS($N$10:N44)),"")</f>
        <v/>
      </c>
      <c r="R44"/>
      <c r="S44"/>
      <c r="T44"/>
      <c r="U44"/>
      <c r="V44"/>
      <c r="W44"/>
    </row>
    <row r="45" spans="1:23" s="12" customFormat="1" ht="13" x14ac:dyDescent="0.3">
      <c r="A45" s="5"/>
      <c r="B45" s="243">
        <v>-600</v>
      </c>
      <c r="C45" s="1110"/>
      <c r="D45" s="250">
        <f>-600+600</f>
        <v>0</v>
      </c>
      <c r="E45" s="227" t="s">
        <v>58</v>
      </c>
      <c r="F45" s="304"/>
      <c r="G45" s="1112"/>
      <c r="H45" s="199">
        <f t="shared" si="2"/>
        <v>0.66666666666666663</v>
      </c>
      <c r="I45" s="250">
        <v>2</v>
      </c>
      <c r="J45" s="54"/>
      <c r="K45" s="224" t="s">
        <v>630</v>
      </c>
      <c r="L45" s="234" t="s">
        <v>104</v>
      </c>
      <c r="M45" s="3">
        <f>ROWS(L$10:$L45)</f>
        <v>36</v>
      </c>
      <c r="N45" s="3" t="str">
        <f>IF(ID!$A$71=L45,M45,"")</f>
        <v/>
      </c>
      <c r="O45" s="3" t="str">
        <f>IFERROR(SMALL($N$10:$N$187,ROWS($N$10:N45)),"")</f>
        <v/>
      </c>
      <c r="R45"/>
      <c r="S45"/>
      <c r="T45"/>
      <c r="U45"/>
      <c r="V45"/>
      <c r="W45"/>
    </row>
    <row r="46" spans="1:23" s="12" customFormat="1" ht="13" x14ac:dyDescent="0.3">
      <c r="A46" s="14"/>
      <c r="B46" s="243">
        <v>-700</v>
      </c>
      <c r="C46" s="1110"/>
      <c r="D46" s="250">
        <f>-700+700</f>
        <v>0</v>
      </c>
      <c r="E46" s="227" t="s">
        <v>58</v>
      </c>
      <c r="F46" s="305"/>
      <c r="G46" s="1113"/>
      <c r="H46" s="199">
        <f t="shared" si="2"/>
        <v>0.66666666666666663</v>
      </c>
      <c r="I46" s="250">
        <v>2</v>
      </c>
      <c r="J46" s="101"/>
      <c r="K46" s="224" t="s">
        <v>630</v>
      </c>
      <c r="L46" s="234" t="s">
        <v>104</v>
      </c>
      <c r="M46" s="3">
        <f>ROWS(L$10:$L46)</f>
        <v>37</v>
      </c>
      <c r="N46" s="3" t="str">
        <f>IF(ID!$A$71=L46,M46,"")</f>
        <v/>
      </c>
      <c r="O46" s="3" t="str">
        <f>IFERROR(SMALL($N$10:$N$187,ROWS($N$10:N46)),"")</f>
        <v/>
      </c>
      <c r="P46" s="5"/>
      <c r="Q46" s="5"/>
      <c r="R46"/>
      <c r="S46"/>
      <c r="T46"/>
      <c r="U46"/>
      <c r="V46"/>
      <c r="W46"/>
    </row>
    <row r="47" spans="1:23" ht="13" x14ac:dyDescent="0.3">
      <c r="A47" s="12"/>
      <c r="B47" s="226">
        <v>-1000</v>
      </c>
      <c r="C47" s="244"/>
      <c r="D47" s="247">
        <f>D46</f>
        <v>0</v>
      </c>
      <c r="E47" s="228" t="str">
        <f>E46</f>
        <v>-</v>
      </c>
      <c r="F47" s="303"/>
      <c r="G47" s="244"/>
      <c r="H47" s="199">
        <f t="shared" si="2"/>
        <v>0.66666666666666663</v>
      </c>
      <c r="I47" s="247">
        <f>I46</f>
        <v>2</v>
      </c>
      <c r="J47" s="12"/>
      <c r="K47" s="224" t="s">
        <v>630</v>
      </c>
      <c r="L47" s="266" t="s">
        <v>104</v>
      </c>
      <c r="M47" s="3">
        <f>ROWS(L$10:$L47)</f>
        <v>38</v>
      </c>
      <c r="N47" s="3" t="str">
        <f>IF(ID!$A$71=L47,M47,"")</f>
        <v/>
      </c>
      <c r="O47" s="3" t="str">
        <f>IFERROR(SMALL($N$10:$N$187,ROWS($N$10:N47)),"")</f>
        <v/>
      </c>
      <c r="R47"/>
      <c r="S47"/>
      <c r="T47"/>
      <c r="U47"/>
      <c r="V47"/>
      <c r="W47"/>
    </row>
    <row r="48" spans="1:23" x14ac:dyDescent="0.25">
      <c r="A48" s="12"/>
      <c r="H48" s="12"/>
      <c r="J48" s="12"/>
      <c r="M48" s="3">
        <f>ROWS(L$10:$L48)</f>
        <v>39</v>
      </c>
      <c r="N48" s="3" t="str">
        <f>IF(ID!$A$71=L48,M48,"")</f>
        <v/>
      </c>
      <c r="O48" s="3" t="str">
        <f>IFERROR(SMALL($N$10:$N$187,ROWS($N$10:N48)),"")</f>
        <v/>
      </c>
      <c r="R48"/>
      <c r="S48"/>
      <c r="T48"/>
      <c r="U48"/>
      <c r="V48"/>
      <c r="W48"/>
    </row>
    <row r="49" spans="1:23" ht="13" x14ac:dyDescent="0.25">
      <c r="E49" s="417" t="s">
        <v>739</v>
      </c>
      <c r="H49" s="198" t="s">
        <v>612</v>
      </c>
      <c r="M49" s="3">
        <f>ROWS(L$10:$L49)</f>
        <v>40</v>
      </c>
      <c r="N49" s="3" t="str">
        <f>IF(ID!$A$71=L49,M49,"")</f>
        <v/>
      </c>
      <c r="O49" s="3" t="str">
        <f>IFERROR(SMALL($N$10:$N$187,ROWS($N$10:N49)),"")</f>
        <v/>
      </c>
      <c r="R49"/>
      <c r="S49"/>
      <c r="T49"/>
      <c r="U49"/>
      <c r="V49"/>
      <c r="W49"/>
    </row>
    <row r="50" spans="1:23" ht="12.75" customHeight="1" x14ac:dyDescent="0.25">
      <c r="B50" s="240" t="s">
        <v>190</v>
      </c>
      <c r="C50" s="1114" t="s">
        <v>674</v>
      </c>
      <c r="D50" s="240" t="s">
        <v>616</v>
      </c>
      <c r="E50" s="240" t="s">
        <v>616</v>
      </c>
      <c r="F50" s="240" t="s">
        <v>616</v>
      </c>
      <c r="G50" s="1118" t="s">
        <v>631</v>
      </c>
      <c r="H50" s="7" t="s">
        <v>264</v>
      </c>
      <c r="I50" s="240" t="s">
        <v>617</v>
      </c>
      <c r="J50" s="11"/>
      <c r="M50" s="3">
        <f>ROWS(L$10:$L50)</f>
        <v>41</v>
      </c>
      <c r="N50" s="3" t="str">
        <f>IF(ID!$A$71=L50,M50,"")</f>
        <v/>
      </c>
      <c r="O50" s="3" t="str">
        <f>IFERROR(SMALL($N$10:$N$187,ROWS($N$10:N50)),"")</f>
        <v/>
      </c>
      <c r="R50"/>
      <c r="S50"/>
      <c r="T50"/>
      <c r="U50"/>
      <c r="V50"/>
      <c r="W50"/>
    </row>
    <row r="51" spans="1:23" ht="13" x14ac:dyDescent="0.3">
      <c r="B51" s="691">
        <v>0</v>
      </c>
      <c r="C51" s="1115"/>
      <c r="D51" s="227">
        <v>0.8</v>
      </c>
      <c r="E51" s="227">
        <v>0.9</v>
      </c>
      <c r="F51" s="227">
        <v>0</v>
      </c>
      <c r="G51" s="1119"/>
      <c r="H51" s="238">
        <f t="shared" ref="H51:H58" si="3">0.5*(MAX(D51:F51)-(MIN(D51:F51)))</f>
        <v>0.45</v>
      </c>
      <c r="I51" s="229">
        <v>0.6</v>
      </c>
      <c r="J51" s="11"/>
      <c r="K51" s="223" t="s">
        <v>675</v>
      </c>
      <c r="L51" s="234" t="s">
        <v>599</v>
      </c>
      <c r="M51" s="3">
        <f>ROWS(L$10:$L51)</f>
        <v>42</v>
      </c>
      <c r="N51" s="3" t="str">
        <f>IF(ID!$A$71=L51,M51,"")</f>
        <v/>
      </c>
      <c r="O51" s="3" t="str">
        <f>IFERROR(SMALL($N$10:$N$187,ROWS($N$10:N51)),"")</f>
        <v/>
      </c>
      <c r="R51"/>
      <c r="S51"/>
      <c r="T51"/>
      <c r="U51"/>
      <c r="V51"/>
      <c r="W51"/>
    </row>
    <row r="52" spans="1:23" ht="13" x14ac:dyDescent="0.3">
      <c r="B52" s="691">
        <v>-100</v>
      </c>
      <c r="C52" s="1115"/>
      <c r="D52" s="227">
        <v>0.8</v>
      </c>
      <c r="E52" s="227">
        <v>0.5</v>
      </c>
      <c r="F52" s="227">
        <v>1</v>
      </c>
      <c r="G52" s="1119"/>
      <c r="H52" s="238">
        <f t="shared" si="3"/>
        <v>0.25</v>
      </c>
      <c r="I52" s="229">
        <v>0.6</v>
      </c>
      <c r="J52" s="11"/>
      <c r="K52" s="223" t="s">
        <v>675</v>
      </c>
      <c r="L52" s="234" t="s">
        <v>599</v>
      </c>
      <c r="M52" s="3">
        <f>ROWS(L$10:$L52)</f>
        <v>43</v>
      </c>
      <c r="N52" s="3" t="str">
        <f>IF(ID!$A$71=L52,M52,"")</f>
        <v/>
      </c>
      <c r="O52" s="3" t="str">
        <f>IFERROR(SMALL($N$10:$N$187,ROWS($N$10:N52)),"")</f>
        <v/>
      </c>
      <c r="R52"/>
      <c r="S52"/>
      <c r="T52"/>
      <c r="U52"/>
      <c r="V52"/>
      <c r="W52"/>
    </row>
    <row r="53" spans="1:23" ht="13" x14ac:dyDescent="0.3">
      <c r="B53" s="691">
        <v>-199.5</v>
      </c>
      <c r="C53" s="1115"/>
      <c r="D53" s="227">
        <v>0.2</v>
      </c>
      <c r="E53" s="227">
        <v>0.7</v>
      </c>
      <c r="F53" s="227">
        <v>0</v>
      </c>
      <c r="G53" s="1119"/>
      <c r="H53" s="238">
        <f t="shared" si="3"/>
        <v>0.35</v>
      </c>
      <c r="I53" s="229">
        <v>0.6</v>
      </c>
      <c r="J53" s="11"/>
      <c r="K53" s="223" t="s">
        <v>675</v>
      </c>
      <c r="L53" s="234" t="s">
        <v>599</v>
      </c>
      <c r="M53" s="3">
        <f>ROWS(L$10:$L53)</f>
        <v>44</v>
      </c>
      <c r="N53" s="3" t="str">
        <f>IF(ID!$A$71=L53,M53,"")</f>
        <v/>
      </c>
      <c r="O53" s="3" t="str">
        <f>IFERROR(SMALL($N$10:$N$187,ROWS($N$10:N53)),"")</f>
        <v/>
      </c>
      <c r="R53"/>
      <c r="S53"/>
      <c r="T53"/>
      <c r="U53"/>
      <c r="V53"/>
      <c r="W53"/>
    </row>
    <row r="54" spans="1:23" ht="13" x14ac:dyDescent="0.3">
      <c r="B54" s="691">
        <v>-299</v>
      </c>
      <c r="C54" s="1115"/>
      <c r="D54" s="227">
        <v>-0.3</v>
      </c>
      <c r="E54" s="227">
        <v>-0.1</v>
      </c>
      <c r="F54" s="227">
        <v>-0.6</v>
      </c>
      <c r="G54" s="1119"/>
      <c r="H54" s="238">
        <f t="shared" si="3"/>
        <v>0.25</v>
      </c>
      <c r="I54" s="229">
        <v>0.6</v>
      </c>
      <c r="J54" s="11"/>
      <c r="K54" s="223" t="s">
        <v>675</v>
      </c>
      <c r="L54" s="234" t="s">
        <v>599</v>
      </c>
      <c r="M54" s="3">
        <f>ROWS(L$10:$L54)</f>
        <v>45</v>
      </c>
      <c r="N54" s="3" t="str">
        <f>IF(ID!$A$71=L54,M54,"")</f>
        <v/>
      </c>
      <c r="O54" s="3" t="str">
        <f>IFERROR(SMALL($N$10:$N$187,ROWS($N$10:N54)),"")</f>
        <v/>
      </c>
      <c r="R54"/>
      <c r="S54"/>
      <c r="T54"/>
      <c r="U54"/>
      <c r="V54"/>
      <c r="W54"/>
    </row>
    <row r="55" spans="1:23" ht="13" x14ac:dyDescent="0.3">
      <c r="B55" s="691">
        <v>-397.5</v>
      </c>
      <c r="C55" s="1115"/>
      <c r="D55" s="227">
        <v>-1.8</v>
      </c>
      <c r="E55" s="227">
        <v>-1.5</v>
      </c>
      <c r="F55" s="227">
        <v>-1.9</v>
      </c>
      <c r="G55" s="1119"/>
      <c r="H55" s="238">
        <f t="shared" si="3"/>
        <v>0.19999999999999996</v>
      </c>
      <c r="I55" s="229">
        <v>0.6</v>
      </c>
      <c r="J55" s="11"/>
      <c r="K55" s="223" t="s">
        <v>675</v>
      </c>
      <c r="L55" s="234" t="s">
        <v>599</v>
      </c>
      <c r="M55" s="3">
        <f>ROWS(L$10:$L55)</f>
        <v>46</v>
      </c>
      <c r="N55" s="3" t="str">
        <f>IF(ID!$A$71=L55,M55,"")</f>
        <v/>
      </c>
      <c r="O55" s="3" t="str">
        <f>IFERROR(SMALL($N$10:$N$187,ROWS($N$10:N55)),"")</f>
        <v/>
      </c>
    </row>
    <row r="56" spans="1:23" s="14" customFormat="1" ht="13" x14ac:dyDescent="0.3">
      <c r="A56" s="5"/>
      <c r="B56" s="691">
        <v>-497.5</v>
      </c>
      <c r="C56" s="1115"/>
      <c r="D56" s="227">
        <v>-1.8</v>
      </c>
      <c r="E56" s="227">
        <v>-2.1</v>
      </c>
      <c r="F56" s="227">
        <v>-2.5</v>
      </c>
      <c r="G56" s="1119"/>
      <c r="H56" s="238">
        <f t="shared" si="3"/>
        <v>0.35</v>
      </c>
      <c r="I56" s="229">
        <v>0.6</v>
      </c>
      <c r="J56" s="11"/>
      <c r="K56" s="223" t="s">
        <v>675</v>
      </c>
      <c r="L56" s="234" t="s">
        <v>599</v>
      </c>
      <c r="M56" s="3">
        <f>ROWS(L$10:$L56)</f>
        <v>47</v>
      </c>
      <c r="N56" s="3" t="str">
        <f>IF(ID!$A$71=L56,M56,"")</f>
        <v/>
      </c>
      <c r="O56" s="3" t="str">
        <f>IFERROR(SMALL($N$10:$N$187,ROWS($N$10:N56)),"")</f>
        <v/>
      </c>
    </row>
    <row r="57" spans="1:23" ht="13" x14ac:dyDescent="0.3">
      <c r="B57" s="691">
        <v>-596.5</v>
      </c>
      <c r="C57" s="1115"/>
      <c r="D57" s="227">
        <v>-2.8</v>
      </c>
      <c r="E57" s="227">
        <v>-3.2</v>
      </c>
      <c r="F57" s="227">
        <v>-3.4</v>
      </c>
      <c r="G57" s="1119"/>
      <c r="H57" s="238">
        <f t="shared" si="3"/>
        <v>0.30000000000000004</v>
      </c>
      <c r="I57" s="229">
        <v>0.6</v>
      </c>
      <c r="J57" s="11"/>
      <c r="K57" s="223" t="s">
        <v>675</v>
      </c>
      <c r="L57" s="234" t="s">
        <v>599</v>
      </c>
      <c r="M57" s="3">
        <f>ROWS(L$10:$L57)</f>
        <v>48</v>
      </c>
      <c r="N57" s="3" t="str">
        <f>IF(ID!$A$71=L57,M57,"")</f>
        <v/>
      </c>
      <c r="O57" s="3" t="str">
        <f>IFERROR(SMALL($N$10:$N$187,ROWS($N$10:N57)),"")</f>
        <v/>
      </c>
    </row>
    <row r="58" spans="1:23" ht="13" x14ac:dyDescent="0.3">
      <c r="A58" s="14"/>
      <c r="B58" s="693">
        <v>-695.5</v>
      </c>
      <c r="C58" s="1115"/>
      <c r="D58" s="248">
        <v>-3.8</v>
      </c>
      <c r="E58" s="248">
        <v>-4</v>
      </c>
      <c r="F58" s="248">
        <f>F57</f>
        <v>-3.4</v>
      </c>
      <c r="G58" s="1119"/>
      <c r="H58" s="238">
        <f t="shared" si="3"/>
        <v>0.30000000000000004</v>
      </c>
      <c r="I58" s="229">
        <v>0.6</v>
      </c>
      <c r="J58" s="11"/>
      <c r="K58" s="223" t="s">
        <v>675</v>
      </c>
      <c r="L58" s="234" t="s">
        <v>599</v>
      </c>
      <c r="M58" s="3">
        <f>ROWS(L$10:$L58)</f>
        <v>49</v>
      </c>
      <c r="N58" s="3" t="str">
        <f>IF(ID!$A$71=L58,M58,"")</f>
        <v/>
      </c>
      <c r="O58" s="3" t="str">
        <f>IFERROR(SMALL($N$10:$N$187,ROWS($N$10:N58)),"")</f>
        <v/>
      </c>
    </row>
    <row r="59" spans="1:23" s="14" customFormat="1" ht="13" x14ac:dyDescent="0.3">
      <c r="A59" s="5"/>
      <c r="B59" s="226"/>
      <c r="C59" s="245"/>
      <c r="D59" s="247"/>
      <c r="E59" s="228"/>
      <c r="F59" s="306"/>
      <c r="G59" s="255"/>
      <c r="H59" s="199"/>
      <c r="I59" s="247"/>
      <c r="J59" s="11"/>
      <c r="K59" s="224"/>
      <c r="L59" s="234"/>
      <c r="M59" s="3">
        <f>ROWS(L$10:$L59)</f>
        <v>50</v>
      </c>
      <c r="N59" s="3" t="str">
        <f>IF(ID!$A$71=L59,M59,"")</f>
        <v/>
      </c>
      <c r="O59" s="3" t="str">
        <f>IFERROR(SMALL($N$10:$N$187,ROWS($N$10:N59)),"")</f>
        <v/>
      </c>
    </row>
    <row r="60" spans="1:23" s="12" customFormat="1" ht="13" x14ac:dyDescent="0.3">
      <c r="A60" s="5"/>
      <c r="B60" s="243"/>
      <c r="C60" s="245"/>
      <c r="D60" s="250"/>
      <c r="E60" s="253"/>
      <c r="F60" s="307"/>
      <c r="G60" s="255"/>
      <c r="H60" s="13"/>
      <c r="I60" s="250"/>
      <c r="J60" s="11"/>
      <c r="K60" s="224"/>
      <c r="L60" s="223"/>
      <c r="M60" s="3">
        <f>ROWS(L$10:$L60)</f>
        <v>51</v>
      </c>
      <c r="N60" s="3" t="str">
        <f>IF(ID!$A$71=L60,M60,"")</f>
        <v/>
      </c>
      <c r="O60" s="3" t="str">
        <f>IFERROR(SMALL($N$10:$N$187,ROWS($N$10:N60)),"")</f>
        <v/>
      </c>
    </row>
    <row r="61" spans="1:23" s="12" customFormat="1" x14ac:dyDescent="0.25">
      <c r="A61" s="14"/>
      <c r="B61" s="243"/>
      <c r="C61" s="245"/>
      <c r="D61" s="250"/>
      <c r="E61" s="253"/>
      <c r="F61" s="308"/>
      <c r="G61" s="256"/>
      <c r="H61" s="14"/>
      <c r="I61" s="250"/>
      <c r="J61" s="14"/>
      <c r="K61" s="261"/>
      <c r="L61" s="261"/>
      <c r="M61" s="3">
        <f>ROWS(L$10:$L61)</f>
        <v>52</v>
      </c>
      <c r="N61" s="3" t="str">
        <f>IF(ID!$A$71=L61,M61,"")</f>
        <v/>
      </c>
      <c r="O61" s="3" t="str">
        <f>IFERROR(SMALL($N$10:$N$187,ROWS($N$10:N61)),"")</f>
        <v/>
      </c>
      <c r="P61" s="5"/>
      <c r="Q61" s="5"/>
      <c r="R61" s="5"/>
      <c r="S61" s="5"/>
    </row>
    <row r="62" spans="1:23" x14ac:dyDescent="0.25">
      <c r="A62" s="12"/>
      <c r="H62" s="12"/>
      <c r="J62" s="12"/>
      <c r="K62" s="259"/>
      <c r="L62" s="259"/>
      <c r="M62" s="3">
        <f>ROWS(L$10:$L62)</f>
        <v>53</v>
      </c>
      <c r="N62" s="3" t="str">
        <f>IF(ID!$A$71=L62,M62,"")</f>
        <v/>
      </c>
      <c r="O62" s="3" t="str">
        <f>IFERROR(SMALL($N$10:$N$187,ROWS($N$10:N62)),"")</f>
        <v/>
      </c>
    </row>
    <row r="63" spans="1:23" ht="13" x14ac:dyDescent="0.25">
      <c r="A63" s="12"/>
      <c r="E63" s="417" t="s">
        <v>738</v>
      </c>
      <c r="H63" s="198" t="s">
        <v>612</v>
      </c>
      <c r="J63" s="12"/>
      <c r="K63" s="259"/>
      <c r="L63" s="259"/>
      <c r="M63" s="3">
        <f>ROWS(L$10:$L63)</f>
        <v>54</v>
      </c>
      <c r="N63" s="3" t="str">
        <f>IF(ID!$A$71=L63,M63,"")</f>
        <v/>
      </c>
      <c r="O63" s="3" t="str">
        <f>IFERROR(SMALL($N$10:$N$187,ROWS($N$10:N63)),"")</f>
        <v/>
      </c>
    </row>
    <row r="64" spans="1:23" ht="12.75" customHeight="1" x14ac:dyDescent="0.25">
      <c r="B64" s="240" t="s">
        <v>190</v>
      </c>
      <c r="C64" s="1114" t="s">
        <v>674</v>
      </c>
      <c r="D64" s="240" t="s">
        <v>616</v>
      </c>
      <c r="E64" s="240" t="s">
        <v>616</v>
      </c>
      <c r="F64" s="240" t="s">
        <v>616</v>
      </c>
      <c r="G64" s="1118" t="s">
        <v>632</v>
      </c>
      <c r="H64" s="7" t="s">
        <v>264</v>
      </c>
      <c r="I64" s="240" t="s">
        <v>617</v>
      </c>
      <c r="M64" s="3">
        <f>ROWS(L$10:$L64)</f>
        <v>55</v>
      </c>
      <c r="N64" s="3" t="str">
        <f>IF(ID!$A$71=L64,M64,"")</f>
        <v/>
      </c>
      <c r="O64" s="3" t="str">
        <f>IFERROR(SMALL($N$10:$N$187,ROWS($N$10:N64)),"")</f>
        <v/>
      </c>
    </row>
    <row r="65" spans="2:15" ht="12.75" customHeight="1" x14ac:dyDescent="0.3">
      <c r="B65" s="691">
        <v>0</v>
      </c>
      <c r="C65" s="1115"/>
      <c r="D65" s="227">
        <v>0.8</v>
      </c>
      <c r="E65" s="227">
        <v>0.9</v>
      </c>
      <c r="F65" s="227">
        <v>0</v>
      </c>
      <c r="G65" s="1119"/>
      <c r="H65" s="238">
        <f>0.5*(MAX(D65:F65)-(MIN(D65:F65)))</f>
        <v>0.45</v>
      </c>
      <c r="I65" s="229">
        <v>0.6</v>
      </c>
      <c r="K65" s="223" t="s">
        <v>675</v>
      </c>
      <c r="L65" s="234" t="s">
        <v>601</v>
      </c>
      <c r="M65" s="3">
        <f>ROWS(L$10:$L65)</f>
        <v>56</v>
      </c>
      <c r="N65" s="3" t="str">
        <f>IF(ID!$A$71=L65,M65,"")</f>
        <v/>
      </c>
      <c r="O65" s="3" t="str">
        <f>IFERROR(SMALL($N$10:$N$187,ROWS($N$10:N65)),"")</f>
        <v/>
      </c>
    </row>
    <row r="66" spans="2:15" ht="13" x14ac:dyDescent="0.3">
      <c r="B66" s="691">
        <v>-99</v>
      </c>
      <c r="C66" s="1115"/>
      <c r="D66" s="227">
        <v>-0.2</v>
      </c>
      <c r="E66" s="227">
        <v>0</v>
      </c>
      <c r="F66" s="227">
        <v>-1.3</v>
      </c>
      <c r="G66" s="1119"/>
      <c r="H66" s="238">
        <f t="shared" ref="H66:H72" si="4">0.5*(MAX(D66:F66)-(MIN(D66:F66)))</f>
        <v>0.65</v>
      </c>
      <c r="I66" s="229">
        <v>0.6</v>
      </c>
      <c r="K66" s="223" t="s">
        <v>675</v>
      </c>
      <c r="L66" s="234" t="s">
        <v>601</v>
      </c>
      <c r="M66" s="3">
        <f>ROWS(L$10:$L66)</f>
        <v>57</v>
      </c>
      <c r="N66" s="3" t="str">
        <f>IF(ID!$A$71=L66,M66,"")</f>
        <v/>
      </c>
      <c r="O66" s="3" t="str">
        <f>IFERROR(SMALL($N$10:$N$187,ROWS($N$10:N66)),"")</f>
        <v/>
      </c>
    </row>
    <row r="67" spans="2:15" ht="13" x14ac:dyDescent="0.3">
      <c r="B67" s="691">
        <v>-198</v>
      </c>
      <c r="C67" s="1115"/>
      <c r="D67" s="227">
        <v>-1.3</v>
      </c>
      <c r="E67" s="227">
        <v>-0.4</v>
      </c>
      <c r="F67" s="227">
        <v>-1.5</v>
      </c>
      <c r="G67" s="1119"/>
      <c r="H67" s="238">
        <f t="shared" si="4"/>
        <v>0.55000000000000004</v>
      </c>
      <c r="I67" s="229">
        <v>0.6</v>
      </c>
      <c r="K67" s="223" t="s">
        <v>675</v>
      </c>
      <c r="L67" s="234" t="s">
        <v>601</v>
      </c>
      <c r="M67" s="3">
        <f>ROWS(L$10:$L67)</f>
        <v>58</v>
      </c>
      <c r="N67" s="3" t="str">
        <f>IF(ID!$A$71=L67,M67,"")</f>
        <v/>
      </c>
      <c r="O67" s="3" t="str">
        <f>IFERROR(SMALL($N$10:$N$187,ROWS($N$10:N67)),"")</f>
        <v/>
      </c>
    </row>
    <row r="68" spans="2:15" ht="13" x14ac:dyDescent="0.3">
      <c r="B68" s="691">
        <v>-298</v>
      </c>
      <c r="C68" s="1115"/>
      <c r="D68" s="227">
        <v>-1.3</v>
      </c>
      <c r="E68" s="227">
        <v>-1.4</v>
      </c>
      <c r="F68" s="227">
        <v>-2</v>
      </c>
      <c r="G68" s="1119"/>
      <c r="H68" s="238">
        <f t="shared" si="4"/>
        <v>0.35</v>
      </c>
      <c r="I68" s="229">
        <v>0.6</v>
      </c>
      <c r="K68" s="223" t="s">
        <v>675</v>
      </c>
      <c r="L68" s="234" t="s">
        <v>601</v>
      </c>
      <c r="M68" s="3">
        <f>ROWS(L$10:$L68)</f>
        <v>59</v>
      </c>
      <c r="N68" s="3" t="str">
        <f>IF(ID!$A$71=L68,M68,"")</f>
        <v/>
      </c>
      <c r="O68" s="3" t="str">
        <f>IFERROR(SMALL($N$10:$N$187,ROWS($N$10:N68)),"")</f>
        <v/>
      </c>
    </row>
    <row r="69" spans="2:15" ht="13" x14ac:dyDescent="0.3">
      <c r="B69" s="691">
        <v>-397</v>
      </c>
      <c r="C69" s="1115"/>
      <c r="D69" s="227">
        <v>-2.2999999999999998</v>
      </c>
      <c r="E69" s="227">
        <v>-2</v>
      </c>
      <c r="F69" s="227">
        <v>-3</v>
      </c>
      <c r="G69" s="1119"/>
      <c r="H69" s="238">
        <f t="shared" si="4"/>
        <v>0.5</v>
      </c>
      <c r="I69" s="229">
        <v>0.6</v>
      </c>
      <c r="K69" s="223" t="s">
        <v>675</v>
      </c>
      <c r="L69" s="234" t="s">
        <v>601</v>
      </c>
      <c r="M69" s="3">
        <f>ROWS(L$10:$L69)</f>
        <v>60</v>
      </c>
      <c r="N69" s="3" t="str">
        <f>IF(ID!$A$71=L69,M69,"")</f>
        <v/>
      </c>
      <c r="O69" s="3" t="str">
        <f>IFERROR(SMALL($N$10:$N$187,ROWS($N$10:N69)),"")</f>
        <v/>
      </c>
    </row>
    <row r="70" spans="2:15" ht="13" x14ac:dyDescent="0.3">
      <c r="B70" s="691">
        <v>-496.5</v>
      </c>
      <c r="C70" s="1115"/>
      <c r="D70" s="227">
        <v>-2.8</v>
      </c>
      <c r="E70" s="227">
        <v>-3.1</v>
      </c>
      <c r="F70" s="227">
        <v>-3.2</v>
      </c>
      <c r="G70" s="1119"/>
      <c r="H70" s="238">
        <f t="shared" si="4"/>
        <v>0.20000000000000018</v>
      </c>
      <c r="I70" s="229">
        <v>0.6</v>
      </c>
      <c r="K70" s="223" t="s">
        <v>675</v>
      </c>
      <c r="L70" s="234" t="s">
        <v>601</v>
      </c>
      <c r="M70" s="3">
        <f>ROWS(L$10:$L70)</f>
        <v>61</v>
      </c>
      <c r="N70" s="3" t="str">
        <f>IF(ID!$A$71=L70,M70,"")</f>
        <v/>
      </c>
      <c r="O70" s="3" t="str">
        <f>IFERROR(SMALL($N$10:$N$187,ROWS($N$10:N70)),"")</f>
        <v/>
      </c>
    </row>
    <row r="71" spans="2:15" ht="13" x14ac:dyDescent="0.3">
      <c r="B71" s="691">
        <v>-596</v>
      </c>
      <c r="C71" s="1115"/>
      <c r="D71" s="227">
        <v>-3.3</v>
      </c>
      <c r="E71" s="227">
        <v>-3.7</v>
      </c>
      <c r="F71" s="227">
        <v>-3.5</v>
      </c>
      <c r="G71" s="1119"/>
      <c r="H71" s="238">
        <f t="shared" si="4"/>
        <v>0.20000000000000018</v>
      </c>
      <c r="I71" s="229">
        <v>0.6</v>
      </c>
      <c r="K71" s="223" t="s">
        <v>675</v>
      </c>
      <c r="L71" s="234" t="s">
        <v>601</v>
      </c>
      <c r="M71" s="3">
        <f>ROWS(L$10:$L71)</f>
        <v>62</v>
      </c>
      <c r="N71" s="3" t="str">
        <f>IF(ID!$A$71=L71,M71,"")</f>
        <v/>
      </c>
      <c r="O71" s="3" t="str">
        <f>IFERROR(SMALL($N$10:$N$187,ROWS($N$10:N71)),"")</f>
        <v/>
      </c>
    </row>
    <row r="72" spans="2:15" ht="13" x14ac:dyDescent="0.3">
      <c r="B72" s="692">
        <v>-695.5</v>
      </c>
      <c r="C72" s="1115"/>
      <c r="D72" s="228">
        <v>-3.8</v>
      </c>
      <c r="E72" s="228">
        <v>-5</v>
      </c>
      <c r="F72" s="228">
        <f>F71</f>
        <v>-3.5</v>
      </c>
      <c r="G72" s="1119"/>
      <c r="H72" s="238">
        <f t="shared" si="4"/>
        <v>0.75</v>
      </c>
      <c r="I72" s="229">
        <v>0.6</v>
      </c>
      <c r="K72" s="223" t="s">
        <v>675</v>
      </c>
      <c r="L72" s="234" t="s">
        <v>601</v>
      </c>
      <c r="M72" s="3">
        <f>ROWS(L$10:$L72)</f>
        <v>63</v>
      </c>
      <c r="N72" s="3" t="str">
        <f>IF(ID!$A$71=L72,M72,"")</f>
        <v/>
      </c>
      <c r="O72" s="3" t="str">
        <f>IFERROR(SMALL($N$10:$N$187,ROWS($N$10:N72)),"")</f>
        <v/>
      </c>
    </row>
    <row r="73" spans="2:15" s="201" customFormat="1" ht="13" x14ac:dyDescent="0.3">
      <c r="B73" s="226"/>
      <c r="C73" s="245"/>
      <c r="D73" s="247"/>
      <c r="E73" s="228"/>
      <c r="F73" s="306"/>
      <c r="G73" s="255"/>
      <c r="H73" s="238"/>
      <c r="I73" s="247"/>
      <c r="K73" s="224"/>
      <c r="L73" s="234"/>
      <c r="M73" s="3">
        <f>ROWS(L$10:$L73)</f>
        <v>64</v>
      </c>
      <c r="N73" s="3" t="str">
        <f>IF(ID!$A$71=L73,M73,"")</f>
        <v/>
      </c>
      <c r="O73" s="3" t="str">
        <f>IFERROR(SMALL($N$10:$N$187,ROWS($N$10:N73)),"")</f>
        <v/>
      </c>
    </row>
    <row r="74" spans="2:15" x14ac:dyDescent="0.25">
      <c r="B74" s="243"/>
      <c r="C74" s="245"/>
      <c r="D74" s="250"/>
      <c r="E74" s="253"/>
      <c r="F74" s="307"/>
      <c r="G74" s="255"/>
      <c r="H74" s="199"/>
      <c r="I74" s="250"/>
      <c r="M74" s="3">
        <f>ROWS(L$10:$L74)</f>
        <v>65</v>
      </c>
      <c r="N74" s="3" t="str">
        <f>IF(ID!$A$71=L74,M74,"")</f>
        <v/>
      </c>
      <c r="O74" s="3" t="str">
        <f>IFERROR(SMALL($N$10:$N$187,ROWS($N$10:N74)),"")</f>
        <v/>
      </c>
    </row>
    <row r="75" spans="2:15" x14ac:dyDescent="0.25">
      <c r="B75" s="243"/>
      <c r="C75" s="245"/>
      <c r="D75" s="250"/>
      <c r="E75" s="253"/>
      <c r="F75" s="308"/>
      <c r="G75" s="256"/>
      <c r="H75" s="199"/>
      <c r="I75" s="250"/>
      <c r="M75" s="3">
        <f>ROWS(L$10:$L75)</f>
        <v>66</v>
      </c>
      <c r="N75" s="3" t="str">
        <f>IF(ID!$A$71=L75,M75,"")</f>
        <v/>
      </c>
      <c r="O75" s="3" t="str">
        <f>IFERROR(SMALL($N$10:$N$187,ROWS($N$10:N75)),"")</f>
        <v/>
      </c>
    </row>
    <row r="76" spans="2:15" x14ac:dyDescent="0.25">
      <c r="M76" s="3">
        <f>ROWS(L$10:$L76)</f>
        <v>67</v>
      </c>
      <c r="N76" s="3" t="str">
        <f>IF(ID!$A$71=L76,M76,"")</f>
        <v/>
      </c>
      <c r="O76" s="3" t="str">
        <f>IFERROR(SMALL($N$10:$N$187,ROWS($N$10:N76)),"")</f>
        <v/>
      </c>
    </row>
    <row r="77" spans="2:15" x14ac:dyDescent="0.25">
      <c r="M77" s="3">
        <f>ROWS(L$10:$L77)</f>
        <v>68</v>
      </c>
      <c r="N77" s="3" t="str">
        <f>IF(ID!$A$71=L77,M77,"")</f>
        <v/>
      </c>
      <c r="O77" s="3" t="str">
        <f>IFERROR(SMALL($N$10:$N$187,ROWS($N$10:N77)),"")</f>
        <v/>
      </c>
    </row>
    <row r="78" spans="2:15" ht="13" x14ac:dyDescent="0.25">
      <c r="E78" s="239" t="s">
        <v>739</v>
      </c>
      <c r="H78" s="198" t="s">
        <v>612</v>
      </c>
      <c r="M78" s="3">
        <f>ROWS(L$10:$L78)</f>
        <v>69</v>
      </c>
      <c r="N78" s="3" t="str">
        <f>IF(ID!$A$71=L78,M78,"")</f>
        <v/>
      </c>
      <c r="O78" s="3" t="str">
        <f>IFERROR(SMALL($N$10:$N$187,ROWS($N$10:N78)),"")</f>
        <v/>
      </c>
    </row>
    <row r="79" spans="2:15" x14ac:dyDescent="0.25">
      <c r="B79" s="240" t="s">
        <v>190</v>
      </c>
      <c r="C79" s="1109" t="s">
        <v>635</v>
      </c>
      <c r="D79" s="240" t="s">
        <v>616</v>
      </c>
      <c r="E79" s="240" t="s">
        <v>616</v>
      </c>
      <c r="F79" s="240" t="s">
        <v>616</v>
      </c>
      <c r="G79" s="1120"/>
      <c r="H79" s="7" t="s">
        <v>264</v>
      </c>
      <c r="I79" s="240" t="s">
        <v>617</v>
      </c>
      <c r="M79" s="3">
        <f>ROWS(L$10:$L79)</f>
        <v>70</v>
      </c>
      <c r="N79" s="3" t="str">
        <f>IF(ID!$A$71=L79,M79,"")</f>
        <v/>
      </c>
      <c r="O79" s="3" t="str">
        <f>IFERROR(SMALL($N$10:$N$187,ROWS($N$10:N79)),"")</f>
        <v/>
      </c>
    </row>
    <row r="80" spans="2:15" ht="13" x14ac:dyDescent="0.3">
      <c r="B80" s="691">
        <v>0</v>
      </c>
      <c r="C80" s="1110"/>
      <c r="D80" s="407">
        <v>0.9</v>
      </c>
      <c r="E80" s="407">
        <v>0</v>
      </c>
      <c r="F80" s="407">
        <v>0</v>
      </c>
      <c r="G80" s="1119"/>
      <c r="H80" s="238">
        <f>0.5*(MAX(D80:F80)-(MIN(D80:F80)))</f>
        <v>0.45</v>
      </c>
      <c r="I80" s="409">
        <v>0.6</v>
      </c>
      <c r="K80" s="224" t="s">
        <v>627</v>
      </c>
      <c r="L80" s="223" t="s">
        <v>603</v>
      </c>
      <c r="M80" s="3">
        <f>ROWS(L$10:$L80)</f>
        <v>71</v>
      </c>
      <c r="N80" s="3" t="str">
        <f>IF(ID!$A$71=L80,M80,"")</f>
        <v/>
      </c>
      <c r="O80" s="3" t="str">
        <f>IFERROR(SMALL($N$10:$N$187,ROWS($N$10:N80)),"")</f>
        <v/>
      </c>
    </row>
    <row r="81" spans="2:15" ht="12.75" customHeight="1" x14ac:dyDescent="0.3">
      <c r="B81" s="691">
        <v>-100</v>
      </c>
      <c r="C81" s="1110"/>
      <c r="D81" s="407">
        <v>1</v>
      </c>
      <c r="E81" s="407">
        <v>0</v>
      </c>
      <c r="F81" s="407">
        <v>0</v>
      </c>
      <c r="G81" s="1119"/>
      <c r="H81" s="238">
        <f t="shared" ref="H81:H87" si="5">0.5*(MAX(D81:F81)-(MIN(D81:F81)))</f>
        <v>0.5</v>
      </c>
      <c r="I81" s="409">
        <v>0.6</v>
      </c>
      <c r="J81" s="3"/>
      <c r="K81" s="224" t="s">
        <v>627</v>
      </c>
      <c r="L81" s="223" t="s">
        <v>603</v>
      </c>
      <c r="M81" s="3">
        <f>ROWS(L$10:$L81)</f>
        <v>72</v>
      </c>
      <c r="N81" s="3" t="str">
        <f>IF(ID!$A$71=L81,M81,"")</f>
        <v/>
      </c>
      <c r="O81" s="3" t="str">
        <f>IFERROR(SMALL($N$10:$N$187,ROWS($N$10:N81)),"")</f>
        <v/>
      </c>
    </row>
    <row r="82" spans="2:15" ht="13" x14ac:dyDescent="0.3">
      <c r="B82" s="691">
        <v>-199.9</v>
      </c>
      <c r="C82" s="1110"/>
      <c r="D82" s="407">
        <v>1</v>
      </c>
      <c r="E82" s="407">
        <v>0</v>
      </c>
      <c r="F82" s="407">
        <v>-0.3</v>
      </c>
      <c r="G82" s="1119"/>
      <c r="H82" s="238">
        <f t="shared" si="5"/>
        <v>0.65</v>
      </c>
      <c r="I82" s="409">
        <v>1</v>
      </c>
      <c r="J82" s="3"/>
      <c r="K82" s="224" t="s">
        <v>627</v>
      </c>
      <c r="L82" s="223" t="s">
        <v>603</v>
      </c>
      <c r="M82" s="3">
        <f>ROWS(L$10:$L82)</f>
        <v>73</v>
      </c>
      <c r="N82" s="3" t="str">
        <f>IF(ID!$A$71=L82,M82,"")</f>
        <v/>
      </c>
      <c r="O82" s="3" t="str">
        <f>IFERROR(SMALL($N$10:$N$187,ROWS($N$10:N82)),"")</f>
        <v/>
      </c>
    </row>
    <row r="83" spans="2:15" ht="13" x14ac:dyDescent="0.3">
      <c r="B83" s="691">
        <v>-299.89999999999998</v>
      </c>
      <c r="C83" s="1110"/>
      <c r="D83" s="407">
        <v>1</v>
      </c>
      <c r="E83" s="407">
        <v>-0.1</v>
      </c>
      <c r="F83" s="407">
        <v>-0.5</v>
      </c>
      <c r="G83" s="1119"/>
      <c r="H83" s="238">
        <f t="shared" si="5"/>
        <v>0.75</v>
      </c>
      <c r="I83" s="409">
        <v>1</v>
      </c>
      <c r="J83" s="3"/>
      <c r="K83" s="224" t="s">
        <v>627</v>
      </c>
      <c r="L83" s="223" t="s">
        <v>603</v>
      </c>
      <c r="M83" s="3">
        <f>ROWS(L$10:$L83)</f>
        <v>74</v>
      </c>
      <c r="N83" s="3" t="str">
        <f>IF(ID!$A$71=L83,M83,"")</f>
        <v/>
      </c>
      <c r="O83" s="3" t="str">
        <f>IFERROR(SMALL($N$10:$N$187,ROWS($N$10:N83)),"")</f>
        <v/>
      </c>
    </row>
    <row r="84" spans="2:15" ht="13" x14ac:dyDescent="0.3">
      <c r="B84" s="691">
        <v>-399.8</v>
      </c>
      <c r="C84" s="1110"/>
      <c r="D84" s="407">
        <v>0.9</v>
      </c>
      <c r="E84" s="407">
        <v>-0.1</v>
      </c>
      <c r="F84" s="407">
        <v>-0.5</v>
      </c>
      <c r="G84" s="1119"/>
      <c r="H84" s="238">
        <f t="shared" si="5"/>
        <v>0.7</v>
      </c>
      <c r="I84" s="409">
        <v>1</v>
      </c>
      <c r="J84" s="3"/>
      <c r="K84" s="224" t="s">
        <v>627</v>
      </c>
      <c r="L84" s="223" t="s">
        <v>603</v>
      </c>
      <c r="M84" s="3">
        <f>ROWS(L$10:$L84)</f>
        <v>75</v>
      </c>
      <c r="N84" s="3" t="str">
        <f>IF(ID!$A$71=L84,M84,"")</f>
        <v/>
      </c>
      <c r="O84" s="3" t="str">
        <f>IFERROR(SMALL($N$10:$N$187,ROWS($N$10:N84)),"")</f>
        <v/>
      </c>
    </row>
    <row r="85" spans="2:15" ht="13" x14ac:dyDescent="0.3">
      <c r="B85" s="691">
        <v>-499.8</v>
      </c>
      <c r="C85" s="1110"/>
      <c r="D85" s="407">
        <v>0</v>
      </c>
      <c r="E85" s="407">
        <v>-0.3</v>
      </c>
      <c r="F85" s="407">
        <v>-0.5</v>
      </c>
      <c r="G85" s="1119"/>
      <c r="H85" s="238">
        <f t="shared" si="5"/>
        <v>0.25</v>
      </c>
      <c r="I85" s="409">
        <v>0.6</v>
      </c>
      <c r="J85" s="3"/>
      <c r="K85" s="224" t="s">
        <v>627</v>
      </c>
      <c r="L85" s="223" t="s">
        <v>603</v>
      </c>
      <c r="M85" s="3">
        <f>ROWS(L$10:$L85)</f>
        <v>76</v>
      </c>
      <c r="N85" s="3" t="str">
        <f>IF(ID!$A$71=L85,M85,"")</f>
        <v/>
      </c>
      <c r="O85" s="3" t="str">
        <f>IFERROR(SMALL($N$10:$N$187,ROWS($N$10:N85)),"")</f>
        <v/>
      </c>
    </row>
    <row r="86" spans="2:15" ht="13" x14ac:dyDescent="0.3">
      <c r="B86" s="691">
        <v>-599.6</v>
      </c>
      <c r="C86" s="1110"/>
      <c r="D86" s="407">
        <v>0.3</v>
      </c>
      <c r="E86" s="407">
        <v>-0.4</v>
      </c>
      <c r="F86" s="407">
        <v>-0.4</v>
      </c>
      <c r="G86" s="1119"/>
      <c r="H86" s="238">
        <f t="shared" si="5"/>
        <v>0.35</v>
      </c>
      <c r="I86" s="409">
        <v>0.8</v>
      </c>
      <c r="J86" s="3"/>
      <c r="K86" s="224" t="s">
        <v>627</v>
      </c>
      <c r="L86" s="223" t="s">
        <v>603</v>
      </c>
      <c r="M86" s="3">
        <f>ROWS(L$10:$L86)</f>
        <v>77</v>
      </c>
      <c r="N86" s="3" t="str">
        <f>IF(ID!$A$71=L86,M86,"")</f>
        <v/>
      </c>
      <c r="O86" s="3" t="str">
        <f>IFERROR(SMALL($N$10:$N$187,ROWS($N$10:N86)),"")</f>
        <v/>
      </c>
    </row>
    <row r="87" spans="2:15" ht="13" x14ac:dyDescent="0.3">
      <c r="B87" s="692">
        <v>-699.5</v>
      </c>
      <c r="C87" s="1110"/>
      <c r="D87" s="408">
        <v>0</v>
      </c>
      <c r="E87" s="408">
        <v>-0.6</v>
      </c>
      <c r="F87" s="408">
        <f>F86</f>
        <v>-0.4</v>
      </c>
      <c r="G87" s="1119"/>
      <c r="H87" s="238">
        <f t="shared" si="5"/>
        <v>0.3</v>
      </c>
      <c r="I87" s="409">
        <v>0.6</v>
      </c>
      <c r="J87" s="3"/>
      <c r="K87" s="224" t="s">
        <v>627</v>
      </c>
      <c r="L87" s="233" t="s">
        <v>603</v>
      </c>
      <c r="M87" s="3">
        <f>ROWS(L$10:$L87)</f>
        <v>78</v>
      </c>
      <c r="N87" s="3" t="str">
        <f>IF(ID!$A$71=L87,M87,"")</f>
        <v/>
      </c>
      <c r="O87" s="3" t="str">
        <f>IFERROR(SMALL($N$10:$N$187,ROWS($N$10:N87)),"")</f>
        <v/>
      </c>
    </row>
    <row r="88" spans="2:15" ht="13" x14ac:dyDescent="0.3">
      <c r="B88" s="242"/>
      <c r="C88" s="246"/>
      <c r="D88" s="249"/>
      <c r="E88" s="254"/>
      <c r="F88" s="309"/>
      <c r="G88" s="257"/>
      <c r="H88" s="236"/>
      <c r="I88" s="249"/>
      <c r="J88" s="3"/>
      <c r="K88" s="262"/>
      <c r="L88" s="263"/>
      <c r="M88" s="3">
        <f>ROWS(L$10:$L88)</f>
        <v>79</v>
      </c>
      <c r="N88" s="3" t="str">
        <f>IF(ID!$A$71=L88,M88,"")</f>
        <v/>
      </c>
      <c r="O88" s="3" t="str">
        <f>IFERROR(SMALL($N$10:$N$187,ROWS($N$10:N88)),"")</f>
        <v/>
      </c>
    </row>
    <row r="89" spans="2:15" x14ac:dyDescent="0.25">
      <c r="B89" s="243"/>
      <c r="C89" s="245"/>
      <c r="D89" s="250"/>
      <c r="E89" s="253"/>
      <c r="F89" s="307"/>
      <c r="G89" s="255"/>
      <c r="H89" s="202"/>
      <c r="I89" s="250"/>
      <c r="J89" s="3"/>
      <c r="M89" s="3">
        <f>ROWS(L$10:$L89)</f>
        <v>80</v>
      </c>
      <c r="N89" s="3" t="str">
        <f>IF(ID!$A$71=L89,M89,"")</f>
        <v/>
      </c>
      <c r="O89" s="3" t="str">
        <f>IFERROR(SMALL($N$10:$N$187,ROWS($N$10:N89)),"")</f>
        <v/>
      </c>
    </row>
    <row r="90" spans="2:15" x14ac:dyDescent="0.25">
      <c r="B90" s="243"/>
      <c r="C90" s="245"/>
      <c r="D90" s="250"/>
      <c r="E90" s="253"/>
      <c r="F90" s="308"/>
      <c r="G90" s="256"/>
      <c r="H90" s="3"/>
      <c r="I90" s="250"/>
      <c r="J90" s="3"/>
      <c r="M90" s="3">
        <f>ROWS(L$10:$L90)</f>
        <v>81</v>
      </c>
      <c r="N90" s="3" t="str">
        <f>IF(ID!$A$71=L90,M90,"")</f>
        <v/>
      </c>
      <c r="O90" s="3" t="str">
        <f>IFERROR(SMALL($N$10:$N$187,ROWS($N$10:N90)),"")</f>
        <v/>
      </c>
    </row>
    <row r="91" spans="2:15" x14ac:dyDescent="0.25">
      <c r="H91" s="3"/>
      <c r="J91" s="3"/>
      <c r="M91" s="3">
        <f>ROWS(L$10:$L91)</f>
        <v>82</v>
      </c>
      <c r="N91" s="3" t="str">
        <f>IF(ID!$A$71=L91,M91,"")</f>
        <v/>
      </c>
      <c r="O91" s="3" t="str">
        <f>IFERROR(SMALL($N$10:$N$187,ROWS($N$10:N91)),"")</f>
        <v/>
      </c>
    </row>
    <row r="92" spans="2:15" x14ac:dyDescent="0.25">
      <c r="M92" s="3">
        <f>ROWS(L$10:$L92)</f>
        <v>83</v>
      </c>
      <c r="N92" s="3" t="str">
        <f>IF(ID!$A$71=L92,M92,"")</f>
        <v/>
      </c>
      <c r="O92" s="3" t="str">
        <f>IFERROR(SMALL($N$10:$N$187,ROWS($N$10:N92)),"")</f>
        <v/>
      </c>
    </row>
    <row r="93" spans="2:15" ht="13" x14ac:dyDescent="0.25">
      <c r="E93" s="239" t="s">
        <v>741</v>
      </c>
      <c r="H93" s="198" t="s">
        <v>636</v>
      </c>
      <c r="M93" s="3">
        <f>ROWS(L$10:$L93)</f>
        <v>84</v>
      </c>
      <c r="N93" s="3" t="str">
        <f>IF(ID!$A$71=L93,M93,"")</f>
        <v/>
      </c>
      <c r="O93" s="3" t="str">
        <f>IFERROR(SMALL($N$10:$N$187,ROWS($N$10:N93)),"")</f>
        <v/>
      </c>
    </row>
    <row r="94" spans="2:15" x14ac:dyDescent="0.25">
      <c r="B94" s="240" t="s">
        <v>190</v>
      </c>
      <c r="C94" s="1115" t="s">
        <v>634</v>
      </c>
      <c r="D94" s="240" t="s">
        <v>616</v>
      </c>
      <c r="E94" s="240" t="s">
        <v>616</v>
      </c>
      <c r="F94" s="240" t="s">
        <v>616</v>
      </c>
      <c r="G94" s="1120" t="s">
        <v>58</v>
      </c>
      <c r="H94" s="7" t="s">
        <v>264</v>
      </c>
      <c r="I94" s="240" t="s">
        <v>617</v>
      </c>
      <c r="M94" s="3">
        <f>ROWS(L$10:$L94)</f>
        <v>85</v>
      </c>
      <c r="N94" s="3" t="str">
        <f>IF(ID!$A$71=L94,M94,"")</f>
        <v/>
      </c>
      <c r="O94" s="3" t="str">
        <f>IFERROR(SMALL($N$10:$N$187,ROWS($N$10:N94)),"")</f>
        <v/>
      </c>
    </row>
    <row r="95" spans="2:15" ht="13" x14ac:dyDescent="0.3">
      <c r="B95" s="691">
        <v>0</v>
      </c>
      <c r="C95" s="1115"/>
      <c r="D95" s="227">
        <v>0.9</v>
      </c>
      <c r="E95" s="227">
        <v>0</v>
      </c>
      <c r="F95" s="227" t="s">
        <v>58</v>
      </c>
      <c r="G95" s="1119"/>
      <c r="H95" s="199">
        <f t="shared" ref="H95:H102" si="6">((1/3)*I95)</f>
        <v>0.16666666666666666</v>
      </c>
      <c r="I95" s="229">
        <v>0.5</v>
      </c>
      <c r="K95" s="223" t="s">
        <v>627</v>
      </c>
      <c r="L95" s="223" t="s">
        <v>608</v>
      </c>
      <c r="M95" s="3">
        <f>ROWS(L$10:$L95)</f>
        <v>86</v>
      </c>
      <c r="N95" s="3" t="str">
        <f>IF(ID!$A$71=L95,M95,"")</f>
        <v/>
      </c>
      <c r="O95" s="3" t="str">
        <f>IFERROR(SMALL($N$10:$N$187,ROWS($N$10:N95)),"")</f>
        <v/>
      </c>
    </row>
    <row r="96" spans="2:15" ht="13" x14ac:dyDescent="0.3">
      <c r="B96" s="691">
        <v>-99.9</v>
      </c>
      <c r="C96" s="1115"/>
      <c r="D96" s="227">
        <v>0.9</v>
      </c>
      <c r="E96" s="227">
        <v>-0.3</v>
      </c>
      <c r="F96" s="227" t="s">
        <v>58</v>
      </c>
      <c r="G96" s="1119"/>
      <c r="H96" s="199">
        <f t="shared" si="6"/>
        <v>0.16666666666666666</v>
      </c>
      <c r="I96" s="229">
        <v>0.5</v>
      </c>
      <c r="K96" s="223" t="s">
        <v>627</v>
      </c>
      <c r="L96" s="223" t="s">
        <v>608</v>
      </c>
      <c r="M96" s="3">
        <f>ROWS(L$10:$L96)</f>
        <v>87</v>
      </c>
      <c r="N96" s="3" t="str">
        <f>IF(ID!$A$71=L96,M96,"")</f>
        <v/>
      </c>
      <c r="O96" s="3" t="str">
        <f>IFERROR(SMALL($N$10:$N$187,ROWS($N$10:N96)),"")</f>
        <v/>
      </c>
    </row>
    <row r="97" spans="2:15" ht="12.75" customHeight="1" x14ac:dyDescent="0.3">
      <c r="B97" s="691">
        <v>-199.9</v>
      </c>
      <c r="C97" s="1115"/>
      <c r="D97" s="227">
        <v>1</v>
      </c>
      <c r="E97" s="227">
        <v>0</v>
      </c>
      <c r="F97" s="227" t="s">
        <v>58</v>
      </c>
      <c r="G97" s="1119"/>
      <c r="H97" s="199">
        <f t="shared" si="6"/>
        <v>0.16666666666666666</v>
      </c>
      <c r="I97" s="229">
        <v>0.5</v>
      </c>
      <c r="J97" s="3"/>
      <c r="K97" s="223" t="s">
        <v>627</v>
      </c>
      <c r="L97" s="223" t="s">
        <v>608</v>
      </c>
      <c r="M97" s="3">
        <f>ROWS(L$10:$L97)</f>
        <v>88</v>
      </c>
      <c r="N97" s="3" t="str">
        <f>IF(ID!$A$71=L97,M97,"")</f>
        <v/>
      </c>
      <c r="O97" s="3" t="str">
        <f>IFERROR(SMALL($N$10:$N$187,ROWS($N$10:N97)),"")</f>
        <v/>
      </c>
    </row>
    <row r="98" spans="2:15" ht="13" x14ac:dyDescent="0.3">
      <c r="B98" s="691">
        <v>-299.60000000000002</v>
      </c>
      <c r="C98" s="1115"/>
      <c r="D98" s="227">
        <v>0.7</v>
      </c>
      <c r="E98" s="227">
        <v>-0.5</v>
      </c>
      <c r="F98" s="227" t="s">
        <v>58</v>
      </c>
      <c r="G98" s="1119"/>
      <c r="H98" s="199">
        <f t="shared" si="6"/>
        <v>0.16666666666666666</v>
      </c>
      <c r="I98" s="229">
        <v>0.5</v>
      </c>
      <c r="J98" s="3"/>
      <c r="K98" s="223" t="s">
        <v>627</v>
      </c>
      <c r="L98" s="223" t="s">
        <v>608</v>
      </c>
      <c r="M98" s="3">
        <f>ROWS(L$10:$L98)</f>
        <v>89</v>
      </c>
      <c r="N98" s="3" t="str">
        <f>IF(ID!$A$71=L98,M98,"")</f>
        <v/>
      </c>
      <c r="O98" s="3" t="str">
        <f>IFERROR(SMALL($N$10:$N$187,ROWS($N$10:N98)),"")</f>
        <v/>
      </c>
    </row>
    <row r="99" spans="2:15" ht="13" x14ac:dyDescent="0.3">
      <c r="B99" s="691">
        <v>-399.7</v>
      </c>
      <c r="C99" s="1115"/>
      <c r="D99" s="227">
        <v>0.7</v>
      </c>
      <c r="E99" s="227">
        <v>-1.5</v>
      </c>
      <c r="F99" s="227" t="s">
        <v>58</v>
      </c>
      <c r="G99" s="1119"/>
      <c r="H99" s="199">
        <f t="shared" si="6"/>
        <v>0.16666666666666666</v>
      </c>
      <c r="I99" s="229">
        <v>0.5</v>
      </c>
      <c r="J99" s="3"/>
      <c r="K99" s="223" t="s">
        <v>627</v>
      </c>
      <c r="L99" s="223" t="s">
        <v>608</v>
      </c>
      <c r="M99" s="3">
        <f>ROWS(L$10:$L99)</f>
        <v>90</v>
      </c>
      <c r="N99" s="3" t="str">
        <f>IF(ID!$A$71=L99,M99,"")</f>
        <v/>
      </c>
      <c r="O99" s="3" t="str">
        <f>IFERROR(SMALL($N$10:$N$187,ROWS($N$10:N99)),"")</f>
        <v/>
      </c>
    </row>
    <row r="100" spans="2:15" ht="13" x14ac:dyDescent="0.3">
      <c r="B100" s="691">
        <v>-499.7</v>
      </c>
      <c r="C100" s="1115"/>
      <c r="D100" s="227">
        <v>0.6</v>
      </c>
      <c r="E100" s="227">
        <v>-1.5</v>
      </c>
      <c r="F100" s="227" t="s">
        <v>58</v>
      </c>
      <c r="G100" s="1119"/>
      <c r="H100" s="199">
        <f t="shared" si="6"/>
        <v>0.16666666666666666</v>
      </c>
      <c r="I100" s="229">
        <v>0.5</v>
      </c>
      <c r="J100" s="3"/>
      <c r="K100" s="223" t="s">
        <v>627</v>
      </c>
      <c r="L100" s="223" t="s">
        <v>608</v>
      </c>
      <c r="M100" s="3">
        <f>ROWS(L$10:$L100)</f>
        <v>91</v>
      </c>
      <c r="N100" s="3" t="str">
        <f>IF(ID!$A$71=L100,M100,"")</f>
        <v/>
      </c>
      <c r="O100" s="3" t="str">
        <f>IFERROR(SMALL($N$10:$N$187,ROWS($N$10:N100)),"")</f>
        <v/>
      </c>
    </row>
    <row r="101" spans="2:15" ht="13" x14ac:dyDescent="0.3">
      <c r="B101" s="691">
        <v>-599.1</v>
      </c>
      <c r="C101" s="1115"/>
      <c r="D101" s="227">
        <v>-0.2</v>
      </c>
      <c r="E101" s="227">
        <v>-1.9</v>
      </c>
      <c r="F101" s="227" t="s">
        <v>58</v>
      </c>
      <c r="G101" s="1119"/>
      <c r="H101" s="199">
        <f t="shared" si="6"/>
        <v>0.16666666666666666</v>
      </c>
      <c r="I101" s="229">
        <v>0.5</v>
      </c>
      <c r="J101" s="3"/>
      <c r="K101" s="223" t="s">
        <v>627</v>
      </c>
      <c r="L101" s="223" t="s">
        <v>608</v>
      </c>
      <c r="M101" s="3">
        <f>ROWS(L$10:$L101)</f>
        <v>92</v>
      </c>
      <c r="N101" s="3" t="str">
        <f>IF(ID!$A$71=L101,M101,"")</f>
        <v/>
      </c>
      <c r="O101" s="3" t="str">
        <f>IFERROR(SMALL($N$10:$N$187,ROWS($N$10:N101)),"")</f>
        <v/>
      </c>
    </row>
    <row r="102" spans="2:15" ht="13" x14ac:dyDescent="0.3">
      <c r="B102" s="692">
        <v>-698.8</v>
      </c>
      <c r="C102" s="1115"/>
      <c r="D102" s="228">
        <v>-0.6</v>
      </c>
      <c r="E102" s="228">
        <f>E101</f>
        <v>-1.9</v>
      </c>
      <c r="F102" s="228" t="s">
        <v>58</v>
      </c>
      <c r="G102" s="1119"/>
      <c r="H102" s="199">
        <f t="shared" si="6"/>
        <v>0.16666666666666666</v>
      </c>
      <c r="I102" s="229">
        <f>I101</f>
        <v>0.5</v>
      </c>
      <c r="J102" s="3"/>
      <c r="K102" s="223" t="s">
        <v>627</v>
      </c>
      <c r="L102" s="223" t="s">
        <v>608</v>
      </c>
      <c r="M102" s="3">
        <f>ROWS(L$10:$L102)</f>
        <v>93</v>
      </c>
      <c r="N102" s="3" t="str">
        <f>IF(ID!$A$71=L102,M102,"")</f>
        <v/>
      </c>
      <c r="O102" s="3" t="str">
        <f>IFERROR(SMALL($N$10:$N$187,ROWS($N$10:N102)),"")</f>
        <v/>
      </c>
    </row>
    <row r="103" spans="2:15" ht="13" x14ac:dyDescent="0.3">
      <c r="B103" s="242"/>
      <c r="C103" s="246"/>
      <c r="D103" s="249"/>
      <c r="E103" s="254"/>
      <c r="F103" s="309"/>
      <c r="G103" s="257"/>
      <c r="H103" s="199"/>
      <c r="I103" s="249"/>
      <c r="J103" s="3"/>
      <c r="K103" s="263"/>
      <c r="L103" s="263"/>
      <c r="M103" s="3">
        <f>ROWS(L$10:$L103)</f>
        <v>94</v>
      </c>
      <c r="N103" s="3" t="str">
        <f>IF(ID!$A$71=L103,M103,"")</f>
        <v/>
      </c>
      <c r="O103" s="3" t="str">
        <f>IFERROR(SMALL($N$10:$N$187,ROWS($N$10:N103)),"")</f>
        <v/>
      </c>
    </row>
    <row r="104" spans="2:15" x14ac:dyDescent="0.25">
      <c r="B104" s="243"/>
      <c r="C104" s="245"/>
      <c r="D104" s="250"/>
      <c r="E104" s="253"/>
      <c r="F104" s="307"/>
      <c r="G104" s="255"/>
      <c r="H104" s="199"/>
      <c r="I104" s="250"/>
      <c r="J104" s="3"/>
      <c r="K104" s="264"/>
      <c r="L104" s="264"/>
      <c r="M104" s="3">
        <f>ROWS(L$10:$L104)</f>
        <v>95</v>
      </c>
      <c r="N104" s="3" t="str">
        <f>IF(ID!$A$71=L104,M104,"")</f>
        <v/>
      </c>
      <c r="O104" s="3" t="str">
        <f>IFERROR(SMALL($N$10:$N$187,ROWS($N$10:N104)),"")</f>
        <v/>
      </c>
    </row>
    <row r="105" spans="2:15" x14ac:dyDescent="0.25">
      <c r="B105" s="243"/>
      <c r="C105" s="245"/>
      <c r="D105" s="250"/>
      <c r="E105" s="253"/>
      <c r="F105" s="308"/>
      <c r="G105" s="256"/>
      <c r="H105" s="131"/>
      <c r="I105" s="250"/>
      <c r="J105" s="3"/>
      <c r="M105" s="3">
        <f>ROWS(L$10:$L105)</f>
        <v>96</v>
      </c>
      <c r="N105" s="3" t="str">
        <f>IF(ID!$A$71=L105,M105,"")</f>
        <v/>
      </c>
      <c r="O105" s="3" t="str">
        <f>IFERROR(SMALL($N$10:$N$187,ROWS($N$10:N105)),"")</f>
        <v/>
      </c>
    </row>
    <row r="106" spans="2:15" x14ac:dyDescent="0.25">
      <c r="H106" s="3"/>
      <c r="J106" s="3"/>
      <c r="M106" s="3">
        <f>ROWS(L$10:$L106)</f>
        <v>97</v>
      </c>
      <c r="N106" s="3" t="str">
        <f>IF(ID!$A$71=L106,M106,"")</f>
        <v/>
      </c>
      <c r="O106" s="3" t="str">
        <f>IFERROR(SMALL($N$10:$N$187,ROWS($N$10:N106)),"")</f>
        <v/>
      </c>
    </row>
    <row r="107" spans="2:15" x14ac:dyDescent="0.25">
      <c r="H107" s="3"/>
      <c r="J107" s="3"/>
      <c r="M107" s="3">
        <f>ROWS(L$10:$L107)</f>
        <v>98</v>
      </c>
      <c r="N107" s="3" t="str">
        <f>IF(ID!$A$71=L107,M107,"")</f>
        <v/>
      </c>
      <c r="O107" s="3" t="str">
        <f>IFERROR(SMALL($N$10:$N$187,ROWS($N$10:N107)),"")</f>
        <v/>
      </c>
    </row>
    <row r="108" spans="2:15" ht="13" x14ac:dyDescent="0.25">
      <c r="E108" s="239" t="s">
        <v>743</v>
      </c>
      <c r="H108" s="198" t="s">
        <v>636</v>
      </c>
      <c r="M108" s="3">
        <f>ROWS(L$10:$L108)</f>
        <v>99</v>
      </c>
      <c r="N108" s="3" t="str">
        <f>IF(ID!$A$71=L108,M108,"")</f>
        <v/>
      </c>
      <c r="O108" s="3" t="str">
        <f>IFERROR(SMALL($N$10:$N$187,ROWS($N$10:N108)),"")</f>
        <v/>
      </c>
    </row>
    <row r="109" spans="2:15" x14ac:dyDescent="0.25">
      <c r="B109" s="240" t="s">
        <v>190</v>
      </c>
      <c r="C109" s="1115" t="s">
        <v>637</v>
      </c>
      <c r="D109" s="240" t="s">
        <v>616</v>
      </c>
      <c r="E109" s="240" t="s">
        <v>616</v>
      </c>
      <c r="F109" s="240" t="s">
        <v>616</v>
      </c>
      <c r="G109" s="1120" t="s">
        <v>58</v>
      </c>
      <c r="H109" s="7" t="s">
        <v>264</v>
      </c>
      <c r="I109" s="240" t="s">
        <v>617</v>
      </c>
      <c r="M109" s="3">
        <f>ROWS(L$10:$L109)</f>
        <v>100</v>
      </c>
      <c r="N109" s="3" t="str">
        <f>IF(ID!$A$71=L109,M109,"")</f>
        <v/>
      </c>
      <c r="O109" s="3" t="str">
        <f>IFERROR(SMALL($N$10:$N$187,ROWS($N$10:N109)),"")</f>
        <v/>
      </c>
    </row>
    <row r="110" spans="2:15" ht="13" x14ac:dyDescent="0.3">
      <c r="B110" s="691">
        <v>0</v>
      </c>
      <c r="C110" s="1115"/>
      <c r="D110" s="227">
        <v>0.7</v>
      </c>
      <c r="E110" s="227">
        <v>0</v>
      </c>
      <c r="F110" s="227" t="s">
        <v>58</v>
      </c>
      <c r="G110" s="1119"/>
      <c r="H110" s="199">
        <f t="shared" ref="H110:H117" si="7">((1/3)*I110)</f>
        <v>0.19999999999999998</v>
      </c>
      <c r="I110" s="229">
        <v>0.6</v>
      </c>
      <c r="K110" s="223" t="s">
        <v>627</v>
      </c>
      <c r="L110" s="223" t="s">
        <v>610</v>
      </c>
      <c r="M110" s="3">
        <f>ROWS(L$10:$L110)</f>
        <v>101</v>
      </c>
      <c r="N110" s="3" t="str">
        <f>IF(ID!$A$71=L110,M110,"")</f>
        <v/>
      </c>
      <c r="O110" s="3" t="str">
        <f>IFERROR(SMALL($N$10:$N$187,ROWS($N$10:N110)),"")</f>
        <v/>
      </c>
    </row>
    <row r="111" spans="2:15" ht="13" x14ac:dyDescent="0.3">
      <c r="B111" s="691">
        <v>-100</v>
      </c>
      <c r="C111" s="1115"/>
      <c r="D111" s="227">
        <v>0.8</v>
      </c>
      <c r="E111" s="227">
        <v>-0.2</v>
      </c>
      <c r="F111" s="227" t="s">
        <v>58</v>
      </c>
      <c r="G111" s="1119"/>
      <c r="H111" s="199">
        <f t="shared" si="7"/>
        <v>0.19999999999999998</v>
      </c>
      <c r="I111" s="229">
        <v>0.6</v>
      </c>
      <c r="K111" s="223" t="s">
        <v>627</v>
      </c>
      <c r="L111" s="223" t="s">
        <v>610</v>
      </c>
      <c r="M111" s="3">
        <f>ROWS(L$10:$L111)</f>
        <v>102</v>
      </c>
      <c r="N111" s="3" t="str">
        <f>IF(ID!$A$71=L111,M111,"")</f>
        <v/>
      </c>
      <c r="O111" s="3" t="str">
        <f>IFERROR(SMALL($N$10:$N$187,ROWS($N$10:N111)),"")</f>
        <v/>
      </c>
    </row>
    <row r="112" spans="2:15" ht="13" x14ac:dyDescent="0.3">
      <c r="B112" s="691">
        <v>-200</v>
      </c>
      <c r="C112" s="1115"/>
      <c r="D112" s="227">
        <v>0.8</v>
      </c>
      <c r="E112" s="227">
        <v>-0.8</v>
      </c>
      <c r="F112" s="227" t="s">
        <v>58</v>
      </c>
      <c r="G112" s="1119"/>
      <c r="H112" s="199">
        <f t="shared" si="7"/>
        <v>0.19999999999999998</v>
      </c>
      <c r="I112" s="229">
        <v>0.6</v>
      </c>
      <c r="K112" s="223" t="s">
        <v>627</v>
      </c>
      <c r="L112" s="223" t="s">
        <v>610</v>
      </c>
      <c r="M112" s="3">
        <f>ROWS(L$10:$L112)</f>
        <v>103</v>
      </c>
      <c r="N112" s="3" t="str">
        <f>IF(ID!$A$71=L112,M112,"")</f>
        <v/>
      </c>
      <c r="O112" s="3" t="str">
        <f>IFERROR(SMALL($N$10:$N$187,ROWS($N$10:N112)),"")</f>
        <v/>
      </c>
    </row>
    <row r="113" spans="2:15" ht="12.75" customHeight="1" x14ac:dyDescent="0.3">
      <c r="B113" s="691">
        <v>-299.8</v>
      </c>
      <c r="C113" s="1115"/>
      <c r="D113" s="227">
        <v>0.6</v>
      </c>
      <c r="E113" s="227">
        <v>-1.2</v>
      </c>
      <c r="F113" s="227" t="s">
        <v>58</v>
      </c>
      <c r="G113" s="1119"/>
      <c r="H113" s="199">
        <f t="shared" si="7"/>
        <v>0.19999999999999998</v>
      </c>
      <c r="I113" s="229">
        <v>0.6</v>
      </c>
      <c r="J113" s="3"/>
      <c r="K113" s="223" t="s">
        <v>627</v>
      </c>
      <c r="L113" s="223" t="s">
        <v>610</v>
      </c>
      <c r="M113" s="3">
        <f>ROWS(L$10:$L113)</f>
        <v>104</v>
      </c>
      <c r="N113" s="3" t="str">
        <f>IF(ID!$A$71=L113,M113,"")</f>
        <v/>
      </c>
      <c r="O113" s="3" t="str">
        <f>IFERROR(SMALL($N$10:$N$187,ROWS($N$10:N113)),"")</f>
        <v/>
      </c>
    </row>
    <row r="114" spans="2:15" ht="13" x14ac:dyDescent="0.3">
      <c r="B114" s="691">
        <v>-399.5</v>
      </c>
      <c r="C114" s="1115"/>
      <c r="D114" s="227">
        <v>0.3</v>
      </c>
      <c r="E114" s="227">
        <v>-1.3</v>
      </c>
      <c r="F114" s="227" t="s">
        <v>58</v>
      </c>
      <c r="G114" s="1119"/>
      <c r="H114" s="199">
        <f t="shared" si="7"/>
        <v>0.19999999999999998</v>
      </c>
      <c r="I114" s="229">
        <v>0.6</v>
      </c>
      <c r="J114" s="3"/>
      <c r="K114" s="223" t="s">
        <v>627</v>
      </c>
      <c r="L114" s="223" t="s">
        <v>610</v>
      </c>
      <c r="M114" s="3">
        <f>ROWS(L$10:$L114)</f>
        <v>105</v>
      </c>
      <c r="N114" s="3" t="str">
        <f>IF(ID!$A$71=L114,M114,"")</f>
        <v/>
      </c>
      <c r="O114" s="3" t="str">
        <f>IFERROR(SMALL($N$10:$N$187,ROWS($N$10:N114)),"")</f>
        <v/>
      </c>
    </row>
    <row r="115" spans="2:15" ht="13" x14ac:dyDescent="0.3">
      <c r="B115" s="691">
        <v>-499.5</v>
      </c>
      <c r="C115" s="1115"/>
      <c r="D115" s="227">
        <v>0.2</v>
      </c>
      <c r="E115" s="227">
        <v>-1.6</v>
      </c>
      <c r="F115" s="227" t="s">
        <v>58</v>
      </c>
      <c r="G115" s="1119"/>
      <c r="H115" s="199">
        <f t="shared" si="7"/>
        <v>0.19999999999999998</v>
      </c>
      <c r="I115" s="229">
        <v>0.6</v>
      </c>
      <c r="J115" s="3"/>
      <c r="K115" s="223" t="s">
        <v>627</v>
      </c>
      <c r="L115" s="223" t="s">
        <v>610</v>
      </c>
      <c r="M115" s="3">
        <f>ROWS(L$10:$L115)</f>
        <v>106</v>
      </c>
      <c r="N115" s="3" t="str">
        <f>IF(ID!$A$71=L115,M115,"")</f>
        <v/>
      </c>
      <c r="O115" s="3" t="str">
        <f>IFERROR(SMALL($N$10:$N$187,ROWS($N$10:N115)),"")</f>
        <v/>
      </c>
    </row>
    <row r="116" spans="2:15" ht="13" x14ac:dyDescent="0.3">
      <c r="B116" s="691">
        <v>-599</v>
      </c>
      <c r="C116" s="1115"/>
      <c r="D116" s="227">
        <v>-0.4</v>
      </c>
      <c r="E116" s="227">
        <v>-1.8</v>
      </c>
      <c r="F116" s="227" t="s">
        <v>58</v>
      </c>
      <c r="G116" s="1119"/>
      <c r="H116" s="199">
        <f t="shared" si="7"/>
        <v>0.19999999999999998</v>
      </c>
      <c r="I116" s="229">
        <v>0.6</v>
      </c>
      <c r="J116" s="3"/>
      <c r="K116" s="223" t="s">
        <v>627</v>
      </c>
      <c r="L116" s="223" t="s">
        <v>610</v>
      </c>
      <c r="M116" s="3">
        <f>ROWS(L$10:$L116)</f>
        <v>107</v>
      </c>
      <c r="N116" s="3" t="str">
        <f>IF(ID!$A$71=L116,M116,"")</f>
        <v/>
      </c>
      <c r="O116" s="3" t="str">
        <f>IFERROR(SMALL($N$10:$N$187,ROWS($N$10:N116)),"")</f>
        <v/>
      </c>
    </row>
    <row r="117" spans="2:15" ht="13" x14ac:dyDescent="0.3">
      <c r="B117" s="692">
        <v>-699</v>
      </c>
      <c r="C117" s="1115"/>
      <c r="D117" s="228">
        <v>-0.6</v>
      </c>
      <c r="E117" s="228">
        <f>E116</f>
        <v>-1.8</v>
      </c>
      <c r="F117" s="228" t="str">
        <f>F116</f>
        <v>-</v>
      </c>
      <c r="G117" s="1119"/>
      <c r="H117" s="199">
        <f t="shared" si="7"/>
        <v>0.19999999999999998</v>
      </c>
      <c r="I117" s="229">
        <v>0.6</v>
      </c>
      <c r="J117" s="3"/>
      <c r="K117" s="223" t="s">
        <v>627</v>
      </c>
      <c r="L117" s="223" t="s">
        <v>610</v>
      </c>
      <c r="M117" s="3">
        <f>ROWS(L$10:$L117)</f>
        <v>108</v>
      </c>
      <c r="N117" s="3" t="str">
        <f>IF(ID!$A$71=L117,M117,"")</f>
        <v/>
      </c>
      <c r="O117" s="3" t="str">
        <f>IFERROR(SMALL($N$10:$N$187,ROWS($N$10:N117)),"")</f>
        <v/>
      </c>
    </row>
    <row r="118" spans="2:15" ht="13" x14ac:dyDescent="0.3">
      <c r="B118" s="242"/>
      <c r="C118" s="246"/>
      <c r="D118" s="249"/>
      <c r="E118" s="254"/>
      <c r="F118" s="309"/>
      <c r="G118" s="257"/>
      <c r="H118" s="199"/>
      <c r="I118" s="249"/>
      <c r="J118" s="3"/>
      <c r="K118" s="263"/>
      <c r="L118" s="263"/>
      <c r="M118" s="3">
        <f>ROWS(L$10:$L118)</f>
        <v>109</v>
      </c>
      <c r="N118" s="3" t="str">
        <f>IF(ID!$A$71=L118,M118,"")</f>
        <v/>
      </c>
      <c r="O118" s="3" t="str">
        <f>IFERROR(SMALL($N$10:$N$187,ROWS($N$10:N118)),"")</f>
        <v/>
      </c>
    </row>
    <row r="119" spans="2:15" x14ac:dyDescent="0.25">
      <c r="B119" s="243"/>
      <c r="C119" s="245"/>
      <c r="D119" s="250"/>
      <c r="E119" s="253"/>
      <c r="F119" s="307"/>
      <c r="G119" s="255"/>
      <c r="H119" s="199"/>
      <c r="I119" s="250"/>
      <c r="J119" s="3"/>
      <c r="K119" s="264"/>
      <c r="L119" s="264"/>
      <c r="M119" s="3">
        <f>ROWS(L$10:$L119)</f>
        <v>110</v>
      </c>
      <c r="N119" s="3" t="str">
        <f>IF(ID!$A$71=L119,M119,"")</f>
        <v/>
      </c>
      <c r="O119" s="3" t="str">
        <f>IFERROR(SMALL($N$10:$N$187,ROWS($N$10:N119)),"")</f>
        <v/>
      </c>
    </row>
    <row r="120" spans="2:15" x14ac:dyDescent="0.25">
      <c r="B120" s="243"/>
      <c r="C120" s="245"/>
      <c r="D120" s="250"/>
      <c r="E120" s="253"/>
      <c r="F120" s="308"/>
      <c r="G120" s="256"/>
      <c r="H120" s="199"/>
      <c r="I120" s="250"/>
      <c r="J120" s="3"/>
      <c r="K120" s="264"/>
      <c r="L120" s="264"/>
      <c r="M120" s="3">
        <f>ROWS(L$10:$L120)</f>
        <v>111</v>
      </c>
      <c r="N120" s="3" t="str">
        <f>IF(ID!$A$71=L120,M120,"")</f>
        <v/>
      </c>
      <c r="O120" s="3" t="str">
        <f>IFERROR(SMALL($N$10:$N$187,ROWS($N$10:N120)),"")</f>
        <v/>
      </c>
    </row>
    <row r="121" spans="2:15" x14ac:dyDescent="0.25">
      <c r="H121" s="131"/>
      <c r="J121" s="3"/>
      <c r="M121" s="3">
        <f>ROWS(L$10:$L121)</f>
        <v>112</v>
      </c>
      <c r="N121" s="3" t="str">
        <f>IF(ID!$A$71=L121,M121,"")</f>
        <v/>
      </c>
      <c r="O121" s="3" t="str">
        <f>IFERROR(SMALL($N$10:$N$187,ROWS($N$10:N121)),"")</f>
        <v/>
      </c>
    </row>
    <row r="122" spans="2:15" x14ac:dyDescent="0.25">
      <c r="H122" s="3"/>
      <c r="J122" s="3"/>
      <c r="M122" s="3">
        <f>ROWS(L$10:$L122)</f>
        <v>113</v>
      </c>
      <c r="N122" s="3" t="str">
        <f>IF(ID!$A$71=L122,M122,"")</f>
        <v/>
      </c>
      <c r="O122" s="3" t="str">
        <f>IFERROR(SMALL($N$10:$N$187,ROWS($N$10:N122)),"")</f>
        <v/>
      </c>
    </row>
    <row r="123" spans="2:15" ht="13" x14ac:dyDescent="0.25">
      <c r="E123" s="418" t="s">
        <v>740</v>
      </c>
      <c r="H123" s="198" t="s">
        <v>612</v>
      </c>
      <c r="J123" s="3"/>
      <c r="M123" s="3">
        <f>ROWS(L$10:$L123)</f>
        <v>114</v>
      </c>
      <c r="N123" s="3" t="str">
        <f>IF(ID!$A$71=L123,M123,"")</f>
        <v/>
      </c>
      <c r="O123" s="3" t="str">
        <f>IFERROR(SMALL($N$10:$N$187,ROWS($N$10:N123)),"")</f>
        <v/>
      </c>
    </row>
    <row r="124" spans="2:15" x14ac:dyDescent="0.25">
      <c r="B124" s="240" t="s">
        <v>190</v>
      </c>
      <c r="C124" s="1109" t="s">
        <v>635</v>
      </c>
      <c r="D124" s="240" t="s">
        <v>616</v>
      </c>
      <c r="E124" s="240" t="s">
        <v>616</v>
      </c>
      <c r="F124" s="240" t="s">
        <v>616</v>
      </c>
      <c r="G124" s="1120"/>
      <c r="H124" s="7" t="s">
        <v>264</v>
      </c>
      <c r="I124" s="240" t="s">
        <v>617</v>
      </c>
      <c r="M124" s="3">
        <f>ROWS(L$10:$L124)</f>
        <v>115</v>
      </c>
      <c r="N124" s="3" t="str">
        <f>IF(ID!$A$71=L124,M124,"")</f>
        <v/>
      </c>
      <c r="O124" s="3" t="str">
        <f>IFERROR(SMALL($N$10:$N$187,ROWS($N$10:N124)),"")</f>
        <v/>
      </c>
    </row>
    <row r="125" spans="2:15" ht="13" x14ac:dyDescent="0.3">
      <c r="B125" s="691">
        <v>0</v>
      </c>
      <c r="C125" s="1110"/>
      <c r="D125" s="407">
        <v>0.9</v>
      </c>
      <c r="E125" s="407">
        <v>-0.1</v>
      </c>
      <c r="F125" s="407">
        <v>0</v>
      </c>
      <c r="G125" s="1119"/>
      <c r="H125" s="238">
        <f>0.5*(MAX(D125:F125)-(MIN(D125:F125)))</f>
        <v>0.5</v>
      </c>
      <c r="I125" s="409">
        <v>0.6</v>
      </c>
      <c r="K125" s="223" t="s">
        <v>627</v>
      </c>
      <c r="L125" s="223" t="s">
        <v>615</v>
      </c>
      <c r="M125" s="3">
        <f>ROWS(L$10:$L125)</f>
        <v>116</v>
      </c>
      <c r="N125" s="3" t="str">
        <f>IF(ID!$A$71=L125,M125,"")</f>
        <v/>
      </c>
      <c r="O125" s="3" t="str">
        <f>IFERROR(SMALL($N$10:$N$187,ROWS($N$10:N125)),"")</f>
        <v/>
      </c>
    </row>
    <row r="126" spans="2:15" ht="13" x14ac:dyDescent="0.3">
      <c r="B126" s="691">
        <v>-99.5</v>
      </c>
      <c r="C126" s="1110"/>
      <c r="D126" s="407">
        <v>0.5</v>
      </c>
      <c r="E126" s="407">
        <v>-0.3</v>
      </c>
      <c r="F126" s="407">
        <v>-0.8</v>
      </c>
      <c r="G126" s="1119"/>
      <c r="H126" s="238">
        <f t="shared" ref="H126:H132" si="8">0.5*(MAX(D126:F126)-(MIN(D126:F126)))</f>
        <v>0.65</v>
      </c>
      <c r="I126" s="409">
        <v>1.1000000000000001</v>
      </c>
      <c r="K126" s="223" t="s">
        <v>627</v>
      </c>
      <c r="L126" s="223" t="s">
        <v>615</v>
      </c>
      <c r="M126" s="3">
        <f>ROWS(L$10:$L126)</f>
        <v>117</v>
      </c>
      <c r="N126" s="3" t="str">
        <f>IF(ID!$A$71=L126,M126,"")</f>
        <v/>
      </c>
      <c r="O126" s="3" t="str">
        <f>IFERROR(SMALL($N$10:$N$187,ROWS($N$10:N126)),"")</f>
        <v/>
      </c>
    </row>
    <row r="127" spans="2:15" ht="13" x14ac:dyDescent="0.3">
      <c r="B127" s="691">
        <v>-199.5</v>
      </c>
      <c r="C127" s="1110"/>
      <c r="D127" s="407">
        <v>0.6</v>
      </c>
      <c r="E127" s="407">
        <v>-0.4</v>
      </c>
      <c r="F127" s="407">
        <v>-0.4</v>
      </c>
      <c r="G127" s="1119"/>
      <c r="H127" s="238">
        <f t="shared" si="8"/>
        <v>0.5</v>
      </c>
      <c r="I127" s="409">
        <v>1.1000000000000001</v>
      </c>
      <c r="K127" s="223" t="s">
        <v>627</v>
      </c>
      <c r="L127" s="223" t="s">
        <v>615</v>
      </c>
      <c r="M127" s="3">
        <f>ROWS(L$10:$L127)</f>
        <v>118</v>
      </c>
      <c r="N127" s="3" t="str">
        <f>IF(ID!$A$71=L127,M127,"")</f>
        <v/>
      </c>
      <c r="O127" s="3" t="str">
        <f>IFERROR(SMALL($N$10:$N$187,ROWS($N$10:N127)),"")</f>
        <v/>
      </c>
    </row>
    <row r="128" spans="2:15" ht="13" x14ac:dyDescent="0.3">
      <c r="B128" s="691">
        <v>-299.5</v>
      </c>
      <c r="C128" s="1110"/>
      <c r="D128" s="407">
        <v>0.6</v>
      </c>
      <c r="E128" s="407">
        <v>-0.5</v>
      </c>
      <c r="F128" s="407">
        <v>-0.3</v>
      </c>
      <c r="G128" s="1119"/>
      <c r="H128" s="238">
        <f t="shared" si="8"/>
        <v>0.55000000000000004</v>
      </c>
      <c r="I128" s="409">
        <v>1.1000000000000001</v>
      </c>
      <c r="K128" s="223" t="s">
        <v>627</v>
      </c>
      <c r="L128" s="223" t="s">
        <v>615</v>
      </c>
      <c r="M128" s="3">
        <f>ROWS(L$10:$L128)</f>
        <v>119</v>
      </c>
      <c r="N128" s="3" t="str">
        <f>IF(ID!$A$71=L128,M128,"")</f>
        <v/>
      </c>
      <c r="O128" s="3" t="str">
        <f>IFERROR(SMALL($N$10:$N$187,ROWS($N$10:N128)),"")</f>
        <v/>
      </c>
    </row>
    <row r="129" spans="2:15" ht="12.75" customHeight="1" x14ac:dyDescent="0.3">
      <c r="B129" s="691">
        <v>-399.5</v>
      </c>
      <c r="C129" s="1110"/>
      <c r="D129" s="407">
        <v>0.5</v>
      </c>
      <c r="E129" s="407">
        <v>-0.5</v>
      </c>
      <c r="F129" s="407">
        <v>-0.4</v>
      </c>
      <c r="G129" s="1119"/>
      <c r="H129" s="238">
        <f t="shared" si="8"/>
        <v>0.5</v>
      </c>
      <c r="I129" s="409">
        <v>1.1000000000000001</v>
      </c>
      <c r="J129" s="3"/>
      <c r="K129" s="223" t="s">
        <v>627</v>
      </c>
      <c r="L129" s="223" t="s">
        <v>615</v>
      </c>
      <c r="M129" s="3">
        <f>ROWS(L$10:$L129)</f>
        <v>120</v>
      </c>
      <c r="N129" s="3" t="str">
        <f>IF(ID!$A$71=L129,M129,"")</f>
        <v/>
      </c>
      <c r="O129" s="3" t="str">
        <f>IFERROR(SMALL($N$10:$N$187,ROWS($N$10:N129)),"")</f>
        <v/>
      </c>
    </row>
    <row r="130" spans="2:15" ht="13" x14ac:dyDescent="0.3">
      <c r="B130" s="691">
        <v>-499.5</v>
      </c>
      <c r="C130" s="1110"/>
      <c r="D130" s="407">
        <v>0.4</v>
      </c>
      <c r="E130" s="407">
        <v>-0.5</v>
      </c>
      <c r="F130" s="407">
        <v>-0.3</v>
      </c>
      <c r="G130" s="1119"/>
      <c r="H130" s="238">
        <f t="shared" si="8"/>
        <v>0.45</v>
      </c>
      <c r="I130" s="409">
        <v>1.1000000000000001</v>
      </c>
      <c r="J130" s="3"/>
      <c r="K130" s="223" t="s">
        <v>627</v>
      </c>
      <c r="L130" s="223" t="s">
        <v>615</v>
      </c>
      <c r="M130" s="3">
        <f>ROWS(L$10:$L130)</f>
        <v>121</v>
      </c>
      <c r="N130" s="3" t="str">
        <f>IF(ID!$A$71=L130,M130,"")</f>
        <v/>
      </c>
      <c r="O130" s="3" t="str">
        <f>IFERROR(SMALL($N$10:$N$187,ROWS($N$10:N130)),"")</f>
        <v/>
      </c>
    </row>
    <row r="131" spans="2:15" ht="13" x14ac:dyDescent="0.3">
      <c r="B131" s="691">
        <v>-599.6</v>
      </c>
      <c r="C131" s="1110"/>
      <c r="D131" s="407">
        <v>0.3</v>
      </c>
      <c r="E131" s="407">
        <v>-0.5</v>
      </c>
      <c r="F131" s="407">
        <v>-0.3</v>
      </c>
      <c r="G131" s="1119"/>
      <c r="H131" s="238">
        <f t="shared" si="8"/>
        <v>0.4</v>
      </c>
      <c r="I131" s="409">
        <v>1.1000000000000001</v>
      </c>
      <c r="J131" s="3"/>
      <c r="K131" s="223" t="s">
        <v>627</v>
      </c>
      <c r="L131" s="223" t="s">
        <v>615</v>
      </c>
      <c r="M131" s="3">
        <f>ROWS(L$10:$L131)</f>
        <v>122</v>
      </c>
      <c r="N131" s="3" t="str">
        <f>IF(ID!$A$71=L131,M131,"")</f>
        <v/>
      </c>
      <c r="O131" s="3" t="str">
        <f>IFERROR(SMALL($N$10:$N$187,ROWS($N$10:N131)),"")</f>
        <v/>
      </c>
    </row>
    <row r="132" spans="2:15" ht="13" x14ac:dyDescent="0.3">
      <c r="B132" s="692">
        <v>-699.7</v>
      </c>
      <c r="C132" s="1110"/>
      <c r="D132" s="408">
        <v>0.2</v>
      </c>
      <c r="E132" s="408">
        <v>-0.5</v>
      </c>
      <c r="F132" s="408">
        <f>F131</f>
        <v>-0.3</v>
      </c>
      <c r="G132" s="1119"/>
      <c r="H132" s="238">
        <f t="shared" si="8"/>
        <v>0.35</v>
      </c>
      <c r="I132" s="409">
        <v>1.1000000000000001</v>
      </c>
      <c r="J132" s="3"/>
      <c r="K132" s="223" t="s">
        <v>627</v>
      </c>
      <c r="L132" s="223" t="s">
        <v>615</v>
      </c>
      <c r="M132" s="3">
        <f>ROWS(L$10:$L132)</f>
        <v>123</v>
      </c>
      <c r="N132" s="3" t="str">
        <f>IF(ID!$A$71=L132,M132,"")</f>
        <v/>
      </c>
      <c r="O132" s="3" t="str">
        <f>IFERROR(SMALL($N$10:$N$187,ROWS($N$10:N132)),"")</f>
        <v/>
      </c>
    </row>
    <row r="133" spans="2:15" ht="13" x14ac:dyDescent="0.3">
      <c r="B133" s="242"/>
      <c r="C133" s="246"/>
      <c r="D133" s="249"/>
      <c r="E133" s="254"/>
      <c r="F133" s="309"/>
      <c r="G133" s="257"/>
      <c r="H133" s="199"/>
      <c r="I133" s="249"/>
      <c r="J133" s="3"/>
      <c r="K133" s="263"/>
      <c r="L133" s="263"/>
      <c r="M133" s="3">
        <f>ROWS(L$10:$L133)</f>
        <v>124</v>
      </c>
      <c r="N133" s="3" t="str">
        <f>IF(ID!$A$71=L133,M133,"")</f>
        <v/>
      </c>
      <c r="O133" s="3" t="str">
        <f>IFERROR(SMALL($N$10:$N$187,ROWS($N$10:N133)),"")</f>
        <v/>
      </c>
    </row>
    <row r="134" spans="2:15" x14ac:dyDescent="0.25">
      <c r="B134" s="243"/>
      <c r="C134" s="245"/>
      <c r="D134" s="250"/>
      <c r="E134" s="253"/>
      <c r="F134" s="307"/>
      <c r="G134" s="255"/>
      <c r="H134" s="199"/>
      <c r="I134" s="250"/>
      <c r="J134" s="3"/>
      <c r="K134" s="264"/>
      <c r="L134" s="264"/>
      <c r="M134" s="3">
        <f>ROWS(L$10:$L134)</f>
        <v>125</v>
      </c>
      <c r="N134" s="3" t="str">
        <f>IF(ID!$A$71=L134,M134,"")</f>
        <v/>
      </c>
      <c r="O134" s="3" t="str">
        <f>IFERROR(SMALL($N$10:$N$187,ROWS($N$10:N134)),"")</f>
        <v/>
      </c>
    </row>
    <row r="135" spans="2:15" x14ac:dyDescent="0.25">
      <c r="B135" s="243"/>
      <c r="C135" s="245"/>
      <c r="D135" s="250"/>
      <c r="E135" s="253"/>
      <c r="F135" s="308"/>
      <c r="G135" s="256"/>
      <c r="H135" s="199"/>
      <c r="I135" s="250"/>
      <c r="J135" s="3"/>
      <c r="K135" s="264"/>
      <c r="L135" s="264"/>
      <c r="M135" s="3">
        <f>ROWS(L$10:$L135)</f>
        <v>126</v>
      </c>
      <c r="N135" s="3" t="str">
        <f>IF(ID!$A$71=L135,M135,"")</f>
        <v/>
      </c>
      <c r="O135" s="3" t="str">
        <f>IFERROR(SMALL($N$10:$N$187,ROWS($N$10:N135)),"")</f>
        <v/>
      </c>
    </row>
    <row r="136" spans="2:15" x14ac:dyDescent="0.25">
      <c r="H136" s="199"/>
      <c r="J136" s="3"/>
      <c r="M136" s="3">
        <f>ROWS(L$10:$L136)</f>
        <v>127</v>
      </c>
      <c r="N136" s="3" t="str">
        <f>IF(ID!$A$71=L136,M136,"")</f>
        <v/>
      </c>
      <c r="O136" s="3" t="str">
        <f>IFERROR(SMALL($N$10:$N$187,ROWS($N$10:N136)),"")</f>
        <v/>
      </c>
    </row>
    <row r="137" spans="2:15" x14ac:dyDescent="0.25">
      <c r="H137" s="131"/>
      <c r="J137" s="3"/>
      <c r="M137" s="3">
        <f>ROWS(L$10:$L137)</f>
        <v>128</v>
      </c>
      <c r="N137" s="3" t="str">
        <f>IF(ID!$A$71=L137,M137,"")</f>
        <v/>
      </c>
      <c r="O137" s="3" t="str">
        <f>IFERROR(SMALL($N$10:$N$187,ROWS($N$10:N137)),"")</f>
        <v/>
      </c>
    </row>
    <row r="138" spans="2:15" ht="13" x14ac:dyDescent="0.25">
      <c r="E138" s="418" t="s">
        <v>741</v>
      </c>
      <c r="H138" s="198" t="s">
        <v>612</v>
      </c>
      <c r="J138" s="3"/>
      <c r="M138" s="3">
        <f>ROWS(L$10:$L138)</f>
        <v>129</v>
      </c>
      <c r="N138" s="3" t="str">
        <f>IF(ID!$A$71=L138,M138,"")</f>
        <v/>
      </c>
      <c r="O138" s="3" t="str">
        <f>IFERROR(SMALL($N$10:$N$187,ROWS($N$10:N138)),"")</f>
        <v/>
      </c>
    </row>
    <row r="139" spans="2:15" x14ac:dyDescent="0.25">
      <c r="B139" s="240" t="s">
        <v>190</v>
      </c>
      <c r="C139" s="1109" t="s">
        <v>635</v>
      </c>
      <c r="D139" s="240" t="s">
        <v>616</v>
      </c>
      <c r="E139" s="240" t="s">
        <v>616</v>
      </c>
      <c r="F139" s="240" t="s">
        <v>616</v>
      </c>
      <c r="G139" s="1120"/>
      <c r="H139" s="7" t="s">
        <v>264</v>
      </c>
      <c r="I139" s="240" t="s">
        <v>617</v>
      </c>
      <c r="J139" s="3"/>
      <c r="M139" s="3">
        <f>ROWS(L$10:$L139)</f>
        <v>130</v>
      </c>
      <c r="N139" s="3" t="str">
        <f>IF(ID!$A$71=L139,M139,"")</f>
        <v/>
      </c>
      <c r="O139" s="3" t="str">
        <f>IFERROR(SMALL($N$10:$N$187,ROWS($N$10:N139)),"")</f>
        <v/>
      </c>
    </row>
    <row r="140" spans="2:15" ht="13" x14ac:dyDescent="0.3">
      <c r="B140" s="691">
        <v>0.3</v>
      </c>
      <c r="C140" s="1110"/>
      <c r="D140" s="407">
        <v>0.6</v>
      </c>
      <c r="E140" s="407">
        <v>0.1</v>
      </c>
      <c r="F140" s="407">
        <v>0</v>
      </c>
      <c r="G140" s="1119"/>
      <c r="H140" s="238">
        <f>0.5*(MAX(D140:F140)-(MIN(D140:F140)))</f>
        <v>0.3</v>
      </c>
      <c r="I140" s="409">
        <v>0.9</v>
      </c>
      <c r="K140" s="223" t="s">
        <v>627</v>
      </c>
      <c r="L140" s="223" t="s">
        <v>626</v>
      </c>
      <c r="M140" s="3">
        <f>ROWS(L$10:$L140)</f>
        <v>131</v>
      </c>
      <c r="N140" s="3" t="str">
        <f>IF(ID!$A$71=L140,M140,"")</f>
        <v/>
      </c>
      <c r="O140" s="3" t="str">
        <f>IFERROR(SMALL($N$10:$N$187,ROWS($N$10:N140)),"")</f>
        <v/>
      </c>
    </row>
    <row r="141" spans="2:15" ht="13" x14ac:dyDescent="0.3">
      <c r="B141" s="691">
        <v>-100.3</v>
      </c>
      <c r="C141" s="1110"/>
      <c r="D141" s="407">
        <v>1.3</v>
      </c>
      <c r="E141" s="407">
        <v>0</v>
      </c>
      <c r="F141" s="407">
        <v>0.4</v>
      </c>
      <c r="G141" s="1119"/>
      <c r="H141" s="238">
        <f t="shared" ref="H141:H147" si="9">0.5*(MAX(D141:F141)-(MIN(D141:F141)))</f>
        <v>0.65</v>
      </c>
      <c r="I141" s="409">
        <v>0.8</v>
      </c>
      <c r="K141" s="223" t="s">
        <v>627</v>
      </c>
      <c r="L141" s="223" t="s">
        <v>626</v>
      </c>
      <c r="M141" s="3">
        <f>ROWS(L$10:$L141)</f>
        <v>132</v>
      </c>
      <c r="N141" s="3" t="str">
        <f>IF(ID!$A$71=L141,M141,"")</f>
        <v/>
      </c>
      <c r="O141" s="3" t="str">
        <f>IFERROR(SMALL($N$10:$N$187,ROWS($N$10:N141)),"")</f>
        <v/>
      </c>
    </row>
    <row r="142" spans="2:15" ht="13" x14ac:dyDescent="0.3">
      <c r="B142" s="691">
        <v>-200</v>
      </c>
      <c r="C142" s="1110"/>
      <c r="D142" s="407">
        <v>1.1000000000000001</v>
      </c>
      <c r="E142" s="407">
        <v>-0.2</v>
      </c>
      <c r="F142" s="407">
        <v>0.8</v>
      </c>
      <c r="G142" s="1119"/>
      <c r="H142" s="238">
        <f t="shared" si="9"/>
        <v>0.65</v>
      </c>
      <c r="I142" s="409">
        <v>0.8</v>
      </c>
      <c r="K142" s="223" t="s">
        <v>627</v>
      </c>
      <c r="L142" s="223" t="s">
        <v>626</v>
      </c>
      <c r="M142" s="3">
        <f>ROWS(L$10:$L142)</f>
        <v>133</v>
      </c>
      <c r="N142" s="3" t="str">
        <f>IF(ID!$A$71=L142,M142,"")</f>
        <v/>
      </c>
      <c r="O142" s="3" t="str">
        <f>IFERROR(SMALL($N$10:$N$187,ROWS($N$10:N142)),"")</f>
        <v/>
      </c>
    </row>
    <row r="143" spans="2:15" ht="13" x14ac:dyDescent="0.3">
      <c r="B143" s="691">
        <v>-299.5</v>
      </c>
      <c r="C143" s="1110"/>
      <c r="D143" s="407">
        <v>0.6</v>
      </c>
      <c r="E143" s="407">
        <v>-0.3</v>
      </c>
      <c r="F143" s="407">
        <v>0.1</v>
      </c>
      <c r="G143" s="1119"/>
      <c r="H143" s="238">
        <f t="shared" si="9"/>
        <v>0.44999999999999996</v>
      </c>
      <c r="I143" s="409">
        <v>1</v>
      </c>
      <c r="K143" s="223" t="s">
        <v>627</v>
      </c>
      <c r="L143" s="223" t="s">
        <v>626</v>
      </c>
      <c r="M143" s="3">
        <f>ROWS(L$10:$L143)</f>
        <v>134</v>
      </c>
      <c r="N143" s="3" t="str">
        <f>IF(ID!$A$71=L143,M143,"")</f>
        <v/>
      </c>
      <c r="O143" s="3" t="str">
        <f>IFERROR(SMALL($N$10:$N$187,ROWS($N$10:N143)),"")</f>
        <v/>
      </c>
    </row>
    <row r="144" spans="2:15" ht="13" x14ac:dyDescent="0.3">
      <c r="B144" s="691">
        <v>-399.5</v>
      </c>
      <c r="C144" s="1110"/>
      <c r="D144" s="407">
        <v>0.5</v>
      </c>
      <c r="E144" s="407">
        <v>-0.5</v>
      </c>
      <c r="F144" s="407">
        <v>-0.2</v>
      </c>
      <c r="G144" s="1119"/>
      <c r="H144" s="238">
        <f t="shared" si="9"/>
        <v>0.5</v>
      </c>
      <c r="I144" s="409">
        <v>1</v>
      </c>
      <c r="K144" s="223" t="s">
        <v>627</v>
      </c>
      <c r="L144" s="223" t="s">
        <v>626</v>
      </c>
      <c r="M144" s="3">
        <f>ROWS(L$10:$L144)</f>
        <v>135</v>
      </c>
      <c r="N144" s="3" t="str">
        <f>IF(ID!$A$71=L144,M144,"")</f>
        <v/>
      </c>
      <c r="O144" s="3" t="str">
        <f>IFERROR(SMALL($N$10:$N$187,ROWS($N$10:N144)),"")</f>
        <v/>
      </c>
    </row>
    <row r="145" spans="2:15" ht="12.75" customHeight="1" x14ac:dyDescent="0.3">
      <c r="B145" s="691">
        <v>-499.8</v>
      </c>
      <c r="C145" s="1110"/>
      <c r="D145" s="407">
        <v>0.7</v>
      </c>
      <c r="E145" s="407">
        <v>-0.6</v>
      </c>
      <c r="F145" s="407">
        <v>-0.2</v>
      </c>
      <c r="G145" s="1119"/>
      <c r="H145" s="238">
        <f t="shared" si="9"/>
        <v>0.64999999999999991</v>
      </c>
      <c r="I145" s="409">
        <v>0.8</v>
      </c>
      <c r="J145" s="3"/>
      <c r="K145" s="223" t="s">
        <v>627</v>
      </c>
      <c r="L145" s="223" t="s">
        <v>626</v>
      </c>
      <c r="M145" s="3">
        <f>ROWS(L$10:$L145)</f>
        <v>136</v>
      </c>
      <c r="N145" s="3" t="str">
        <f>IF(ID!$A$71=L145,M145,"")</f>
        <v/>
      </c>
      <c r="O145" s="3" t="str">
        <f>IFERROR(SMALL($N$10:$N$187,ROWS($N$10:N145)),"")</f>
        <v/>
      </c>
    </row>
    <row r="146" spans="2:15" ht="13" x14ac:dyDescent="0.3">
      <c r="B146" s="691">
        <v>-599.5</v>
      </c>
      <c r="C146" s="1110"/>
      <c r="D146" s="407">
        <v>0.3</v>
      </c>
      <c r="E146" s="407">
        <v>-0.8</v>
      </c>
      <c r="F146" s="407">
        <v>-0.3</v>
      </c>
      <c r="G146" s="1119"/>
      <c r="H146" s="238">
        <f t="shared" si="9"/>
        <v>0.55000000000000004</v>
      </c>
      <c r="I146" s="409">
        <v>0.8</v>
      </c>
      <c r="J146" s="3"/>
      <c r="K146" s="223" t="s">
        <v>627</v>
      </c>
      <c r="L146" s="223" t="s">
        <v>626</v>
      </c>
      <c r="M146" s="3">
        <f>ROWS(L$10:$L146)</f>
        <v>137</v>
      </c>
      <c r="N146" s="3" t="str">
        <f>IF(ID!$A$71=L146,M146,"")</f>
        <v/>
      </c>
      <c r="O146" s="3" t="str">
        <f>IFERROR(SMALL($N$10:$N$187,ROWS($N$10:N146)),"")</f>
        <v/>
      </c>
    </row>
    <row r="147" spans="2:15" ht="13" x14ac:dyDescent="0.3">
      <c r="B147" s="692">
        <v>-699</v>
      </c>
      <c r="C147" s="1110"/>
      <c r="D147" s="408">
        <v>-0.5</v>
      </c>
      <c r="E147" s="408">
        <v>-1.1000000000000001</v>
      </c>
      <c r="F147" s="408">
        <f>F146</f>
        <v>-0.3</v>
      </c>
      <c r="G147" s="1119"/>
      <c r="H147" s="238">
        <f t="shared" si="9"/>
        <v>0.4</v>
      </c>
      <c r="I147" s="409">
        <v>0.8</v>
      </c>
      <c r="J147" s="3"/>
      <c r="K147" s="223" t="s">
        <v>627</v>
      </c>
      <c r="L147" s="223" t="s">
        <v>626</v>
      </c>
      <c r="M147" s="3">
        <f>ROWS(L$10:$L147)</f>
        <v>138</v>
      </c>
      <c r="N147" s="3" t="str">
        <f>IF(ID!$A$71=L147,M147,"")</f>
        <v/>
      </c>
      <c r="O147" s="3" t="str">
        <f>IFERROR(SMALL($N$10:$N$187,ROWS($N$10:N147)),"")</f>
        <v/>
      </c>
    </row>
    <row r="148" spans="2:15" ht="13" x14ac:dyDescent="0.3">
      <c r="B148" s="242"/>
      <c r="C148" s="246"/>
      <c r="D148" s="249"/>
      <c r="E148" s="254"/>
      <c r="F148" s="309"/>
      <c r="G148" s="257"/>
      <c r="H148" s="199"/>
      <c r="I148" s="249"/>
      <c r="J148" s="3"/>
      <c r="K148" s="263"/>
      <c r="L148" s="263"/>
      <c r="M148" s="3">
        <f>ROWS(L$10:$L148)</f>
        <v>139</v>
      </c>
      <c r="N148" s="3" t="str">
        <f>IF(ID!$A$71=L148,M148,"")</f>
        <v/>
      </c>
      <c r="O148" s="3" t="str">
        <f>IFERROR(SMALL($N$10:$N$187,ROWS($N$10:N148)),"")</f>
        <v/>
      </c>
    </row>
    <row r="149" spans="2:15" x14ac:dyDescent="0.25">
      <c r="B149" s="243"/>
      <c r="C149" s="245"/>
      <c r="D149" s="250"/>
      <c r="E149" s="253"/>
      <c r="F149" s="307"/>
      <c r="G149" s="255"/>
      <c r="H149" s="199"/>
      <c r="I149" s="250"/>
      <c r="J149" s="3"/>
      <c r="K149" s="264"/>
      <c r="L149" s="264"/>
      <c r="M149" s="3">
        <f>ROWS(L$10:$L149)</f>
        <v>140</v>
      </c>
      <c r="N149" s="3" t="str">
        <f>IF(ID!$A$71=L149,M149,"")</f>
        <v/>
      </c>
      <c r="O149" s="3" t="str">
        <f>IFERROR(SMALL($N$10:$N$187,ROWS($N$10:N149)),"")</f>
        <v/>
      </c>
    </row>
    <row r="150" spans="2:15" x14ac:dyDescent="0.25">
      <c r="B150" s="243"/>
      <c r="C150" s="245"/>
      <c r="D150" s="250"/>
      <c r="E150" s="253"/>
      <c r="F150" s="308"/>
      <c r="G150" s="256"/>
      <c r="H150" s="199"/>
      <c r="I150" s="250"/>
      <c r="J150" s="3"/>
      <c r="K150" s="264"/>
      <c r="L150" s="264"/>
      <c r="M150" s="3">
        <f>ROWS(L$10:$L150)</f>
        <v>141</v>
      </c>
      <c r="N150" s="3" t="str">
        <f>IF(ID!$A$71=L150,M150,"")</f>
        <v/>
      </c>
      <c r="O150" s="3" t="str">
        <f>IFERROR(SMALL($N$10:$N$187,ROWS($N$10:N150)),"")</f>
        <v/>
      </c>
    </row>
    <row r="151" spans="2:15" x14ac:dyDescent="0.25">
      <c r="H151" s="199"/>
      <c r="J151" s="3"/>
      <c r="M151" s="3">
        <f>ROWS(L$10:$L151)</f>
        <v>142</v>
      </c>
      <c r="N151" s="3" t="str">
        <f>IF(ID!$A$71=L151,M151,"")</f>
        <v/>
      </c>
      <c r="O151" s="3" t="str">
        <f>IFERROR(SMALL($N$10:$N$187,ROWS($N$10:N151)),"")</f>
        <v/>
      </c>
    </row>
    <row r="152" spans="2:15" x14ac:dyDescent="0.25">
      <c r="H152" s="199"/>
      <c r="J152" s="3"/>
      <c r="M152" s="3">
        <f>ROWS(L$10:$L152)</f>
        <v>143</v>
      </c>
      <c r="N152" s="3" t="str">
        <f>IF(ID!$A$71=L152,M152,"")</f>
        <v/>
      </c>
      <c r="O152" s="3" t="str">
        <f>IFERROR(SMALL($N$10:$N$187,ROWS($N$10:N152)),"")</f>
        <v/>
      </c>
    </row>
    <row r="153" spans="2:15" ht="13" x14ac:dyDescent="0.25">
      <c r="E153" s="418" t="s">
        <v>742</v>
      </c>
      <c r="H153" s="198" t="s">
        <v>612</v>
      </c>
      <c r="J153" s="3"/>
      <c r="M153" s="3">
        <f>ROWS(L$10:$L153)</f>
        <v>144</v>
      </c>
      <c r="N153" s="3" t="str">
        <f>IF(ID!$A$71=L153,M153,"")</f>
        <v/>
      </c>
      <c r="O153" s="3" t="str">
        <f>IFERROR(SMALL($N$10:$N$187,ROWS($N$10:N153)),"")</f>
        <v/>
      </c>
    </row>
    <row r="154" spans="2:15" x14ac:dyDescent="0.25">
      <c r="B154" s="240" t="s">
        <v>190</v>
      </c>
      <c r="C154" s="1109" t="s">
        <v>637</v>
      </c>
      <c r="D154" s="240" t="s">
        <v>616</v>
      </c>
      <c r="E154" s="240" t="s">
        <v>616</v>
      </c>
      <c r="F154" s="240" t="s">
        <v>616</v>
      </c>
      <c r="G154" s="1120"/>
      <c r="H154" s="7" t="s">
        <v>264</v>
      </c>
      <c r="I154" s="240" t="s">
        <v>617</v>
      </c>
      <c r="J154" s="3"/>
      <c r="M154" s="3">
        <f>ROWS(L$10:$L154)</f>
        <v>145</v>
      </c>
      <c r="N154" s="3" t="str">
        <f>IF(ID!$A$71=L154,M154,"")</f>
        <v/>
      </c>
      <c r="O154" s="3" t="str">
        <f>IFERROR(SMALL($N$10:$N$187,ROWS($N$10:N154)),"")</f>
        <v/>
      </c>
    </row>
    <row r="155" spans="2:15" ht="13" x14ac:dyDescent="0.3">
      <c r="B155" s="691">
        <v>0.1</v>
      </c>
      <c r="C155" s="1110"/>
      <c r="D155" s="407">
        <v>0</v>
      </c>
      <c r="E155" s="407">
        <v>-0.3</v>
      </c>
      <c r="F155" s="407">
        <v>0</v>
      </c>
      <c r="G155" s="1119"/>
      <c r="H155" s="238">
        <f>0.5*(MAX(D155:F155)-(MIN(D155:F155)))</f>
        <v>0.15</v>
      </c>
      <c r="I155" s="409">
        <v>0.8</v>
      </c>
      <c r="J155" s="3"/>
      <c r="K155" s="223" t="s">
        <v>627</v>
      </c>
      <c r="L155" s="223" t="s">
        <v>628</v>
      </c>
      <c r="M155" s="3">
        <f>ROWS(L$10:$L155)</f>
        <v>146</v>
      </c>
      <c r="N155" s="3" t="str">
        <f>IF(ID!$A$71=L155,M155,"")</f>
        <v/>
      </c>
      <c r="O155" s="3" t="str">
        <f>IFERROR(SMALL($N$10:$N$187,ROWS($N$10:N155)),"")</f>
        <v/>
      </c>
    </row>
    <row r="156" spans="2:15" ht="13" x14ac:dyDescent="0.3">
      <c r="B156" s="691">
        <v>-100.3</v>
      </c>
      <c r="C156" s="1110"/>
      <c r="D156" s="407">
        <v>1.3</v>
      </c>
      <c r="E156" s="407">
        <v>-0.5</v>
      </c>
      <c r="F156" s="407">
        <v>0.8</v>
      </c>
      <c r="G156" s="1119"/>
      <c r="H156" s="238">
        <f t="shared" ref="H156:H162" si="10">0.5*(MAX(D156:F156)-(MIN(D156:F156)))</f>
        <v>0.9</v>
      </c>
      <c r="I156" s="409">
        <v>1.1000000000000001</v>
      </c>
      <c r="K156" s="223" t="s">
        <v>627</v>
      </c>
      <c r="L156" s="223" t="s">
        <v>628</v>
      </c>
      <c r="M156" s="3">
        <f>ROWS(L$10:$L156)</f>
        <v>147</v>
      </c>
      <c r="N156" s="3" t="str">
        <f>IF(ID!$A$71=L156,M156,"")</f>
        <v/>
      </c>
      <c r="O156" s="3" t="str">
        <f>IFERROR(SMALL($N$10:$N$187,ROWS($N$10:N156)),"")</f>
        <v/>
      </c>
    </row>
    <row r="157" spans="2:15" ht="13" x14ac:dyDescent="0.3">
      <c r="B157" s="691">
        <v>-200.3</v>
      </c>
      <c r="C157" s="1110"/>
      <c r="D157" s="407">
        <v>1.4</v>
      </c>
      <c r="E157" s="407">
        <v>0</v>
      </c>
      <c r="F157" s="407">
        <v>0.7</v>
      </c>
      <c r="G157" s="1119"/>
      <c r="H157" s="238">
        <f t="shared" si="10"/>
        <v>0.7</v>
      </c>
      <c r="I157" s="409">
        <v>1.1000000000000001</v>
      </c>
      <c r="K157" s="223" t="s">
        <v>627</v>
      </c>
      <c r="L157" s="223" t="s">
        <v>628</v>
      </c>
      <c r="M157" s="3">
        <f>ROWS(L$10:$L157)</f>
        <v>148</v>
      </c>
      <c r="N157" s="3" t="str">
        <f>IF(ID!$A$71=L157,M157,"")</f>
        <v/>
      </c>
      <c r="O157" s="3" t="str">
        <f>IFERROR(SMALL($N$10:$N$187,ROWS($N$10:N157)),"")</f>
        <v/>
      </c>
    </row>
    <row r="158" spans="2:15" ht="13" x14ac:dyDescent="0.3">
      <c r="B158" s="691">
        <v>-300.3</v>
      </c>
      <c r="C158" s="1110"/>
      <c r="D158" s="407">
        <v>1.3</v>
      </c>
      <c r="E158" s="407">
        <v>1.1000000000000001</v>
      </c>
      <c r="F158" s="407">
        <v>0.8</v>
      </c>
      <c r="G158" s="1119"/>
      <c r="H158" s="238">
        <f t="shared" si="10"/>
        <v>0.25</v>
      </c>
      <c r="I158" s="409">
        <v>1.1000000000000001</v>
      </c>
      <c r="K158" s="223" t="s">
        <v>627</v>
      </c>
      <c r="L158" s="223" t="s">
        <v>628</v>
      </c>
      <c r="M158" s="3">
        <f>ROWS(L$10:$L158)</f>
        <v>149</v>
      </c>
      <c r="N158" s="3" t="str">
        <f>IF(ID!$A$71=L158,M158,"")</f>
        <v/>
      </c>
      <c r="O158" s="3" t="str">
        <f>IFERROR(SMALL($N$10:$N$187,ROWS($N$10:N158)),"")</f>
        <v/>
      </c>
    </row>
    <row r="159" spans="2:15" ht="13" x14ac:dyDescent="0.3">
      <c r="B159" s="691">
        <v>-400.2</v>
      </c>
      <c r="C159" s="1110"/>
      <c r="D159" s="407">
        <v>1.2</v>
      </c>
      <c r="E159" s="407">
        <v>2.9</v>
      </c>
      <c r="F159" s="407">
        <v>0.9</v>
      </c>
      <c r="G159" s="1119"/>
      <c r="H159" s="238">
        <f t="shared" si="10"/>
        <v>1</v>
      </c>
      <c r="I159" s="409">
        <v>1.1000000000000001</v>
      </c>
      <c r="K159" s="223" t="s">
        <v>627</v>
      </c>
      <c r="L159" s="223" t="s">
        <v>628</v>
      </c>
      <c r="M159" s="3">
        <f>ROWS(L$10:$L159)</f>
        <v>150</v>
      </c>
      <c r="N159" s="3" t="str">
        <f>IF(ID!$A$71=L159,M159,"")</f>
        <v/>
      </c>
      <c r="O159" s="3" t="str">
        <f>IFERROR(SMALL($N$10:$N$187,ROWS($N$10:N159)),"")</f>
        <v/>
      </c>
    </row>
    <row r="160" spans="2:15" ht="13" x14ac:dyDescent="0.3">
      <c r="B160" s="691">
        <v>-500.2</v>
      </c>
      <c r="C160" s="1110"/>
      <c r="D160" s="407">
        <v>1.1000000000000001</v>
      </c>
      <c r="E160" s="407">
        <v>5.2</v>
      </c>
      <c r="F160" s="407">
        <v>1</v>
      </c>
      <c r="G160" s="1119"/>
      <c r="H160" s="238">
        <f t="shared" si="10"/>
        <v>2.1</v>
      </c>
      <c r="I160" s="409">
        <v>1.1000000000000001</v>
      </c>
      <c r="K160" s="223" t="s">
        <v>627</v>
      </c>
      <c r="L160" s="223" t="s">
        <v>628</v>
      </c>
      <c r="M160" s="3">
        <f>ROWS(L$10:$L160)</f>
        <v>151</v>
      </c>
      <c r="N160" s="3" t="str">
        <f>IF(ID!$A$71=L160,M160,"")</f>
        <v/>
      </c>
      <c r="O160" s="3" t="str">
        <f>IFERROR(SMALL($N$10:$N$187,ROWS($N$10:N160)),"")</f>
        <v/>
      </c>
    </row>
    <row r="161" spans="2:15" ht="12.75" customHeight="1" x14ac:dyDescent="0.3">
      <c r="B161" s="691">
        <v>-600.1</v>
      </c>
      <c r="C161" s="1110"/>
      <c r="D161" s="407">
        <v>0.8</v>
      </c>
      <c r="E161" s="407">
        <v>8.1999999999999993</v>
      </c>
      <c r="F161" s="407">
        <v>1</v>
      </c>
      <c r="G161" s="1119"/>
      <c r="H161" s="238">
        <f t="shared" si="10"/>
        <v>3.6999999999999997</v>
      </c>
      <c r="I161" s="409">
        <v>1.1000000000000001</v>
      </c>
      <c r="J161" s="3"/>
      <c r="K161" s="223" t="s">
        <v>627</v>
      </c>
      <c r="L161" s="223" t="s">
        <v>628</v>
      </c>
      <c r="M161" s="3">
        <f>ROWS(L$10:$L161)</f>
        <v>152</v>
      </c>
      <c r="N161" s="3" t="str">
        <f>IF(ID!$A$71=L161,M161,"")</f>
        <v/>
      </c>
      <c r="O161" s="3" t="str">
        <f>IFERROR(SMALL($N$10:$N$187,ROWS($N$10:N161)),"")</f>
        <v/>
      </c>
    </row>
    <row r="162" spans="2:15" ht="13" x14ac:dyDescent="0.3">
      <c r="B162" s="692">
        <v>-700.2</v>
      </c>
      <c r="C162" s="1110"/>
      <c r="D162" s="408">
        <v>0.7</v>
      </c>
      <c r="E162" s="408">
        <v>11.7</v>
      </c>
      <c r="F162" s="408">
        <f>F161</f>
        <v>1</v>
      </c>
      <c r="G162" s="1119"/>
      <c r="H162" s="238">
        <f t="shared" si="10"/>
        <v>5.5</v>
      </c>
      <c r="I162" s="409">
        <v>1.1000000000000001</v>
      </c>
      <c r="J162" s="3"/>
      <c r="K162" s="223" t="s">
        <v>627</v>
      </c>
      <c r="L162" s="223" t="s">
        <v>628</v>
      </c>
      <c r="M162" s="3">
        <f>ROWS(L$10:$L162)</f>
        <v>153</v>
      </c>
      <c r="N162" s="3" t="str">
        <f>IF(ID!$A$71=L162,M162,"")</f>
        <v/>
      </c>
      <c r="O162" s="3" t="str">
        <f>IFERROR(SMALL($N$10:$N$187,ROWS($N$10:N162)),"")</f>
        <v/>
      </c>
    </row>
    <row r="163" spans="2:15" ht="13" x14ac:dyDescent="0.3">
      <c r="B163" s="242"/>
      <c r="C163" s="246"/>
      <c r="D163" s="249"/>
      <c r="E163" s="254"/>
      <c r="F163" s="309"/>
      <c r="G163" s="257"/>
      <c r="H163" s="199"/>
      <c r="I163" s="249"/>
      <c r="J163" s="3"/>
      <c r="K163" s="263"/>
      <c r="L163" s="263"/>
      <c r="M163" s="3">
        <f>ROWS(L$10:$L163)</f>
        <v>154</v>
      </c>
      <c r="N163" s="3" t="str">
        <f>IF(ID!$A$71=L163,M163,"")</f>
        <v/>
      </c>
      <c r="O163" s="3" t="str">
        <f>IFERROR(SMALL($N$10:$N$187,ROWS($N$10:N163)),"")</f>
        <v/>
      </c>
    </row>
    <row r="164" spans="2:15" x14ac:dyDescent="0.25">
      <c r="B164" s="243"/>
      <c r="C164" s="245"/>
      <c r="D164" s="250"/>
      <c r="E164" s="253"/>
      <c r="F164" s="307"/>
      <c r="G164" s="255"/>
      <c r="H164" s="199"/>
      <c r="I164" s="250"/>
      <c r="J164" s="3"/>
      <c r="K164" s="264"/>
      <c r="L164" s="264"/>
      <c r="M164" s="3">
        <f>ROWS(L$10:$L164)</f>
        <v>155</v>
      </c>
      <c r="N164" s="3" t="str">
        <f>IF(ID!$A$71=L164,M164,"")</f>
        <v/>
      </c>
      <c r="O164" s="3" t="str">
        <f>IFERROR(SMALL($N$10:$N$187,ROWS($N$10:N164)),"")</f>
        <v/>
      </c>
    </row>
    <row r="165" spans="2:15" x14ac:dyDescent="0.25">
      <c r="B165" s="243"/>
      <c r="C165" s="245"/>
      <c r="D165" s="250"/>
      <c r="E165" s="253"/>
      <c r="F165" s="308"/>
      <c r="G165" s="256"/>
      <c r="H165" s="199"/>
      <c r="I165" s="250"/>
      <c r="J165" s="3"/>
      <c r="K165" s="264"/>
      <c r="L165" s="264"/>
      <c r="M165" s="3">
        <f>ROWS(L$10:$L165)</f>
        <v>156</v>
      </c>
      <c r="N165" s="3" t="str">
        <f>IF(ID!$A$71=L165,M165,"")</f>
        <v/>
      </c>
      <c r="O165" s="3" t="str">
        <f>IFERROR(SMALL($N$10:$N$187,ROWS($N$10:N165)),"")</f>
        <v/>
      </c>
    </row>
    <row r="166" spans="2:15" x14ac:dyDescent="0.25">
      <c r="H166" s="199"/>
      <c r="J166" s="3"/>
      <c r="M166" s="3">
        <f>ROWS(L$10:$L166)</f>
        <v>157</v>
      </c>
      <c r="N166" s="3" t="str">
        <f>IF(ID!$A$71=L166,M166,"")</f>
        <v/>
      </c>
      <c r="O166" s="3" t="str">
        <f>IFERROR(SMALL($N$10:$N$187,ROWS($N$10:N166)),"")</f>
        <v/>
      </c>
    </row>
    <row r="167" spans="2:15" x14ac:dyDescent="0.25">
      <c r="H167" s="199"/>
      <c r="J167" s="3"/>
      <c r="M167" s="3">
        <f>ROWS(L$10:$L167)</f>
        <v>158</v>
      </c>
      <c r="N167" s="3" t="str">
        <f>IF(ID!$A$71=L167,M167,"")</f>
        <v/>
      </c>
      <c r="O167" s="3" t="str">
        <f>IFERROR(SMALL($N$10:$N$187,ROWS($N$10:N167)),"")</f>
        <v/>
      </c>
    </row>
    <row r="168" spans="2:15" x14ac:dyDescent="0.25">
      <c r="H168" s="199"/>
      <c r="J168" s="3"/>
      <c r="M168" s="3">
        <f>ROWS(L$10:$L168)</f>
        <v>159</v>
      </c>
      <c r="N168" s="3" t="str">
        <f>IF(ID!$A$71=L168,M168,"")</f>
        <v/>
      </c>
      <c r="O168" s="3" t="str">
        <f>IFERROR(SMALL($N$10:$N$187,ROWS($N$10:N168)),"")</f>
        <v/>
      </c>
    </row>
    <row r="169" spans="2:15" x14ac:dyDescent="0.25">
      <c r="H169" s="131"/>
      <c r="J169" s="3"/>
      <c r="M169" s="3">
        <f>ROWS(L$10:$L169)</f>
        <v>160</v>
      </c>
      <c r="N169" s="3" t="str">
        <f>IF(ID!$A$71=L169,M169,"")</f>
        <v/>
      </c>
      <c r="O169" s="3" t="str">
        <f>IFERROR(SMALL($N$10:$N$187,ROWS($N$10:N169)),"")</f>
        <v/>
      </c>
    </row>
    <row r="170" spans="2:15" x14ac:dyDescent="0.25">
      <c r="H170" s="3"/>
      <c r="J170" s="3"/>
      <c r="M170" s="3">
        <f>ROWS(L$10:$L170)</f>
        <v>161</v>
      </c>
      <c r="N170" s="3" t="str">
        <f>IF(ID!$A$71=L170,M170,"")</f>
        <v/>
      </c>
      <c r="O170" s="3" t="str">
        <f>IFERROR(SMALL($N$10:$N$187,ROWS($N$10:N170)),"")</f>
        <v/>
      </c>
    </row>
    <row r="171" spans="2:15" x14ac:dyDescent="0.25">
      <c r="H171" s="3"/>
      <c r="J171" s="3"/>
      <c r="M171" s="3">
        <f>ROWS(L$10:$L171)</f>
        <v>162</v>
      </c>
      <c r="N171" s="3" t="str">
        <f>IF(ID!$A$71=L171,M171,"")</f>
        <v/>
      </c>
      <c r="O171" s="3" t="str">
        <f>IFERROR(SMALL($N$10:$N$187,ROWS($N$10:N171)),"")</f>
        <v/>
      </c>
    </row>
    <row r="172" spans="2:15" x14ac:dyDescent="0.25">
      <c r="M172" s="3">
        <f>ROWS(L$10:$L172)</f>
        <v>163</v>
      </c>
      <c r="N172" s="3" t="str">
        <f>IF(ID!$A$71=L172,M172,"")</f>
        <v/>
      </c>
      <c r="O172" s="3" t="str">
        <f>IFERROR(SMALL($N$10:$N$187,ROWS($N$10:N172)),"")</f>
        <v/>
      </c>
    </row>
    <row r="173" spans="2:15" x14ac:dyDescent="0.25">
      <c r="M173" s="3">
        <f>ROWS(L$10:$L173)</f>
        <v>164</v>
      </c>
      <c r="N173" s="3" t="str">
        <f>IF(ID!$A$71=L173,M173,"")</f>
        <v/>
      </c>
      <c r="O173" s="3" t="str">
        <f>IFERROR(SMALL($N$10:$N$187,ROWS($N$10:N173)),"")</f>
        <v/>
      </c>
    </row>
    <row r="174" spans="2:15" x14ac:dyDescent="0.25">
      <c r="M174" s="3">
        <f>ROWS(L$10:$L174)</f>
        <v>165</v>
      </c>
      <c r="N174" s="3" t="str">
        <f>IF(ID!$A$71=L174,M174,"")</f>
        <v/>
      </c>
      <c r="O174" s="3" t="str">
        <f>IFERROR(SMALL($N$10:$N$187,ROWS($N$10:N174)),"")</f>
        <v/>
      </c>
    </row>
    <row r="175" spans="2:15" x14ac:dyDescent="0.25">
      <c r="M175" s="3">
        <f>ROWS(L$10:$L175)</f>
        <v>166</v>
      </c>
      <c r="N175" s="3" t="str">
        <f>IF(ID!$A$71=L175,M175,"")</f>
        <v/>
      </c>
      <c r="O175" s="3" t="str">
        <f>IFERROR(SMALL($N$10:$N$187,ROWS($N$10:N175)),"")</f>
        <v/>
      </c>
    </row>
    <row r="176" spans="2:15" ht="13" x14ac:dyDescent="0.25">
      <c r="H176" s="198"/>
      <c r="M176" s="3">
        <f>ROWS(L$10:$L176)</f>
        <v>167</v>
      </c>
      <c r="N176" s="3" t="str">
        <f>IF(ID!$A$71=L176,M176,"")</f>
        <v/>
      </c>
      <c r="O176" s="3" t="str">
        <f>IFERROR(SMALL($N$10:$N$187,ROWS($N$10:N176)),"")</f>
        <v/>
      </c>
    </row>
    <row r="177" spans="8:15" ht="12.75" customHeight="1" x14ac:dyDescent="0.25">
      <c r="H177" s="199"/>
      <c r="J177" s="3"/>
      <c r="M177" s="3">
        <f>ROWS(L$10:$L177)</f>
        <v>168</v>
      </c>
      <c r="N177" s="3" t="str">
        <f>IF(ID!$A$71=L177,M177,"")</f>
        <v/>
      </c>
      <c r="O177" s="3" t="str">
        <f>IFERROR(SMALL($N$10:$N$187,ROWS($N$10:N177)),"")</f>
        <v/>
      </c>
    </row>
    <row r="178" spans="8:15" x14ac:dyDescent="0.25">
      <c r="H178" s="199"/>
      <c r="J178" s="3"/>
      <c r="M178" s="3">
        <f>ROWS(L$10:$L178)</f>
        <v>169</v>
      </c>
      <c r="N178" s="3" t="str">
        <f>IF(ID!$A$71=L178,M178,"")</f>
        <v/>
      </c>
      <c r="O178" s="3" t="str">
        <f>IFERROR(SMALL($N$10:$N$187,ROWS($N$10:N178)),"")</f>
        <v/>
      </c>
    </row>
    <row r="179" spans="8:15" x14ac:dyDescent="0.25">
      <c r="H179" s="199"/>
      <c r="J179" s="3"/>
      <c r="M179" s="3">
        <f>ROWS(L$10:$L179)</f>
        <v>170</v>
      </c>
      <c r="N179" s="3" t="str">
        <f>IF(ID!$A$71=L179,M179,"")</f>
        <v/>
      </c>
      <c r="O179" s="3" t="str">
        <f>IFERROR(SMALL($N$10:$N$187,ROWS($N$10:N179)),"")</f>
        <v/>
      </c>
    </row>
    <row r="180" spans="8:15" x14ac:dyDescent="0.25">
      <c r="H180" s="199"/>
      <c r="J180" s="3"/>
      <c r="M180" s="3">
        <f>ROWS(L$10:$L180)</f>
        <v>171</v>
      </c>
      <c r="N180" s="3" t="str">
        <f>IF(ID!$A$71=L180,M180,"")</f>
        <v/>
      </c>
      <c r="O180" s="3" t="str">
        <f>IFERROR(SMALL($N$10:$N$187,ROWS($N$10:N180)),"")</f>
        <v/>
      </c>
    </row>
    <row r="181" spans="8:15" x14ac:dyDescent="0.25">
      <c r="H181" s="199"/>
      <c r="J181" s="3"/>
      <c r="M181" s="3">
        <f>ROWS(L$10:$L181)</f>
        <v>172</v>
      </c>
      <c r="N181" s="3" t="str">
        <f>IF(ID!$A$71=L181,M181,"")</f>
        <v/>
      </c>
      <c r="O181" s="3" t="str">
        <f>IFERROR(SMALL($N$10:$N$187,ROWS($N$10:N181)),"")</f>
        <v/>
      </c>
    </row>
    <row r="182" spans="8:15" x14ac:dyDescent="0.25">
      <c r="H182" s="199"/>
      <c r="J182" s="3"/>
      <c r="M182" s="3">
        <f>ROWS(L$10:$L182)</f>
        <v>173</v>
      </c>
      <c r="N182" s="3" t="str">
        <f>IF(ID!$A$71=L182,M182,"")</f>
        <v/>
      </c>
      <c r="O182" s="3" t="str">
        <f>IFERROR(SMALL($N$10:$N$187,ROWS($N$10:N182)),"")</f>
        <v/>
      </c>
    </row>
    <row r="183" spans="8:15" x14ac:dyDescent="0.25">
      <c r="H183" s="199"/>
      <c r="J183" s="3"/>
      <c r="M183" s="3">
        <f>ROWS(L$10:$L183)</f>
        <v>174</v>
      </c>
      <c r="N183" s="3" t="str">
        <f>IF(ID!$A$71=L183,M183,"")</f>
        <v/>
      </c>
      <c r="O183" s="3" t="str">
        <f>IFERROR(SMALL($N$10:$N$187,ROWS($N$10:N183)),"")</f>
        <v/>
      </c>
    </row>
    <row r="184" spans="8:15" x14ac:dyDescent="0.25">
      <c r="H184" s="199"/>
      <c r="J184" s="3"/>
      <c r="M184" s="3">
        <f>ROWS(L$10:$L184)</f>
        <v>175</v>
      </c>
      <c r="N184" s="3" t="str">
        <f>IF(ID!$A$71=L184,M184,"")</f>
        <v/>
      </c>
      <c r="O184" s="3" t="str">
        <f>IFERROR(SMALL($N$10:$N$187,ROWS($N$10:N184)),"")</f>
        <v/>
      </c>
    </row>
    <row r="185" spans="8:15" x14ac:dyDescent="0.25">
      <c r="H185" s="131"/>
      <c r="J185" s="3"/>
      <c r="M185" s="3">
        <f>ROWS(L$10:$L185)</f>
        <v>176</v>
      </c>
      <c r="N185" s="3" t="str">
        <f>IF(ID!$A$71=L185,M185,"")</f>
        <v/>
      </c>
      <c r="O185" s="3" t="str">
        <f>IFERROR(SMALL($N$10:$N$187,ROWS($N$10:N185)),"")</f>
        <v/>
      </c>
    </row>
    <row r="186" spans="8:15" x14ac:dyDescent="0.25">
      <c r="H186" s="3"/>
      <c r="J186" s="3"/>
      <c r="M186" s="3">
        <f>ROWS(L$10:$L186)</f>
        <v>177</v>
      </c>
      <c r="N186" s="3" t="str">
        <f>IF(ID!$A$71=L186,M186,"")</f>
        <v/>
      </c>
      <c r="O186" s="3" t="str">
        <f>IFERROR(SMALL($N$10:$N$187,ROWS($N$10:N186)),"")</f>
        <v/>
      </c>
    </row>
    <row r="187" spans="8:15" x14ac:dyDescent="0.25">
      <c r="H187" s="3"/>
      <c r="J187" s="3"/>
      <c r="M187" s="3">
        <f>ROWS(L$10:$L187)</f>
        <v>178</v>
      </c>
      <c r="N187" s="3" t="str">
        <f>IF(ID!$A$71=L187,M187,"")</f>
        <v/>
      </c>
      <c r="O187" s="3" t="str">
        <f>IFERROR(SMALL($N$10:$N$187,ROWS($N$10:N187)),"")</f>
        <v/>
      </c>
    </row>
  </sheetData>
  <mergeCells count="22">
    <mergeCell ref="G154:G162"/>
    <mergeCell ref="G79:G87"/>
    <mergeCell ref="G94:G102"/>
    <mergeCell ref="G109:G117"/>
    <mergeCell ref="G124:G132"/>
    <mergeCell ref="G139:G147"/>
    <mergeCell ref="C139:C147"/>
    <mergeCell ref="C154:C162"/>
    <mergeCell ref="C35:C46"/>
    <mergeCell ref="G35:G46"/>
    <mergeCell ref="C9:C17"/>
    <mergeCell ref="C21:C29"/>
    <mergeCell ref="C124:C132"/>
    <mergeCell ref="C50:C58"/>
    <mergeCell ref="C64:C72"/>
    <mergeCell ref="C79:C87"/>
    <mergeCell ref="C94:C102"/>
    <mergeCell ref="C109:C117"/>
    <mergeCell ref="G9:G17"/>
    <mergeCell ref="G21:G29"/>
    <mergeCell ref="G50:G58"/>
    <mergeCell ref="G64:G72"/>
  </mergeCells>
  <phoneticPr fontId="6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CC24-CD2B-44BE-A35A-B928CC980F49}">
  <dimension ref="F9:AU49"/>
  <sheetViews>
    <sheetView zoomScale="70" zoomScaleNormal="70" workbookViewId="0">
      <selection activeCell="I23" sqref="I23"/>
    </sheetView>
  </sheetViews>
  <sheetFormatPr defaultRowHeight="12.5" x14ac:dyDescent="0.25"/>
  <cols>
    <col min="1" max="6" width="8.7265625" style="342"/>
    <col min="7" max="7" width="13.36328125" style="342" customWidth="1"/>
    <col min="8" max="13" width="18.36328125" style="342" customWidth="1"/>
    <col min="14" max="21" width="8.7265625" style="342"/>
    <col min="22" max="25" width="11.08984375" style="342" customWidth="1"/>
    <col min="26" max="26" width="14.1796875" style="342" customWidth="1"/>
    <col min="27" max="30" width="11.08984375" style="342" customWidth="1"/>
    <col min="31" max="31" width="8.7265625" style="342"/>
    <col min="32" max="36" width="2.26953125" style="342" customWidth="1"/>
    <col min="37" max="16384" width="8.7265625" style="342"/>
  </cols>
  <sheetData>
    <row r="9" spans="6:47" ht="13" thickBot="1" x14ac:dyDescent="0.3"/>
    <row r="10" spans="6:47" ht="13" thickBot="1" x14ac:dyDescent="0.3">
      <c r="U10" s="1121" t="s">
        <v>705</v>
      </c>
      <c r="V10" s="1122"/>
      <c r="W10" s="1122"/>
      <c r="X10" s="1122"/>
      <c r="Y10" s="1122"/>
      <c r="Z10" s="1122"/>
      <c r="AA10" s="1122"/>
      <c r="AB10" s="1122"/>
      <c r="AC10" s="1122"/>
      <c r="AD10" s="1122"/>
      <c r="AE10" s="1123"/>
      <c r="AK10" s="1121" t="s">
        <v>706</v>
      </c>
      <c r="AL10" s="1122"/>
      <c r="AM10" s="1122"/>
      <c r="AN10" s="1122"/>
      <c r="AO10" s="1122"/>
      <c r="AP10" s="1122"/>
      <c r="AQ10" s="1122"/>
      <c r="AR10" s="1122"/>
      <c r="AS10" s="1122"/>
      <c r="AT10" s="1122"/>
      <c r="AU10" s="1123"/>
    </row>
    <row r="11" spans="6:47" ht="13" thickBot="1" x14ac:dyDescent="0.3">
      <c r="F11" s="1121" t="s">
        <v>707</v>
      </c>
      <c r="G11" s="1122"/>
      <c r="H11" s="1122"/>
      <c r="I11" s="1122"/>
      <c r="J11" s="1122"/>
      <c r="K11" s="1122"/>
      <c r="L11" s="1122"/>
      <c r="M11" s="1122"/>
      <c r="N11" s="1123"/>
      <c r="U11" s="1124"/>
      <c r="V11" s="1125"/>
      <c r="W11" s="1125"/>
      <c r="X11" s="1125"/>
      <c r="Y11" s="1125"/>
      <c r="Z11" s="1125"/>
      <c r="AA11" s="1125"/>
      <c r="AB11" s="1125"/>
      <c r="AC11" s="1125"/>
      <c r="AD11" s="1125"/>
      <c r="AE11" s="1126"/>
      <c r="AK11" s="1124"/>
      <c r="AL11" s="1125"/>
      <c r="AM11" s="1125"/>
      <c r="AN11" s="1125"/>
      <c r="AO11" s="1125"/>
      <c r="AP11" s="1125"/>
      <c r="AQ11" s="1125"/>
      <c r="AR11" s="1125"/>
      <c r="AS11" s="1125"/>
      <c r="AT11" s="1125"/>
      <c r="AU11" s="1126"/>
    </row>
    <row r="12" spans="6:47" ht="13" thickBot="1" x14ac:dyDescent="0.3">
      <c r="F12" s="1124"/>
      <c r="G12" s="1125"/>
      <c r="H12" s="1125"/>
      <c r="I12" s="1125"/>
      <c r="J12" s="1125"/>
      <c r="K12" s="1125"/>
      <c r="L12" s="1125"/>
      <c r="M12" s="1125"/>
      <c r="N12" s="1126"/>
      <c r="U12" s="538"/>
      <c r="V12" s="1131" t="s">
        <v>708</v>
      </c>
      <c r="W12" s="1131"/>
      <c r="X12" s="1131"/>
      <c r="Y12" s="1132" t="s">
        <v>709</v>
      </c>
      <c r="Z12" s="1132"/>
      <c r="AA12" s="1132"/>
      <c r="AB12" s="1133" t="s">
        <v>710</v>
      </c>
      <c r="AC12" s="1133"/>
      <c r="AD12" s="1133"/>
      <c r="AE12" s="539"/>
      <c r="AK12" s="538"/>
      <c r="AL12" s="1134" t="s">
        <v>711</v>
      </c>
      <c r="AM12" s="1134"/>
      <c r="AN12" s="1134"/>
      <c r="AO12" s="1135" t="s">
        <v>712</v>
      </c>
      <c r="AP12" s="1136"/>
      <c r="AQ12" s="1137" t="s">
        <v>713</v>
      </c>
      <c r="AR12" s="1138"/>
      <c r="AS12" s="1139" t="s">
        <v>714</v>
      </c>
      <c r="AT12" s="1140"/>
      <c r="AU12" s="539"/>
    </row>
    <row r="13" spans="6:47" ht="13" x14ac:dyDescent="0.3">
      <c r="F13" s="538"/>
      <c r="G13" s="540" t="s">
        <v>190</v>
      </c>
      <c r="H13" s="541" t="s">
        <v>715</v>
      </c>
      <c r="I13" s="541" t="s">
        <v>716</v>
      </c>
      <c r="J13" s="540" t="s">
        <v>717</v>
      </c>
      <c r="K13" s="542" t="s">
        <v>718</v>
      </c>
      <c r="L13" s="542" t="s">
        <v>692</v>
      </c>
      <c r="M13" s="543" t="s">
        <v>719</v>
      </c>
      <c r="N13" s="539"/>
      <c r="U13" s="538"/>
      <c r="V13" s="544" t="s">
        <v>192</v>
      </c>
      <c r="W13" s="544" t="s">
        <v>193</v>
      </c>
      <c r="X13" s="544" t="s">
        <v>194</v>
      </c>
      <c r="Y13" s="545" t="s">
        <v>195</v>
      </c>
      <c r="Z13" s="545" t="s">
        <v>196</v>
      </c>
      <c r="AA13" s="545" t="s">
        <v>197</v>
      </c>
      <c r="AB13" s="546" t="s">
        <v>720</v>
      </c>
      <c r="AC13" s="546" t="s">
        <v>721</v>
      </c>
      <c r="AD13" s="546" t="s">
        <v>722</v>
      </c>
      <c r="AE13" s="539"/>
      <c r="AK13" s="538"/>
      <c r="AL13" s="547" t="s">
        <v>723</v>
      </c>
      <c r="AM13" s="547" t="s">
        <v>724</v>
      </c>
      <c r="AN13" s="547" t="s">
        <v>617</v>
      </c>
      <c r="AO13" s="548" t="s">
        <v>725</v>
      </c>
      <c r="AP13" s="548" t="s">
        <v>724</v>
      </c>
      <c r="AQ13" s="549" t="s">
        <v>726</v>
      </c>
      <c r="AR13" s="549" t="s">
        <v>724</v>
      </c>
      <c r="AS13" s="550" t="s">
        <v>727</v>
      </c>
      <c r="AT13" s="550" t="s">
        <v>724</v>
      </c>
      <c r="AU13" s="539"/>
    </row>
    <row r="14" spans="6:47" x14ac:dyDescent="0.25">
      <c r="F14" s="538"/>
      <c r="G14" s="588">
        <f>'SERTIFIKAT DPM'!AJ10</f>
        <v>0</v>
      </c>
      <c r="H14" s="551">
        <f>'SERTIFIKAT DPM'!AK10</f>
        <v>0</v>
      </c>
      <c r="I14" s="552" t="str">
        <f>'SERTIFIKAT DPM'!AN10:AN17</f>
        <v>-</v>
      </c>
      <c r="J14" s="554">
        <f>'SERTIFIKAT DPM'!AO10:AO17</f>
        <v>9.9999999999999978E-2</v>
      </c>
      <c r="K14" s="551"/>
      <c r="L14" s="551"/>
      <c r="M14" s="553"/>
      <c r="N14" s="539"/>
      <c r="U14" s="538"/>
      <c r="V14" s="554">
        <f>'SERTIFIKAT THERMOHYGROMETER (2)'!T8</f>
        <v>15</v>
      </c>
      <c r="W14" s="554">
        <f>'SERTIFIKAT THERMOHYGROMETER (2)'!U8</f>
        <v>0</v>
      </c>
      <c r="X14" s="554">
        <f>'SERTIFIKAT THERMOHYGROMETER (2)'!V8</f>
        <v>0.3</v>
      </c>
      <c r="Y14" s="555">
        <f>'SERTIFIKAT THERMOHYGROMETER (2)'!W8</f>
        <v>30</v>
      </c>
      <c r="Z14" s="555">
        <f>'SERTIFIKAT THERMOHYGROMETER (2)'!X8</f>
        <v>-0.4</v>
      </c>
      <c r="AA14" s="555">
        <f>'SERTIFIKAT THERMOHYGROMETER (2)'!Y8</f>
        <v>1.6</v>
      </c>
      <c r="AB14" s="556">
        <f>'[1]SERTIFIKAT THERMOHYGROMETER'!Z8</f>
        <v>990</v>
      </c>
      <c r="AC14" s="556">
        <f>'[1]SERTIFIKAT THERMOHYGROMETER'!AA8</f>
        <v>-0.6</v>
      </c>
      <c r="AD14" s="556">
        <f>'[1]SERTIFIKAT THERMOHYGROMETER'!AD8</f>
        <v>2.1</v>
      </c>
      <c r="AE14" s="539"/>
      <c r="AK14" s="538"/>
      <c r="AL14" s="554">
        <f>'[1]ESA VOLT'!M8</f>
        <v>0</v>
      </c>
      <c r="AM14" s="554">
        <f>'[1]ESA VOLT'!N8</f>
        <v>0</v>
      </c>
      <c r="AN14" s="554">
        <f>'[1]ESA VOLT'!O8</f>
        <v>0</v>
      </c>
      <c r="AO14" s="555">
        <f>'[1]PE MOhm'!K8</f>
        <v>0</v>
      </c>
      <c r="AP14" s="555">
        <f>'[1]PE MOhm'!L8</f>
        <v>0</v>
      </c>
      <c r="AQ14" s="557">
        <f>'[1]RESISTANCE Ohm'!K8</f>
        <v>0</v>
      </c>
      <c r="AR14" s="557">
        <f>'[1]RESISTANCE Ohm'!L8</f>
        <v>0</v>
      </c>
      <c r="AS14" s="558">
        <f>'[1]EARTH LEAKAGE'!K8</f>
        <v>0</v>
      </c>
      <c r="AT14" s="558">
        <f>'[1]EARTH LEAKAGE'!L8</f>
        <v>0</v>
      </c>
      <c r="AU14" s="539"/>
    </row>
    <row r="15" spans="6:47" x14ac:dyDescent="0.25">
      <c r="F15" s="538"/>
      <c r="G15" s="588">
        <f>'SERTIFIKAT DPM'!AJ11</f>
        <v>-100</v>
      </c>
      <c r="H15" s="551">
        <f>'SERTIFIKAT DPM'!AK11</f>
        <v>1</v>
      </c>
      <c r="I15" s="552" t="str">
        <f>'SERTIFIKAT DPM'!AN11:AN18</f>
        <v>-</v>
      </c>
      <c r="J15" s="554">
        <f>'SERTIFIKAT DPM'!AO11:AO18</f>
        <v>0</v>
      </c>
      <c r="K15" s="560"/>
      <c r="L15" s="560"/>
      <c r="M15" s="553"/>
      <c r="N15" s="539"/>
      <c r="U15" s="538"/>
      <c r="V15" s="554">
        <f>'SERTIFIKAT THERMOHYGROMETER (2)'!T9</f>
        <v>20</v>
      </c>
      <c r="W15" s="554">
        <f>'SERTIFIKAT THERMOHYGROMETER (2)'!U9</f>
        <v>-0.1</v>
      </c>
      <c r="X15" s="554">
        <f>'SERTIFIKAT THERMOHYGROMETER (2)'!V9</f>
        <v>0.3</v>
      </c>
      <c r="Y15" s="555">
        <f>'SERTIFIKAT THERMOHYGROMETER (2)'!W9</f>
        <v>40</v>
      </c>
      <c r="Z15" s="555">
        <f>'SERTIFIKAT THERMOHYGROMETER (2)'!X9</f>
        <v>-0.2</v>
      </c>
      <c r="AA15" s="555">
        <f>'SERTIFIKAT THERMOHYGROMETER (2)'!Y9</f>
        <v>1.6</v>
      </c>
      <c r="AB15" s="563">
        <f>'[1]SERTIFIKAT THERMOHYGROMETER'!Z9</f>
        <v>1000</v>
      </c>
      <c r="AC15" s="563">
        <f>'[1]SERTIFIKAT THERMOHYGROMETER'!AA9</f>
        <v>-0.6</v>
      </c>
      <c r="AD15" s="563">
        <f>'[1]SERTIFIKAT THERMOHYGROMETER'!AD9</f>
        <v>2.1</v>
      </c>
      <c r="AE15" s="539"/>
      <c r="AK15" s="538"/>
      <c r="AL15" s="554">
        <f>'[1]ESA VOLT'!M9</f>
        <v>150</v>
      </c>
      <c r="AM15" s="554">
        <f>'[1]ESA VOLT'!N9</f>
        <v>-0.08</v>
      </c>
      <c r="AN15" s="554">
        <f>'[1]ESA VOLT'!O9</f>
        <v>1.8</v>
      </c>
      <c r="AO15" s="562">
        <f>'[1]PE MOhm'!K9</f>
        <v>1</v>
      </c>
      <c r="AP15" s="562">
        <f>'[1]PE MOhm'!L9</f>
        <v>0</v>
      </c>
      <c r="AQ15" s="564">
        <f>'[1]RESISTANCE Ohm'!K9</f>
        <v>2E-3</v>
      </c>
      <c r="AR15" s="564">
        <f>'[1]RESISTANCE Ohm'!L9</f>
        <v>-2E-3</v>
      </c>
      <c r="AS15" s="565">
        <f>'[1]EARTH LEAKAGE'!K9</f>
        <v>15</v>
      </c>
      <c r="AT15" s="565">
        <f>'[1]EARTH LEAKAGE'!L9</f>
        <v>4.9000000000000004</v>
      </c>
      <c r="AU15" s="539"/>
    </row>
    <row r="16" spans="6:47" x14ac:dyDescent="0.25">
      <c r="F16" s="538"/>
      <c r="G16" s="588">
        <f>'SERTIFIKAT DPM'!AJ12</f>
        <v>-200</v>
      </c>
      <c r="H16" s="551">
        <f>'SERTIFIKAT DPM'!AK12</f>
        <v>0</v>
      </c>
      <c r="I16" s="552" t="str">
        <f>'SERTIFIKAT DPM'!AN12:AN19</f>
        <v>-</v>
      </c>
      <c r="J16" s="554">
        <f>'SERTIFIKAT DPM'!AO12:AO19</f>
        <v>4.9999999999999822E-2</v>
      </c>
      <c r="K16" s="560"/>
      <c r="L16" s="560"/>
      <c r="M16" s="553"/>
      <c r="N16" s="539"/>
      <c r="U16" s="538"/>
      <c r="V16" s="554">
        <f>'SERTIFIKAT THERMOHYGROMETER (2)'!T10</f>
        <v>25</v>
      </c>
      <c r="W16" s="554">
        <f>'SERTIFIKAT THERMOHYGROMETER (2)'!U10</f>
        <v>-0.2</v>
      </c>
      <c r="X16" s="554">
        <f>'SERTIFIKAT THERMOHYGROMETER (2)'!V10</f>
        <v>0.3</v>
      </c>
      <c r="Y16" s="555">
        <f>'SERTIFIKAT THERMOHYGROMETER (2)'!W10</f>
        <v>50</v>
      </c>
      <c r="Z16" s="555">
        <f>'SERTIFIKAT THERMOHYGROMETER (2)'!X10</f>
        <v>-0.2</v>
      </c>
      <c r="AA16" s="555">
        <f>'SERTIFIKAT THERMOHYGROMETER (2)'!Y10</f>
        <v>1.6</v>
      </c>
      <c r="AB16" s="563">
        <f>'[1]SERTIFIKAT THERMOHYGROMETER'!Z10</f>
        <v>1005</v>
      </c>
      <c r="AC16" s="563">
        <f>'[1]SERTIFIKAT THERMOHYGROMETER'!AA10</f>
        <v>-0.6</v>
      </c>
      <c r="AD16" s="563">
        <f>'[1]SERTIFIKAT THERMOHYGROMETER'!AD10</f>
        <v>2.1</v>
      </c>
      <c r="AE16" s="539"/>
      <c r="AK16" s="538"/>
      <c r="AL16" s="554">
        <f>'[1]ESA VOLT'!M10</f>
        <v>180</v>
      </c>
      <c r="AM16" s="554">
        <f>'[1]ESA VOLT'!N10</f>
        <v>-0.2</v>
      </c>
      <c r="AN16" s="554">
        <f>'[1]ESA VOLT'!O10</f>
        <v>2.16</v>
      </c>
      <c r="AO16" s="562">
        <f>'[1]PE MOhm'!K10</f>
        <v>2</v>
      </c>
      <c r="AP16" s="562">
        <f>'[1]PE MOhm'!L10</f>
        <v>0</v>
      </c>
      <c r="AQ16" s="564">
        <f>'[1]RESISTANCE Ohm'!K10</f>
        <v>9.9000000000000005E-2</v>
      </c>
      <c r="AR16" s="564">
        <f>'[1]RESISTANCE Ohm'!L10</f>
        <v>1E-3</v>
      </c>
      <c r="AS16" s="565">
        <f>'[1]EARTH LEAKAGE'!K10</f>
        <v>50</v>
      </c>
      <c r="AT16" s="565">
        <f>'[1]EARTH LEAKAGE'!L10</f>
        <v>9.1999999999999993</v>
      </c>
      <c r="AU16" s="539"/>
    </row>
    <row r="17" spans="6:47" x14ac:dyDescent="0.25">
      <c r="F17" s="538"/>
      <c r="G17" s="588">
        <f>'SERTIFIKAT DPM'!AJ13</f>
        <v>-300</v>
      </c>
      <c r="H17" s="551">
        <f>'SERTIFIKAT DPM'!AK13</f>
        <v>-0.6</v>
      </c>
      <c r="I17" s="552" t="str">
        <f>'SERTIFIKAT DPM'!AN13:AN20</f>
        <v>-</v>
      </c>
      <c r="J17" s="554">
        <f>'SERTIFIKAT DPM'!AO13:AO20</f>
        <v>0.54999999999999982</v>
      </c>
      <c r="K17" s="560"/>
      <c r="L17" s="560"/>
      <c r="M17" s="553"/>
      <c r="N17" s="539"/>
      <c r="U17" s="538"/>
      <c r="V17" s="554">
        <f>'SERTIFIKAT THERMOHYGROMETER (2)'!T11</f>
        <v>30</v>
      </c>
      <c r="W17" s="554">
        <f>'SERTIFIKAT THERMOHYGROMETER (2)'!U11</f>
        <v>-0.2</v>
      </c>
      <c r="X17" s="554">
        <f>'SERTIFIKAT THERMOHYGROMETER (2)'!V11</f>
        <v>0.3</v>
      </c>
      <c r="Y17" s="555">
        <f>'SERTIFIKAT THERMOHYGROMETER (2)'!W11</f>
        <v>60</v>
      </c>
      <c r="Z17" s="555">
        <f>'SERTIFIKAT THERMOHYGROMETER (2)'!X11</f>
        <v>-0.2</v>
      </c>
      <c r="AA17" s="555">
        <f>'SERTIFIKAT THERMOHYGROMETER (2)'!Y11</f>
        <v>1.6</v>
      </c>
      <c r="AB17" s="563">
        <f>'[1]SERTIFIKAT THERMOHYGROMETER'!Z11</f>
        <v>1015</v>
      </c>
      <c r="AC17" s="563">
        <f>'[1]SERTIFIKAT THERMOHYGROMETER'!AA11</f>
        <v>-0.6</v>
      </c>
      <c r="AD17" s="563">
        <f>'[1]SERTIFIKAT THERMOHYGROMETER'!AD11</f>
        <v>2.1</v>
      </c>
      <c r="AE17" s="539"/>
      <c r="AK17" s="538"/>
      <c r="AL17" s="554">
        <f>'[1]ESA VOLT'!M11</f>
        <v>200</v>
      </c>
      <c r="AM17" s="554">
        <f>'[1]ESA VOLT'!N11</f>
        <v>-0.25</v>
      </c>
      <c r="AN17" s="554">
        <f>'[1]ESA VOLT'!O11</f>
        <v>2.4</v>
      </c>
      <c r="AO17" s="562">
        <f>'[1]PE MOhm'!K11</f>
        <v>5</v>
      </c>
      <c r="AP17" s="562">
        <f>'[1]PE MOhm'!L11</f>
        <v>0</v>
      </c>
      <c r="AQ17" s="564">
        <f>'[1]RESISTANCE Ohm'!K11</f>
        <v>0.19700000000000001</v>
      </c>
      <c r="AR17" s="564">
        <f>'[1]RESISTANCE Ohm'!L11</f>
        <v>3.0000000000000001E-3</v>
      </c>
      <c r="AS17" s="565">
        <f>'[1]EARTH LEAKAGE'!K11</f>
        <v>100</v>
      </c>
      <c r="AT17" s="565">
        <f>'[1]EARTH LEAKAGE'!L11</f>
        <v>7.7</v>
      </c>
      <c r="AU17" s="539"/>
    </row>
    <row r="18" spans="6:47" x14ac:dyDescent="0.25">
      <c r="F18" s="538"/>
      <c r="G18" s="588">
        <f>'SERTIFIKAT DPM'!AJ14</f>
        <v>-400</v>
      </c>
      <c r="H18" s="551">
        <f>'SERTIFIKAT DPM'!AK14</f>
        <v>-1.9</v>
      </c>
      <c r="I18" s="552">
        <f>'SERTIFIKAT DPM'!AN14:AN21</f>
        <v>0</v>
      </c>
      <c r="J18" s="554">
        <f>'SERTIFIKAT DPM'!AO14:AO21</f>
        <v>0</v>
      </c>
      <c r="K18" s="560"/>
      <c r="L18" s="560"/>
      <c r="M18" s="553"/>
      <c r="N18" s="539"/>
      <c r="U18" s="538"/>
      <c r="V18" s="554">
        <f>'SERTIFIKAT THERMOHYGROMETER (2)'!T12</f>
        <v>35</v>
      </c>
      <c r="W18" s="554">
        <f>'SERTIFIKAT THERMOHYGROMETER (2)'!U12</f>
        <v>-0.3</v>
      </c>
      <c r="X18" s="554">
        <f>'SERTIFIKAT THERMOHYGROMETER (2)'!V12</f>
        <v>0.3</v>
      </c>
      <c r="Y18" s="555">
        <f>'SERTIFIKAT THERMOHYGROMETER (2)'!W12</f>
        <v>70</v>
      </c>
      <c r="Z18" s="555">
        <f>'SERTIFIKAT THERMOHYGROMETER (2)'!X12</f>
        <v>-0.3</v>
      </c>
      <c r="AA18" s="555">
        <f>'SERTIFIKAT THERMOHYGROMETER (2)'!Y12</f>
        <v>1.6</v>
      </c>
      <c r="AB18" s="563" t="str">
        <f>'[1]SERTIFIKAT THERMOHYGROMETER'!Z12</f>
        <v>-</v>
      </c>
      <c r="AC18" s="563" t="str">
        <f>'[1]SERTIFIKAT THERMOHYGROMETER'!AA12</f>
        <v>-</v>
      </c>
      <c r="AD18" s="563" t="str">
        <f>'[1]SERTIFIKAT THERMOHYGROMETER'!AD12</f>
        <v>-</v>
      </c>
      <c r="AE18" s="539"/>
      <c r="AK18" s="538"/>
      <c r="AL18" s="554">
        <f>'[1]ESA VOLT'!M12</f>
        <v>220</v>
      </c>
      <c r="AM18" s="554">
        <f>'[1]ESA VOLT'!N12</f>
        <v>-0.28999999999999998</v>
      </c>
      <c r="AN18" s="554">
        <f>'[1]ESA VOLT'!O12</f>
        <v>2.64</v>
      </c>
      <c r="AO18" s="562">
        <f>'[1]PE MOhm'!K12</f>
        <v>10</v>
      </c>
      <c r="AP18" s="562">
        <f>'[1]PE MOhm'!L12</f>
        <v>0</v>
      </c>
      <c r="AQ18" s="564">
        <f>'[1]RESISTANCE Ohm'!K12</f>
        <v>0.496</v>
      </c>
      <c r="AR18" s="564">
        <f>'[1]RESISTANCE Ohm'!L12</f>
        <v>4.0000000000000001E-3</v>
      </c>
      <c r="AS18" s="565">
        <f>'[1]EARTH LEAKAGE'!K12</f>
        <v>200</v>
      </c>
      <c r="AT18" s="565">
        <f>'[1]EARTH LEAKAGE'!L12</f>
        <v>-0.2</v>
      </c>
      <c r="AU18" s="539"/>
    </row>
    <row r="19" spans="6:47" x14ac:dyDescent="0.25">
      <c r="F19" s="538"/>
      <c r="G19" s="588">
        <f>'SERTIFIKAT DPM'!AJ15</f>
        <v>-500</v>
      </c>
      <c r="H19" s="551">
        <f>'SERTIFIKAT DPM'!AK15</f>
        <v>-2.5</v>
      </c>
      <c r="I19" s="552">
        <f>'SERTIFIKAT DPM'!AN15:AN22</f>
        <v>0</v>
      </c>
      <c r="J19" s="554">
        <f>'SERTIFIKAT DPM'!AO15:AO22</f>
        <v>0</v>
      </c>
      <c r="K19" s="560"/>
      <c r="L19" s="560"/>
      <c r="M19" s="553"/>
      <c r="N19" s="539"/>
      <c r="U19" s="538"/>
      <c r="V19" s="554">
        <f>'SERTIFIKAT THERMOHYGROMETER (2)'!T13</f>
        <v>37</v>
      </c>
      <c r="W19" s="554">
        <f>'SERTIFIKAT THERMOHYGROMETER (2)'!U13</f>
        <v>-0.3</v>
      </c>
      <c r="X19" s="554">
        <f>'SERTIFIKAT THERMOHYGROMETER (2)'!V13</f>
        <v>0.3</v>
      </c>
      <c r="Y19" s="555">
        <f>'SERTIFIKAT THERMOHYGROMETER (2)'!W13</f>
        <v>80</v>
      </c>
      <c r="Z19" s="555">
        <f>'SERTIFIKAT THERMOHYGROMETER (2)'!X13</f>
        <v>-0.5</v>
      </c>
      <c r="AA19" s="555">
        <f>'SERTIFIKAT THERMOHYGROMETER (2)'!Y13</f>
        <v>1.6</v>
      </c>
      <c r="AB19" s="563" t="str">
        <f>'[1]SERTIFIKAT THERMOHYGROMETER'!Z13</f>
        <v>-</v>
      </c>
      <c r="AC19" s="563" t="str">
        <f>'[1]SERTIFIKAT THERMOHYGROMETER'!AA13</f>
        <v>-</v>
      </c>
      <c r="AD19" s="563" t="str">
        <f>'[1]SERTIFIKAT THERMOHYGROMETER'!AD13</f>
        <v>-</v>
      </c>
      <c r="AE19" s="539"/>
      <c r="AK19" s="538"/>
      <c r="AL19" s="554">
        <f>'[1]ESA VOLT'!M13</f>
        <v>230</v>
      </c>
      <c r="AM19" s="554">
        <f>'[1]ESA VOLT'!N13</f>
        <v>-0.34</v>
      </c>
      <c r="AN19" s="554">
        <f>'[1]ESA VOLT'!O13</f>
        <v>2.7600000000000002</v>
      </c>
      <c r="AO19" s="562">
        <f>'[1]PE MOhm'!K13</f>
        <v>20</v>
      </c>
      <c r="AP19" s="562">
        <f>'[1]PE MOhm'!L13</f>
        <v>0</v>
      </c>
      <c r="AQ19" s="564">
        <f>'[1]RESISTANCE Ohm'!K13</f>
        <v>1</v>
      </c>
      <c r="AR19" s="564">
        <f>'[1]RESISTANCE Ohm'!L13</f>
        <v>0</v>
      </c>
      <c r="AS19" s="565">
        <f>'[1]EARTH LEAKAGE'!K13</f>
        <v>500</v>
      </c>
      <c r="AT19" s="565">
        <f>'[1]EARTH LEAKAGE'!L13</f>
        <v>-25.1</v>
      </c>
      <c r="AU19" s="539"/>
    </row>
    <row r="20" spans="6:47" x14ac:dyDescent="0.25">
      <c r="F20" s="538"/>
      <c r="G20" s="588">
        <f>'SERTIFIKAT DPM'!AJ16</f>
        <v>-600</v>
      </c>
      <c r="H20" s="551">
        <f>'SERTIFIKAT DPM'!AK16</f>
        <v>-3.4</v>
      </c>
      <c r="I20" s="552">
        <f>'SERTIFIKAT DPM'!AN16:AN23</f>
        <v>0</v>
      </c>
      <c r="J20" s="554">
        <f>'SERTIFIKAT DPM'!AO16:AO23</f>
        <v>0</v>
      </c>
      <c r="K20" s="560"/>
      <c r="L20" s="560"/>
      <c r="M20" s="553"/>
      <c r="N20" s="539"/>
      <c r="U20" s="538"/>
      <c r="V20" s="554">
        <f>'SERTIFIKAT THERMOHYGROMETER (2)'!T14</f>
        <v>40</v>
      </c>
      <c r="W20" s="554">
        <f>'SERTIFIKAT THERMOHYGROMETER (2)'!U14</f>
        <v>-0.4</v>
      </c>
      <c r="X20" s="554">
        <f>'SERTIFIKAT THERMOHYGROMETER (2)'!V14</f>
        <v>0.3</v>
      </c>
      <c r="Y20" s="555">
        <f>'SERTIFIKAT THERMOHYGROMETER (2)'!W14</f>
        <v>90</v>
      </c>
      <c r="Z20" s="555">
        <f>'SERTIFIKAT THERMOHYGROMETER (2)'!X14</f>
        <v>-0.8</v>
      </c>
      <c r="AA20" s="555">
        <f>'SERTIFIKAT THERMOHYGROMETER (2)'!Y14</f>
        <v>1.6</v>
      </c>
      <c r="AB20" s="563" t="str">
        <f>'[1]SERTIFIKAT THERMOHYGROMETER'!Z14</f>
        <v>-</v>
      </c>
      <c r="AC20" s="563" t="str">
        <f>'[1]SERTIFIKAT THERMOHYGROMETER'!AA14</f>
        <v>-</v>
      </c>
      <c r="AD20" s="563" t="str">
        <f>'[1]SERTIFIKAT THERMOHYGROMETER'!AD14</f>
        <v>-</v>
      </c>
      <c r="AE20" s="539"/>
      <c r="AK20" s="538"/>
      <c r="AL20" s="554">
        <f>'[1]ESA VOLT'!M14</f>
        <v>240</v>
      </c>
      <c r="AM20" s="554">
        <f>'[1]ESA VOLT'!N14</f>
        <v>-0.34</v>
      </c>
      <c r="AN20" s="554">
        <f>'[1]ESA VOLT'!O14</f>
        <v>2.88</v>
      </c>
      <c r="AO20" s="562">
        <f>'[1]PE MOhm'!K14</f>
        <v>49.8</v>
      </c>
      <c r="AP20" s="562">
        <f>'[1]PE MOhm'!L14</f>
        <v>0.2</v>
      </c>
      <c r="AQ20" s="564">
        <f>'[1]RESISTANCE Ohm'!K14</f>
        <v>2</v>
      </c>
      <c r="AR20" s="564">
        <f>'[1]RESISTANCE Ohm'!L14</f>
        <v>0</v>
      </c>
      <c r="AS20" s="566">
        <f>'[1]EARTH LEAKAGE'!K14</f>
        <v>700</v>
      </c>
      <c r="AT20" s="566">
        <f>'[1]EARTH LEAKAGE'!L14</f>
        <v>-25.1</v>
      </c>
      <c r="AU20" s="539"/>
    </row>
    <row r="21" spans="6:47" x14ac:dyDescent="0.25">
      <c r="F21" s="538"/>
      <c r="G21" s="588">
        <f>'SERTIFIKAT DPM'!AJ17</f>
        <v>-700</v>
      </c>
      <c r="H21" s="551">
        <f>'SERTIFIKAT DPM'!AK17</f>
        <v>-3.4</v>
      </c>
      <c r="I21" s="552">
        <f>'SERTIFIKAT DPM'!AN17:AN24</f>
        <v>0</v>
      </c>
      <c r="J21" s="554">
        <f>'SERTIFIKAT DPM'!AO17:AO24</f>
        <v>0</v>
      </c>
      <c r="K21" s="560"/>
      <c r="L21" s="560"/>
      <c r="M21" s="553"/>
      <c r="N21" s="539"/>
      <c r="U21" s="538"/>
      <c r="V21" s="561"/>
      <c r="W21" s="561"/>
      <c r="X21" s="561"/>
      <c r="Y21" s="562"/>
      <c r="Z21" s="562"/>
      <c r="AA21" s="562"/>
      <c r="AB21" s="563"/>
      <c r="AC21" s="563"/>
      <c r="AD21" s="563"/>
      <c r="AE21" s="539"/>
      <c r="AK21" s="538"/>
      <c r="AL21" s="554">
        <f>'[1]ESA VOLT'!M15</f>
        <v>0</v>
      </c>
      <c r="AM21" s="554">
        <f>'[1]ESA VOLT'!N15</f>
        <v>0</v>
      </c>
      <c r="AN21" s="554">
        <f>'[1]ESA VOLT'!O15</f>
        <v>0</v>
      </c>
      <c r="AO21" s="562">
        <f>'[1]PE MOhm'!K15</f>
        <v>99.4</v>
      </c>
      <c r="AP21" s="562">
        <f>'[1]PE MOhm'!L15</f>
        <v>0.6</v>
      </c>
      <c r="AQ21" s="564" t="str">
        <f>'[1]RESISTANCE Ohm'!K15</f>
        <v/>
      </c>
      <c r="AR21" s="564" t="str">
        <f>'[1]RESISTANCE Ohm'!L15</f>
        <v/>
      </c>
      <c r="AS21" s="567"/>
      <c r="AT21" s="567"/>
      <c r="AU21" s="539"/>
    </row>
    <row r="22" spans="6:47" x14ac:dyDescent="0.25">
      <c r="F22" s="538"/>
      <c r="G22" s="559"/>
      <c r="H22" s="568"/>
      <c r="I22" s="568"/>
      <c r="J22" s="554"/>
      <c r="K22" s="569"/>
      <c r="L22" s="569"/>
      <c r="M22" s="570"/>
      <c r="N22" s="539"/>
      <c r="U22" s="538"/>
      <c r="V22" s="561"/>
      <c r="W22" s="561"/>
      <c r="X22" s="561"/>
      <c r="Y22" s="562"/>
      <c r="Z22" s="562"/>
      <c r="AA22" s="562"/>
      <c r="AB22" s="563"/>
      <c r="AC22" s="563"/>
      <c r="AD22" s="563"/>
      <c r="AE22" s="539"/>
      <c r="AK22" s="538"/>
      <c r="AL22" s="554">
        <f>'[1]ESA VOLT'!M16</f>
        <v>0</v>
      </c>
      <c r="AM22" s="554">
        <f>'[1]ESA VOLT'!N16</f>
        <v>0</v>
      </c>
      <c r="AN22" s="554">
        <f>'[1]ESA VOLT'!O16</f>
        <v>0</v>
      </c>
      <c r="AO22" s="562">
        <f>'[1]PE MOhm'!K16</f>
        <v>200</v>
      </c>
      <c r="AP22" s="562">
        <f>'[1]PE MOhm'!L16</f>
        <v>0.6</v>
      </c>
      <c r="AQ22" s="571" t="str">
        <f>'[1]RESISTANCE Ohm'!K16</f>
        <v/>
      </c>
      <c r="AR22" s="571" t="str">
        <f>'[1]RESISTANCE Ohm'!L16</f>
        <v/>
      </c>
      <c r="AS22" s="572"/>
      <c r="AT22" s="572"/>
      <c r="AU22" s="539"/>
    </row>
    <row r="23" spans="6:47" x14ac:dyDescent="0.25">
      <c r="F23" s="538"/>
      <c r="G23" s="559"/>
      <c r="H23" s="568"/>
      <c r="I23" s="568"/>
      <c r="J23" s="559"/>
      <c r="K23" s="569"/>
      <c r="L23" s="569"/>
      <c r="M23" s="570"/>
      <c r="N23" s="539"/>
      <c r="U23" s="538"/>
      <c r="V23" s="561"/>
      <c r="W23" s="561"/>
      <c r="X23" s="561"/>
      <c r="Y23" s="562"/>
      <c r="Z23" s="562"/>
      <c r="AA23" s="562"/>
      <c r="AB23" s="563"/>
      <c r="AC23" s="563"/>
      <c r="AD23" s="563"/>
      <c r="AE23" s="539"/>
      <c r="AK23" s="538"/>
      <c r="AL23" s="572"/>
      <c r="AM23" s="572"/>
      <c r="AN23" s="572"/>
      <c r="AO23" s="573" t="str">
        <f>'[1]PE MOhm'!K17</f>
        <v/>
      </c>
      <c r="AP23" s="573" t="str">
        <f>'[1]PE MOhm'!L17</f>
        <v/>
      </c>
      <c r="AQ23" s="574"/>
      <c r="AR23" s="572"/>
      <c r="AS23" s="572"/>
      <c r="AT23" s="572"/>
      <c r="AU23" s="539"/>
    </row>
    <row r="24" spans="6:47" x14ac:dyDescent="0.25">
      <c r="F24" s="538"/>
      <c r="G24" s="559"/>
      <c r="H24" s="568"/>
      <c r="I24" s="568"/>
      <c r="J24" s="559"/>
      <c r="K24" s="569"/>
      <c r="L24" s="569"/>
      <c r="M24" s="570"/>
      <c r="N24" s="539"/>
      <c r="U24" s="538"/>
      <c r="V24" s="561"/>
      <c r="W24" s="561"/>
      <c r="X24" s="561"/>
      <c r="Y24" s="562"/>
      <c r="Z24" s="562"/>
      <c r="AA24" s="562"/>
      <c r="AB24" s="563"/>
      <c r="AC24" s="563"/>
      <c r="AD24" s="563"/>
      <c r="AE24" s="539"/>
      <c r="AK24" s="538"/>
      <c r="AL24" s="572"/>
      <c r="AM24" s="572"/>
      <c r="AN24" s="572"/>
      <c r="AO24" s="575"/>
      <c r="AP24" s="575"/>
      <c r="AQ24" s="574"/>
      <c r="AR24" s="572"/>
      <c r="AS24" s="572"/>
      <c r="AT24" s="572"/>
      <c r="AU24" s="539"/>
    </row>
    <row r="25" spans="6:47" x14ac:dyDescent="0.25">
      <c r="F25" s="538"/>
      <c r="G25" s="576"/>
      <c r="H25" s="577"/>
      <c r="I25" s="577"/>
      <c r="J25" s="576"/>
      <c r="K25" s="578"/>
      <c r="L25" s="578"/>
      <c r="M25" s="570"/>
      <c r="N25" s="539"/>
      <c r="U25" s="538"/>
      <c r="V25" s="561"/>
      <c r="W25" s="561"/>
      <c r="X25" s="561"/>
      <c r="Y25" s="562"/>
      <c r="Z25" s="562"/>
      <c r="AA25" s="562"/>
      <c r="AB25" s="563"/>
      <c r="AC25" s="563"/>
      <c r="AD25" s="563"/>
      <c r="AE25" s="539"/>
      <c r="AK25" s="538"/>
      <c r="AL25" s="572"/>
      <c r="AM25" s="572"/>
      <c r="AN25" s="572"/>
      <c r="AO25" s="574"/>
      <c r="AP25" s="574"/>
      <c r="AQ25" s="574"/>
      <c r="AR25" s="572"/>
      <c r="AS25" s="572"/>
      <c r="AT25" s="572"/>
      <c r="AU25" s="539"/>
    </row>
    <row r="26" spans="6:47" x14ac:dyDescent="0.25">
      <c r="F26" s="538"/>
      <c r="G26" s="579"/>
      <c r="H26" s="579"/>
      <c r="I26" s="579"/>
      <c r="J26" s="579"/>
      <c r="K26" s="580"/>
      <c r="L26" s="580"/>
      <c r="M26" s="580"/>
      <c r="N26" s="539"/>
      <c r="U26" s="538"/>
      <c r="V26" s="561"/>
      <c r="W26" s="561"/>
      <c r="X26" s="561"/>
      <c r="Y26" s="562"/>
      <c r="Z26" s="562"/>
      <c r="AA26" s="562"/>
      <c r="AB26" s="563"/>
      <c r="AC26" s="563"/>
      <c r="AD26" s="563"/>
      <c r="AE26" s="539"/>
      <c r="AK26" s="538"/>
      <c r="AL26" s="572"/>
      <c r="AM26" s="572"/>
      <c r="AN26" s="572"/>
      <c r="AO26" s="574"/>
      <c r="AP26" s="574"/>
      <c r="AQ26" s="574"/>
      <c r="AR26" s="572"/>
      <c r="AS26" s="572"/>
      <c r="AT26" s="572"/>
      <c r="AU26" s="539"/>
    </row>
    <row r="27" spans="6:47" ht="13" thickBot="1" x14ac:dyDescent="0.3">
      <c r="F27" s="581"/>
      <c r="G27" s="582"/>
      <c r="H27" s="582"/>
      <c r="I27" s="582"/>
      <c r="J27" s="582"/>
      <c r="K27" s="583"/>
      <c r="L27" s="583"/>
      <c r="M27" s="583"/>
      <c r="N27" s="584"/>
      <c r="U27" s="538"/>
      <c r="V27" s="585"/>
      <c r="W27" s="585"/>
      <c r="X27" s="585"/>
      <c r="Y27" s="573"/>
      <c r="Z27" s="573"/>
      <c r="AA27" s="573"/>
      <c r="AB27" s="586"/>
      <c r="AC27" s="586"/>
      <c r="AD27" s="586"/>
      <c r="AE27" s="539"/>
      <c r="AK27" s="538"/>
      <c r="AL27" s="572"/>
      <c r="AM27" s="572"/>
      <c r="AN27" s="572"/>
      <c r="AO27" s="574"/>
      <c r="AP27" s="574"/>
      <c r="AQ27" s="574"/>
      <c r="AR27" s="572"/>
      <c r="AS27" s="572"/>
      <c r="AT27" s="572"/>
      <c r="AU27" s="539"/>
    </row>
    <row r="28" spans="6:47" x14ac:dyDescent="0.25">
      <c r="U28" s="538"/>
      <c r="AE28" s="539"/>
      <c r="AK28" s="538"/>
      <c r="AU28" s="539"/>
    </row>
    <row r="29" spans="6:47" ht="13" thickBot="1" x14ac:dyDescent="0.3">
      <c r="U29" s="581"/>
      <c r="V29" s="587"/>
      <c r="W29" s="587"/>
      <c r="X29" s="587"/>
      <c r="Y29" s="587"/>
      <c r="Z29" s="587"/>
      <c r="AA29" s="587"/>
      <c r="AB29" s="587"/>
      <c r="AC29" s="587"/>
      <c r="AD29" s="587"/>
      <c r="AE29" s="584"/>
      <c r="AK29" s="581"/>
      <c r="AL29" s="587"/>
      <c r="AM29" s="587"/>
      <c r="AN29" s="587"/>
      <c r="AO29" s="587"/>
      <c r="AP29" s="587"/>
      <c r="AQ29" s="587"/>
      <c r="AR29" s="587"/>
      <c r="AS29" s="587"/>
      <c r="AT29" s="587"/>
      <c r="AU29" s="584"/>
    </row>
    <row r="32" spans="6:47" ht="13" thickBot="1" x14ac:dyDescent="0.3"/>
    <row r="33" spans="6:16" x14ac:dyDescent="0.25">
      <c r="F33" s="1121" t="s">
        <v>728</v>
      </c>
      <c r="G33" s="1122"/>
      <c r="H33" s="1122"/>
      <c r="I33" s="1122"/>
      <c r="J33" s="1122"/>
      <c r="K33" s="1122"/>
      <c r="L33" s="1123"/>
      <c r="M33" s="1127" t="s">
        <v>124</v>
      </c>
      <c r="N33" s="1128"/>
    </row>
    <row r="34" spans="6:16" ht="13" thickBot="1" x14ac:dyDescent="0.3">
      <c r="F34" s="1124"/>
      <c r="G34" s="1125"/>
      <c r="H34" s="1125"/>
      <c r="I34" s="1125"/>
      <c r="J34" s="1125"/>
      <c r="K34" s="1125"/>
      <c r="L34" s="1126"/>
      <c r="M34" s="1129"/>
      <c r="N34" s="1130"/>
    </row>
    <row r="35" spans="6:16" x14ac:dyDescent="0.25">
      <c r="F35" s="538"/>
      <c r="G35" s="540" t="s">
        <v>190</v>
      </c>
      <c r="H35" s="541" t="s">
        <v>715</v>
      </c>
      <c r="I35" s="541" t="s">
        <v>716</v>
      </c>
      <c r="J35" s="540" t="s">
        <v>717</v>
      </c>
      <c r="K35" s="542" t="s">
        <v>718</v>
      </c>
      <c r="L35" s="542" t="s">
        <v>692</v>
      </c>
      <c r="M35" s="543" t="s">
        <v>719</v>
      </c>
      <c r="N35" s="539"/>
      <c r="P35" s="342">
        <f>IF([1]ID!K78="mmHg ke mmHg",'[1]KONVERSI SATUAN'!I22,"REVISI")</f>
        <v>1</v>
      </c>
    </row>
    <row r="36" spans="6:16" x14ac:dyDescent="0.25">
      <c r="F36" s="538"/>
      <c r="G36" s="588">
        <f>IFERROR('[1]SERTIFIKAT DPM'!AJ10,"-")</f>
        <v>0</v>
      </c>
      <c r="H36" s="588">
        <f>IFERROR('[1]SERTIFIKAT DPM'!AK10,"-")</f>
        <v>0</v>
      </c>
      <c r="I36" s="588">
        <f>IFERROR('[1]SERTIFIKAT DPM'!AN10,"-")</f>
        <v>0.15</v>
      </c>
      <c r="J36" s="588">
        <f>IFERROR('[1]SERTIFIKAT DPM'!AO10,"-")</f>
        <v>1.5</v>
      </c>
      <c r="K36" s="589">
        <f>IFERROR('[1]SERTIFIKAT DPM'!AP10,"-")</f>
        <v>0</v>
      </c>
      <c r="L36" s="589">
        <f>IFERROR('[1]SERTIFIKAT DPM'!AS10,"-")</f>
        <v>0.15</v>
      </c>
      <c r="M36" s="589"/>
      <c r="N36" s="539"/>
    </row>
    <row r="37" spans="6:16" x14ac:dyDescent="0.25">
      <c r="F37" s="538"/>
      <c r="G37" s="588">
        <f>IFERROR('[1]SERTIFIKAT DPM'!AJ11,"-")</f>
        <v>-100</v>
      </c>
      <c r="H37" s="588">
        <f>IFERROR('[1]SERTIFIKAT DPM'!AK11,"-")</f>
        <v>0.3</v>
      </c>
      <c r="I37" s="588">
        <f>IFERROR('[1]SERTIFIKAT DPM'!AN11,"-")</f>
        <v>0.15</v>
      </c>
      <c r="J37" s="588">
        <f>IFERROR('[1]SERTIFIKAT DPM'!AO11,"-")</f>
        <v>1.5</v>
      </c>
      <c r="K37" s="589">
        <f>IFERROR('[1]SERTIFIKAT DPM'!AP11,"-")</f>
        <v>0.4</v>
      </c>
      <c r="L37" s="589">
        <f>IFERROR('[1]SERTIFIKAT DPM'!AS11,"-")</f>
        <v>0.2</v>
      </c>
      <c r="M37" s="589"/>
      <c r="N37" s="539"/>
    </row>
    <row r="38" spans="6:16" x14ac:dyDescent="0.25">
      <c r="F38" s="538"/>
      <c r="G38" s="588">
        <f>IFERROR('[1]SERTIFIKAT DPM'!AJ12,"-")</f>
        <v>-200</v>
      </c>
      <c r="H38" s="588">
        <f>IFERROR('[1]SERTIFIKAT DPM'!AK12,"-")</f>
        <v>0.3</v>
      </c>
      <c r="I38" s="588">
        <f>IFERROR('[1]SERTIFIKAT DPM'!AN12,"-")</f>
        <v>0.15</v>
      </c>
      <c r="J38" s="588">
        <f>IFERROR('[1]SERTIFIKAT DPM'!AO12,"-")</f>
        <v>1.5</v>
      </c>
      <c r="K38" s="589">
        <f>IFERROR('[1]SERTIFIKAT DPM'!AP12,"-")</f>
        <v>0.4</v>
      </c>
      <c r="L38" s="589">
        <f>IFERROR('[1]SERTIFIKAT DPM'!AS12,"-")</f>
        <v>0.2</v>
      </c>
      <c r="M38" s="589"/>
      <c r="N38" s="539"/>
    </row>
    <row r="39" spans="6:16" x14ac:dyDescent="0.25">
      <c r="F39" s="538"/>
      <c r="G39" s="588">
        <f>IFERROR('[1]SERTIFIKAT DPM'!AJ13,"-")</f>
        <v>-300</v>
      </c>
      <c r="H39" s="588">
        <f>IFERROR('[1]SERTIFIKAT DPM'!AK13,"-")</f>
        <v>0.2</v>
      </c>
      <c r="I39" s="588">
        <f>IFERROR('[1]SERTIFIKAT DPM'!AN13,"-")</f>
        <v>0.1</v>
      </c>
      <c r="J39" s="588">
        <f>IFERROR('[1]SERTIFIKAT DPM'!AO13,"-")</f>
        <v>1.5</v>
      </c>
      <c r="K39" s="589">
        <f>IFERROR('[1]SERTIFIKAT DPM'!AP13,"-")</f>
        <v>0.3</v>
      </c>
      <c r="L39" s="589">
        <f>IFERROR('[1]SERTIFIKAT DPM'!AS13,"-")</f>
        <v>0.15</v>
      </c>
      <c r="M39" s="589"/>
      <c r="N39" s="539"/>
    </row>
    <row r="40" spans="6:16" x14ac:dyDescent="0.25">
      <c r="F40" s="538"/>
      <c r="G40" s="588">
        <f>IFERROR('[1]SERTIFIKAT DPM'!AJ14,"-")</f>
        <v>-400</v>
      </c>
      <c r="H40" s="588">
        <f>IFERROR('[1]SERTIFIKAT DPM'!AK14,"-")</f>
        <v>0</v>
      </c>
      <c r="I40" s="588">
        <f>IFERROR('[1]SERTIFIKAT DPM'!AN14,"-")</f>
        <v>9.9999999999994316E-2</v>
      </c>
      <c r="J40" s="588">
        <f>IFERROR('[1]SERTIFIKAT DPM'!AO14,"-")</f>
        <v>1.5</v>
      </c>
      <c r="K40" s="589">
        <f>IFERROR('[1]SERTIFIKAT DPM'!AP14,"-")</f>
        <v>0</v>
      </c>
      <c r="L40" s="589">
        <f>IFERROR('[1]SERTIFIKAT DPM'!AS14,"-")</f>
        <v>9.9999999999994316E-2</v>
      </c>
      <c r="M40" s="589"/>
      <c r="N40" s="539"/>
    </row>
    <row r="41" spans="6:16" x14ac:dyDescent="0.25">
      <c r="F41" s="538"/>
      <c r="G41" s="588">
        <f>IFERROR('[1]SERTIFIKAT DPM'!AJ15,"-")</f>
        <v>-500</v>
      </c>
      <c r="H41" s="588">
        <f>IFERROR('[1]SERTIFIKAT DPM'!AK15,"-")</f>
        <v>0.4</v>
      </c>
      <c r="I41" s="588">
        <f>IFERROR('[1]SERTIFIKAT DPM'!AN15,"-")</f>
        <v>0.2</v>
      </c>
      <c r="J41" s="588">
        <f>IFERROR('[1]SERTIFIKAT DPM'!AO15,"-")</f>
        <v>1.5</v>
      </c>
      <c r="K41" s="589">
        <f>IFERROR('[1]SERTIFIKAT DPM'!AP15,"-")</f>
        <v>0.4</v>
      </c>
      <c r="L41" s="589">
        <f>IFERROR('[1]SERTIFIKAT DPM'!AS15,"-")</f>
        <v>0.2</v>
      </c>
      <c r="M41" s="589"/>
      <c r="N41" s="539"/>
    </row>
    <row r="42" spans="6:16" x14ac:dyDescent="0.25">
      <c r="F42" s="538"/>
      <c r="G42" s="588">
        <f>IFERROR('[1]SERTIFIKAT DPM'!AJ16,"-")</f>
        <v>-600</v>
      </c>
      <c r="H42" s="588">
        <f>IFERROR('[1]SERTIFIKAT DPM'!AK16,"-")</f>
        <v>0.5</v>
      </c>
      <c r="I42" s="588">
        <f>IFERROR('[1]SERTIFIKAT DPM'!AN16,"-")</f>
        <v>0.25</v>
      </c>
      <c r="J42" s="588">
        <f>IFERROR('[1]SERTIFIKAT DPM'!AO16,"-")</f>
        <v>1.5</v>
      </c>
      <c r="K42" s="589">
        <f>IFERROR('[1]SERTIFIKAT DPM'!AP16,"-")</f>
        <v>0.6</v>
      </c>
      <c r="L42" s="589">
        <f>IFERROR('[1]SERTIFIKAT DPM'!AS16,"-")</f>
        <v>0.3</v>
      </c>
      <c r="M42" s="589"/>
      <c r="N42" s="539"/>
    </row>
    <row r="43" spans="6:16" x14ac:dyDescent="0.25">
      <c r="F43" s="538"/>
      <c r="G43" s="588">
        <f>IFERROR('[1]SERTIFIKAT DPM'!AJ17,"-")</f>
        <v>-700</v>
      </c>
      <c r="H43" s="588">
        <f>IFERROR('[1]SERTIFIKAT DPM'!AK17,"-")</f>
        <v>0.5</v>
      </c>
      <c r="I43" s="588">
        <f>IFERROR('[1]SERTIFIKAT DPM'!AN17,"-")</f>
        <v>0.25</v>
      </c>
      <c r="J43" s="588">
        <f>IFERROR('[1]SERTIFIKAT DPM'!AO17,"-")</f>
        <v>1.5</v>
      </c>
      <c r="K43" s="589">
        <f>IFERROR('[1]SERTIFIKAT DPM'!AP17,"-")</f>
        <v>0.6</v>
      </c>
      <c r="L43" s="589">
        <f>IFERROR('[1]SERTIFIKAT DPM'!AS17,"-")</f>
        <v>0.3</v>
      </c>
      <c r="M43" s="589"/>
      <c r="N43" s="539"/>
    </row>
    <row r="44" spans="6:16" x14ac:dyDescent="0.25">
      <c r="F44" s="538"/>
      <c r="G44" s="590"/>
      <c r="H44" s="590"/>
      <c r="I44" s="590"/>
      <c r="J44" s="590"/>
      <c r="K44" s="591"/>
      <c r="L44" s="591"/>
      <c r="M44" s="591"/>
      <c r="N44" s="539"/>
    </row>
    <row r="45" spans="6:16" x14ac:dyDescent="0.25">
      <c r="F45" s="538"/>
      <c r="G45" s="590"/>
      <c r="H45" s="590"/>
      <c r="I45" s="590"/>
      <c r="J45" s="590"/>
      <c r="K45" s="591"/>
      <c r="L45" s="591"/>
      <c r="M45" s="591"/>
      <c r="N45" s="539"/>
    </row>
    <row r="46" spans="6:16" x14ac:dyDescent="0.25">
      <c r="F46" s="538"/>
      <c r="G46" s="590"/>
      <c r="H46" s="590"/>
      <c r="I46" s="590"/>
      <c r="J46" s="590"/>
      <c r="K46" s="591"/>
      <c r="L46" s="591"/>
      <c r="M46" s="591"/>
      <c r="N46" s="539"/>
    </row>
    <row r="47" spans="6:16" x14ac:dyDescent="0.25">
      <c r="F47" s="538"/>
      <c r="G47" s="590"/>
      <c r="H47" s="590"/>
      <c r="I47" s="590"/>
      <c r="J47" s="590"/>
      <c r="K47" s="591"/>
      <c r="L47" s="591"/>
      <c r="M47" s="591"/>
      <c r="N47" s="539"/>
    </row>
    <row r="48" spans="6:16" x14ac:dyDescent="0.25">
      <c r="F48" s="538"/>
      <c r="G48" s="579"/>
      <c r="H48" s="579"/>
      <c r="I48" s="579"/>
      <c r="J48" s="579"/>
      <c r="K48" s="580"/>
      <c r="L48" s="580"/>
      <c r="M48" s="580"/>
      <c r="N48" s="539"/>
    </row>
    <row r="49" spans="6:14" ht="13" thickBot="1" x14ac:dyDescent="0.3">
      <c r="F49" s="581"/>
      <c r="G49" s="582"/>
      <c r="H49" s="582"/>
      <c r="I49" s="582"/>
      <c r="J49" s="582"/>
      <c r="K49" s="583"/>
      <c r="L49" s="583"/>
      <c r="M49" s="583"/>
      <c r="N49" s="584"/>
    </row>
  </sheetData>
  <mergeCells count="12">
    <mergeCell ref="F33:L34"/>
    <mergeCell ref="M33:N34"/>
    <mergeCell ref="U10:AE11"/>
    <mergeCell ref="AK10:AU11"/>
    <mergeCell ref="F11:N12"/>
    <mergeCell ref="V12:X12"/>
    <mergeCell ref="Y12:AA12"/>
    <mergeCell ref="AB12:AD12"/>
    <mergeCell ref="AL12:AN12"/>
    <mergeCell ref="AO12:AP12"/>
    <mergeCell ref="AQ12:AR12"/>
    <mergeCell ref="AS12:AT1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C666-4637-40EF-814B-A96947D97F27}">
  <sheetPr>
    <tabColor rgb="FFFF0000"/>
  </sheetPr>
  <dimension ref="A10:GB38"/>
  <sheetViews>
    <sheetView topLeftCell="B4" zoomScale="70" zoomScaleNormal="70" workbookViewId="0">
      <selection activeCell="G20" sqref="G20"/>
    </sheetView>
  </sheetViews>
  <sheetFormatPr defaultColWidth="8.90625" defaultRowHeight="13" x14ac:dyDescent="0.25"/>
  <cols>
    <col min="1" max="6" width="8.90625" style="504"/>
    <col min="7" max="7" width="12.6328125" style="504" customWidth="1"/>
    <col min="8" max="8" width="8.90625" style="504"/>
    <col min="9" max="9" width="11.90625" style="504" customWidth="1"/>
    <col min="10" max="10" width="12.6328125" style="504" customWidth="1"/>
    <col min="11" max="11" width="11.08984375" style="504" customWidth="1"/>
    <col min="12" max="16" width="0.90625" style="504" customWidth="1"/>
    <col min="17" max="17" width="13.7265625" style="504" bestFit="1" customWidth="1"/>
    <col min="18" max="19" width="8.90625" style="504"/>
    <col min="20" max="20" width="11.08984375" style="504" customWidth="1"/>
    <col min="21" max="22" width="10.6328125" style="504" customWidth="1"/>
    <col min="23" max="23" width="8.90625" style="504"/>
    <col min="24" max="29" width="1.90625" style="504" customWidth="1"/>
    <col min="30" max="33" width="8.90625" style="504"/>
    <col min="34" max="34" width="11" style="504" bestFit="1" customWidth="1"/>
    <col min="35" max="35" width="8.90625" style="504"/>
    <col min="36" max="36" width="12.36328125" style="504" customWidth="1"/>
    <col min="37" max="48" width="2.1796875" style="504" customWidth="1"/>
    <col min="49" max="60" width="2.26953125" style="504" customWidth="1"/>
    <col min="61" max="66" width="8.90625" style="504"/>
    <col min="67" max="67" width="11.36328125" style="504" customWidth="1"/>
    <col min="68" max="68" width="10.6328125" style="504" customWidth="1"/>
    <col min="69" max="73" width="1.6328125" style="504" customWidth="1"/>
    <col min="74" max="77" width="8.90625" style="504"/>
    <col min="78" max="78" width="10.6328125" style="504" customWidth="1"/>
    <col min="79" max="79" width="11.7265625" style="504" customWidth="1"/>
    <col min="80" max="80" width="8.90625" style="504"/>
    <col min="81" max="85" width="2.453125" style="504" customWidth="1"/>
    <col min="86" max="86" width="8.90625" style="504"/>
    <col min="87" max="87" width="10.08984375" style="504" customWidth="1"/>
    <col min="88" max="89" width="8.90625" style="504"/>
    <col min="90" max="90" width="9.26953125" style="504" customWidth="1"/>
    <col min="91" max="91" width="8.90625" style="504"/>
    <col min="92" max="92" width="12.08984375" style="504" customWidth="1"/>
    <col min="93" max="97" width="1.6328125" style="504" customWidth="1"/>
    <col min="98" max="98" width="10.08984375" style="504" customWidth="1"/>
    <col min="99" max="102" width="8.90625" style="504"/>
    <col min="103" max="103" width="12.08984375" style="504" customWidth="1"/>
    <col min="104" max="104" width="8.90625" style="504"/>
    <col min="105" max="110" width="3" style="504" customWidth="1"/>
    <col min="111" max="116" width="8.90625" style="504"/>
    <col min="117" max="117" width="11.6328125" style="504" customWidth="1"/>
    <col min="118" max="122" width="2.1796875" style="504" customWidth="1"/>
    <col min="123" max="127" width="8.90625" style="504"/>
    <col min="128" max="128" width="10.81640625" style="504" customWidth="1"/>
    <col min="129" max="135" width="1.7265625" style="504" customWidth="1"/>
    <col min="136" max="140" width="8.90625" style="504"/>
    <col min="141" max="141" width="11.7265625" style="504" customWidth="1"/>
    <col min="142" max="143" width="4.453125" style="504" customWidth="1"/>
    <col min="144" max="151" width="3.08984375" style="504" customWidth="1"/>
    <col min="152" max="157" width="8.90625" style="504"/>
    <col min="158" max="158" width="11.7265625" style="504" customWidth="1"/>
    <col min="159" max="163" width="2.81640625" style="504" customWidth="1"/>
    <col min="164" max="168" width="8.90625" style="504"/>
    <col min="169" max="169" width="12.81640625" style="504" customWidth="1"/>
    <col min="170" max="176" width="2" style="504" customWidth="1"/>
    <col min="177" max="181" width="8.90625" style="504"/>
    <col min="182" max="182" width="11.6328125" style="504" customWidth="1"/>
    <col min="183" max="16384" width="8.90625" style="504"/>
  </cols>
  <sheetData>
    <row r="10" spans="1:184" x14ac:dyDescent="0.25">
      <c r="A10" s="504" t="s">
        <v>682</v>
      </c>
      <c r="B10" s="505" t="s">
        <v>683</v>
      </c>
    </row>
    <row r="11" spans="1:184" ht="13.5" thickBot="1" x14ac:dyDescent="0.3"/>
    <row r="12" spans="1:184" x14ac:dyDescent="0.25">
      <c r="E12" s="1141" t="s">
        <v>684</v>
      </c>
      <c r="F12" s="1142"/>
      <c r="G12" s="1142"/>
      <c r="H12" s="1142"/>
      <c r="I12" s="1142"/>
      <c r="J12" s="1142"/>
      <c r="K12" s="1142"/>
      <c r="L12" s="1142"/>
      <c r="M12" s="1142"/>
      <c r="N12" s="1142"/>
      <c r="O12" s="1142"/>
      <c r="P12" s="1142"/>
      <c r="Q12" s="1142"/>
      <c r="R12" s="1142"/>
      <c r="S12" s="1142"/>
      <c r="T12" s="1142"/>
      <c r="U12" s="1142"/>
      <c r="V12" s="1142"/>
      <c r="W12" s="1143"/>
      <c r="X12" s="506"/>
      <c r="Y12" s="506"/>
      <c r="Z12" s="506"/>
      <c r="AA12" s="506"/>
      <c r="AB12" s="506"/>
      <c r="AC12" s="506"/>
      <c r="AD12" s="1141" t="s">
        <v>685</v>
      </c>
      <c r="AE12" s="1142"/>
      <c r="AF12" s="1142"/>
      <c r="AG12" s="1142"/>
      <c r="AH12" s="1142"/>
      <c r="AI12" s="1142"/>
      <c r="AJ12" s="1142"/>
      <c r="AK12" s="1142"/>
      <c r="AL12" s="1142"/>
      <c r="AM12" s="1142"/>
      <c r="AN12" s="1142"/>
      <c r="AO12" s="1142"/>
      <c r="AP12" s="1142"/>
      <c r="AQ12" s="1142"/>
      <c r="AR12" s="1142"/>
      <c r="AS12" s="1142"/>
      <c r="AT12" s="1142"/>
      <c r="AU12" s="1142"/>
      <c r="AV12" s="1143"/>
      <c r="AW12" s="506"/>
      <c r="AX12" s="506"/>
      <c r="AY12" s="506"/>
      <c r="AZ12" s="506"/>
      <c r="BA12" s="506"/>
      <c r="BB12" s="506"/>
      <c r="BI12" s="1141" t="s">
        <v>686</v>
      </c>
      <c r="BJ12" s="1142"/>
      <c r="BK12" s="1142"/>
      <c r="BL12" s="1142"/>
      <c r="BM12" s="1142"/>
      <c r="BN12" s="1142"/>
      <c r="BO12" s="1142"/>
      <c r="BP12" s="1142"/>
      <c r="BQ12" s="1142"/>
      <c r="BR12" s="1142"/>
      <c r="BS12" s="1142"/>
      <c r="BT12" s="1142"/>
      <c r="BU12" s="1142"/>
      <c r="BV12" s="1142"/>
      <c r="BW12" s="1142"/>
      <c r="BX12" s="1142"/>
      <c r="BY12" s="1142"/>
      <c r="BZ12" s="1142"/>
      <c r="CA12" s="1142"/>
      <c r="CB12" s="1143"/>
      <c r="CH12" s="1141" t="s">
        <v>687</v>
      </c>
      <c r="CI12" s="1142"/>
      <c r="CJ12" s="1142"/>
      <c r="CK12" s="1142"/>
      <c r="CL12" s="1142"/>
      <c r="CM12" s="1142"/>
      <c r="CN12" s="1142"/>
      <c r="CO12" s="1142"/>
      <c r="CP12" s="1142"/>
      <c r="CQ12" s="1142"/>
      <c r="CR12" s="1142"/>
      <c r="CS12" s="1142"/>
      <c r="CT12" s="1142"/>
      <c r="CU12" s="1142"/>
      <c r="CV12" s="1142"/>
      <c r="CW12" s="1142"/>
      <c r="CX12" s="1142"/>
      <c r="CY12" s="1142"/>
      <c r="CZ12" s="1143"/>
      <c r="DG12" s="1141" t="s">
        <v>688</v>
      </c>
      <c r="DH12" s="1142"/>
      <c r="DI12" s="1142"/>
      <c r="DJ12" s="1142"/>
      <c r="DK12" s="1142"/>
      <c r="DL12" s="1142"/>
      <c r="DM12" s="1142"/>
      <c r="DN12" s="1142"/>
      <c r="DO12" s="1142"/>
      <c r="DP12" s="1142"/>
      <c r="DQ12" s="1142"/>
      <c r="DR12" s="1142"/>
      <c r="DS12" s="1142"/>
      <c r="DT12" s="1142"/>
      <c r="DU12" s="1142"/>
      <c r="DV12" s="1142"/>
      <c r="DW12" s="1142"/>
      <c r="DX12" s="1142"/>
      <c r="DY12" s="1142"/>
      <c r="DZ12" s="1142"/>
      <c r="EA12" s="1142"/>
      <c r="EB12" s="1142"/>
      <c r="EC12" s="1142"/>
      <c r="ED12" s="1142"/>
      <c r="EE12" s="1142"/>
      <c r="EF12" s="1142"/>
      <c r="EG12" s="1142"/>
      <c r="EH12" s="1142"/>
      <c r="EI12" s="1142"/>
      <c r="EJ12" s="1142"/>
      <c r="EK12" s="1142"/>
      <c r="EL12" s="1142"/>
      <c r="EM12" s="1143"/>
      <c r="EV12" s="1141"/>
      <c r="EW12" s="1142"/>
      <c r="EX12" s="1142"/>
      <c r="EY12" s="1142"/>
      <c r="EZ12" s="1142"/>
      <c r="FA12" s="1142"/>
      <c r="FB12" s="1142"/>
      <c r="FC12" s="1142"/>
      <c r="FD12" s="1142"/>
      <c r="FE12" s="1142"/>
      <c r="FF12" s="1142"/>
      <c r="FG12" s="1142"/>
      <c r="FH12" s="1142"/>
      <c r="FI12" s="1142"/>
      <c r="FJ12" s="1142"/>
      <c r="FK12" s="1142"/>
      <c r="FL12" s="1142"/>
      <c r="FM12" s="1142"/>
      <c r="FN12" s="1142"/>
      <c r="FO12" s="1142"/>
      <c r="FP12" s="1142"/>
      <c r="FQ12" s="1142"/>
      <c r="FR12" s="1142"/>
      <c r="FS12" s="1142"/>
      <c r="FT12" s="1142"/>
      <c r="FU12" s="1142"/>
      <c r="FV12" s="1142"/>
      <c r="FW12" s="1142"/>
      <c r="FX12" s="1142"/>
      <c r="FY12" s="1142"/>
      <c r="FZ12" s="1142"/>
      <c r="GA12" s="1142"/>
      <c r="GB12" s="1143"/>
    </row>
    <row r="13" spans="1:184" ht="13.5" thickBot="1" x14ac:dyDescent="0.3">
      <c r="E13" s="1144"/>
      <c r="F13" s="1145"/>
      <c r="G13" s="1145"/>
      <c r="H13" s="1145"/>
      <c r="I13" s="1145"/>
      <c r="J13" s="1145"/>
      <c r="K13" s="1145"/>
      <c r="L13" s="1145"/>
      <c r="M13" s="1145"/>
      <c r="N13" s="1145"/>
      <c r="O13" s="1145"/>
      <c r="P13" s="1145"/>
      <c r="Q13" s="1145"/>
      <c r="R13" s="1145"/>
      <c r="S13" s="1145"/>
      <c r="T13" s="1145"/>
      <c r="U13" s="1145"/>
      <c r="V13" s="1145"/>
      <c r="W13" s="1146"/>
      <c r="X13" s="506"/>
      <c r="Y13" s="506"/>
      <c r="Z13" s="506"/>
      <c r="AA13" s="506"/>
      <c r="AB13" s="506"/>
      <c r="AC13" s="506"/>
      <c r="AD13" s="1144"/>
      <c r="AE13" s="1145"/>
      <c r="AF13" s="1145"/>
      <c r="AG13" s="1145"/>
      <c r="AH13" s="1145"/>
      <c r="AI13" s="1145"/>
      <c r="AJ13" s="1145"/>
      <c r="AK13" s="1145"/>
      <c r="AL13" s="1145"/>
      <c r="AM13" s="1145"/>
      <c r="AN13" s="1145"/>
      <c r="AO13" s="1145"/>
      <c r="AP13" s="1145"/>
      <c r="AQ13" s="1145"/>
      <c r="AR13" s="1145"/>
      <c r="AS13" s="1145"/>
      <c r="AT13" s="1145"/>
      <c r="AU13" s="1145"/>
      <c r="AV13" s="1146"/>
      <c r="AW13" s="506"/>
      <c r="AX13" s="506"/>
      <c r="AY13" s="506"/>
      <c r="AZ13" s="506"/>
      <c r="BA13" s="506"/>
      <c r="BB13" s="506"/>
      <c r="BI13" s="1144"/>
      <c r="BJ13" s="1145"/>
      <c r="BK13" s="1145"/>
      <c r="BL13" s="1145"/>
      <c r="BM13" s="1145"/>
      <c r="BN13" s="1145"/>
      <c r="BO13" s="1145"/>
      <c r="BP13" s="1145"/>
      <c r="BQ13" s="1145"/>
      <c r="BR13" s="1145"/>
      <c r="BS13" s="1145"/>
      <c r="BT13" s="1145"/>
      <c r="BU13" s="1145"/>
      <c r="BV13" s="1145"/>
      <c r="BW13" s="1145"/>
      <c r="BX13" s="1145"/>
      <c r="BY13" s="1145"/>
      <c r="BZ13" s="1145"/>
      <c r="CA13" s="1145"/>
      <c r="CB13" s="1146"/>
      <c r="CH13" s="1144"/>
      <c r="CI13" s="1145"/>
      <c r="CJ13" s="1145"/>
      <c r="CK13" s="1145"/>
      <c r="CL13" s="1145"/>
      <c r="CM13" s="1145"/>
      <c r="CN13" s="1145"/>
      <c r="CO13" s="1145"/>
      <c r="CP13" s="1145"/>
      <c r="CQ13" s="1145"/>
      <c r="CR13" s="1145"/>
      <c r="CS13" s="1145"/>
      <c r="CT13" s="1145"/>
      <c r="CU13" s="1145"/>
      <c r="CV13" s="1145"/>
      <c r="CW13" s="1145"/>
      <c r="CX13" s="1145"/>
      <c r="CY13" s="1145"/>
      <c r="CZ13" s="1146"/>
      <c r="DG13" s="1144"/>
      <c r="DH13" s="1145"/>
      <c r="DI13" s="1145"/>
      <c r="DJ13" s="1145"/>
      <c r="DK13" s="1145"/>
      <c r="DL13" s="1145"/>
      <c r="DM13" s="1145"/>
      <c r="DN13" s="1145"/>
      <c r="DO13" s="1145"/>
      <c r="DP13" s="1145"/>
      <c r="DQ13" s="1145"/>
      <c r="DR13" s="1145"/>
      <c r="DS13" s="1145"/>
      <c r="DT13" s="1145"/>
      <c r="DU13" s="1145"/>
      <c r="DV13" s="1145"/>
      <c r="DW13" s="1145"/>
      <c r="DX13" s="1145"/>
      <c r="DY13" s="1145"/>
      <c r="DZ13" s="1145"/>
      <c r="EA13" s="1145"/>
      <c r="EB13" s="1145"/>
      <c r="EC13" s="1145"/>
      <c r="ED13" s="1145"/>
      <c r="EE13" s="1145"/>
      <c r="EF13" s="1145"/>
      <c r="EG13" s="1145"/>
      <c r="EH13" s="1145"/>
      <c r="EI13" s="1145"/>
      <c r="EJ13" s="1145"/>
      <c r="EK13" s="1145"/>
      <c r="EL13" s="1145"/>
      <c r="EM13" s="1146"/>
      <c r="EV13" s="1144"/>
      <c r="EW13" s="1145"/>
      <c r="EX13" s="1145"/>
      <c r="EY13" s="1145"/>
      <c r="EZ13" s="1145"/>
      <c r="FA13" s="1145"/>
      <c r="FB13" s="1145"/>
      <c r="FC13" s="1145"/>
      <c r="FD13" s="1145"/>
      <c r="FE13" s="1145"/>
      <c r="FF13" s="1145"/>
      <c r="FG13" s="1145"/>
      <c r="FH13" s="1145"/>
      <c r="FI13" s="1145"/>
      <c r="FJ13" s="1145"/>
      <c r="FK13" s="1145"/>
      <c r="FL13" s="1145"/>
      <c r="FM13" s="1145"/>
      <c r="FN13" s="1145"/>
      <c r="FO13" s="1145"/>
      <c r="FP13" s="1145"/>
      <c r="FQ13" s="1145"/>
      <c r="FR13" s="1145"/>
      <c r="FS13" s="1145"/>
      <c r="FT13" s="1145"/>
      <c r="FU13" s="1145"/>
      <c r="FV13" s="1145"/>
      <c r="FW13" s="1145"/>
      <c r="FX13" s="1145"/>
      <c r="FY13" s="1145"/>
      <c r="FZ13" s="1145"/>
      <c r="GA13" s="1145"/>
      <c r="GB13" s="1146"/>
    </row>
    <row r="14" spans="1:184" ht="13.5" thickBot="1" x14ac:dyDescent="0.3">
      <c r="E14" s="507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8"/>
      <c r="R14" s="508"/>
      <c r="S14" s="508"/>
      <c r="T14" s="508"/>
      <c r="U14" s="508"/>
      <c r="V14" s="508"/>
      <c r="W14" s="509"/>
      <c r="AD14" s="507"/>
      <c r="AE14" s="508"/>
      <c r="AF14" s="508"/>
      <c r="AG14" s="508"/>
      <c r="AH14" s="508"/>
      <c r="AI14" s="508"/>
      <c r="AJ14" s="508"/>
      <c r="AK14" s="508"/>
      <c r="AL14" s="508"/>
      <c r="AM14" s="508"/>
      <c r="AN14" s="508"/>
      <c r="AO14" s="508"/>
      <c r="AP14" s="508"/>
      <c r="AQ14" s="508"/>
      <c r="AR14" s="508"/>
      <c r="AS14" s="508"/>
      <c r="AT14" s="508"/>
      <c r="AU14" s="508"/>
      <c r="AV14" s="509"/>
      <c r="BI14" s="507"/>
      <c r="BJ14" s="508"/>
      <c r="BK14" s="508"/>
      <c r="BL14" s="508"/>
      <c r="BM14" s="508"/>
      <c r="BN14" s="508"/>
      <c r="BO14" s="508"/>
      <c r="BP14" s="508"/>
      <c r="BQ14" s="508"/>
      <c r="BR14" s="508"/>
      <c r="BS14" s="508"/>
      <c r="BT14" s="508"/>
      <c r="BU14" s="508"/>
      <c r="BV14" s="508"/>
      <c r="BW14" s="508"/>
      <c r="BX14" s="508"/>
      <c r="BY14" s="508"/>
      <c r="BZ14" s="508"/>
      <c r="CB14" s="509"/>
      <c r="CH14" s="510"/>
      <c r="CI14" s="506"/>
      <c r="CJ14" s="506"/>
      <c r="CK14" s="506"/>
      <c r="CL14" s="506"/>
      <c r="CM14" s="506"/>
      <c r="CN14" s="506"/>
      <c r="CO14" s="506"/>
      <c r="CP14" s="506"/>
      <c r="CQ14" s="506"/>
      <c r="CR14" s="506"/>
      <c r="CS14" s="506"/>
      <c r="CT14" s="506"/>
      <c r="CU14" s="506"/>
      <c r="CV14" s="506"/>
      <c r="CW14" s="506"/>
      <c r="CX14" s="506"/>
      <c r="CY14" s="506"/>
      <c r="CZ14" s="511"/>
      <c r="DG14" s="510"/>
      <c r="DH14" s="506"/>
      <c r="DI14" s="506"/>
      <c r="DJ14" s="506"/>
      <c r="DK14" s="506"/>
      <c r="DL14" s="506"/>
      <c r="DM14" s="506"/>
      <c r="DN14" s="506"/>
      <c r="DO14" s="506"/>
      <c r="DP14" s="506"/>
      <c r="DQ14" s="506"/>
      <c r="DR14" s="506"/>
      <c r="DS14" s="506"/>
      <c r="DT14" s="506"/>
      <c r="DU14" s="506"/>
      <c r="DV14" s="506"/>
      <c r="DW14" s="506"/>
      <c r="DX14" s="506"/>
      <c r="DY14" s="512"/>
      <c r="EM14" s="509"/>
      <c r="EV14" s="510"/>
      <c r="EW14" s="506"/>
      <c r="EX14" s="506"/>
      <c r="EY14" s="506"/>
      <c r="EZ14" s="506"/>
      <c r="FA14" s="506"/>
      <c r="FB14" s="506"/>
      <c r="FC14" s="506"/>
      <c r="FD14" s="506"/>
      <c r="FE14" s="506"/>
      <c r="FF14" s="506"/>
      <c r="FG14" s="506"/>
      <c r="FH14" s="506"/>
      <c r="FI14" s="506"/>
      <c r="FJ14" s="506"/>
      <c r="FK14" s="506"/>
      <c r="FL14" s="506"/>
      <c r="FM14" s="506"/>
      <c r="FN14" s="512"/>
      <c r="GB14" s="509"/>
    </row>
    <row r="15" spans="1:184" ht="12.75" customHeight="1" thickBot="1" x14ac:dyDescent="0.3">
      <c r="E15" s="507"/>
      <c r="F15" s="1147" t="s">
        <v>689</v>
      </c>
      <c r="G15" s="1147"/>
      <c r="H15" s="1147"/>
      <c r="I15" s="1147"/>
      <c r="J15" s="1147"/>
      <c r="K15" s="1147"/>
      <c r="R15" s="1147"/>
      <c r="S15" s="1147"/>
      <c r="T15" s="1147"/>
      <c r="U15" s="1147"/>
      <c r="V15" s="1147"/>
      <c r="W15" s="509"/>
      <c r="AD15" s="507"/>
      <c r="AE15" s="1147" t="s">
        <v>689</v>
      </c>
      <c r="AF15" s="1147"/>
      <c r="AG15" s="1147"/>
      <c r="AH15" s="1147"/>
      <c r="AI15" s="1147"/>
      <c r="AJ15" s="1147"/>
      <c r="AP15" s="513"/>
      <c r="AQ15" s="1148"/>
      <c r="AR15" s="1148"/>
      <c r="AS15" s="1148"/>
      <c r="AT15" s="1148"/>
      <c r="AU15" s="1148"/>
      <c r="AV15" s="509"/>
      <c r="BI15" s="507"/>
      <c r="BK15" s="1147" t="s">
        <v>690</v>
      </c>
      <c r="BL15" s="1147"/>
      <c r="BM15" s="1147"/>
      <c r="BN15" s="1147"/>
      <c r="BO15" s="1147"/>
      <c r="BV15" s="1147"/>
      <c r="BW15" s="1147"/>
      <c r="BX15" s="1147"/>
      <c r="BY15" s="1147"/>
      <c r="BZ15" s="1147"/>
      <c r="CB15" s="509"/>
      <c r="CH15" s="510"/>
      <c r="CI15" s="512"/>
      <c r="CJ15" s="1147" t="s">
        <v>691</v>
      </c>
      <c r="CK15" s="1147"/>
      <c r="CL15" s="1147"/>
      <c r="CM15" s="1147"/>
      <c r="CN15" s="1147"/>
      <c r="CO15" s="512"/>
      <c r="CP15" s="512"/>
      <c r="CQ15" s="512"/>
      <c r="CR15" s="512"/>
      <c r="CS15" s="512"/>
      <c r="CT15" s="512"/>
      <c r="CU15" s="1147"/>
      <c r="CV15" s="1147"/>
      <c r="CW15" s="1147"/>
      <c r="CX15" s="1147"/>
      <c r="CY15" s="1147"/>
      <c r="CZ15" s="511"/>
      <c r="DG15" s="510"/>
      <c r="DH15" s="1151" t="s">
        <v>693</v>
      </c>
      <c r="DI15" s="1152"/>
      <c r="DJ15" s="1152"/>
      <c r="DK15" s="1152"/>
      <c r="DL15" s="1152"/>
      <c r="DM15" s="1153"/>
      <c r="DN15" s="512"/>
      <c r="DO15" s="512"/>
      <c r="DP15" s="512"/>
      <c r="DQ15" s="512"/>
      <c r="DR15" s="512"/>
      <c r="DS15" s="1151" t="s">
        <v>694</v>
      </c>
      <c r="DT15" s="1152"/>
      <c r="DU15" s="1152"/>
      <c r="DV15" s="1152"/>
      <c r="DW15" s="1152"/>
      <c r="DX15" s="1153"/>
      <c r="DY15" s="512"/>
      <c r="EF15" s="1151"/>
      <c r="EG15" s="1152"/>
      <c r="EH15" s="1152"/>
      <c r="EI15" s="1152"/>
      <c r="EJ15" s="1152"/>
      <c r="EK15" s="1153"/>
      <c r="EM15" s="509"/>
      <c r="EV15" s="510"/>
      <c r="EW15" s="1151"/>
      <c r="EX15" s="1152"/>
      <c r="EY15" s="1152"/>
      <c r="EZ15" s="1152"/>
      <c r="FA15" s="1152"/>
      <c r="FB15" s="1153"/>
      <c r="FC15" s="512"/>
      <c r="FD15" s="512"/>
      <c r="FE15" s="512"/>
      <c r="FF15" s="512"/>
      <c r="FG15" s="512"/>
      <c r="FH15" s="1151"/>
      <c r="FI15" s="1152"/>
      <c r="FJ15" s="1152"/>
      <c r="FK15" s="1152"/>
      <c r="FL15" s="1152"/>
      <c r="FM15" s="1153"/>
      <c r="FN15" s="512"/>
      <c r="FU15" s="1151"/>
      <c r="FV15" s="1152"/>
      <c r="FW15" s="1152"/>
      <c r="FX15" s="1152"/>
      <c r="FY15" s="1152"/>
      <c r="FZ15" s="1153"/>
      <c r="GB15" s="509"/>
    </row>
    <row r="16" spans="1:184" ht="12.75" customHeight="1" x14ac:dyDescent="0.25">
      <c r="E16" s="507"/>
      <c r="F16" s="1149" t="s">
        <v>695</v>
      </c>
      <c r="G16" s="1149" t="s">
        <v>696</v>
      </c>
      <c r="H16" s="1149" t="s">
        <v>697</v>
      </c>
      <c r="I16" s="1149" t="s">
        <v>698</v>
      </c>
      <c r="J16" s="1149" t="s">
        <v>699</v>
      </c>
      <c r="K16" s="1150" t="s">
        <v>700</v>
      </c>
      <c r="Q16" s="1149"/>
      <c r="R16" s="1149"/>
      <c r="S16" s="1149"/>
      <c r="T16" s="1149"/>
      <c r="U16" s="1149"/>
      <c r="V16" s="1150"/>
      <c r="W16" s="509"/>
      <c r="AD16" s="507"/>
      <c r="AE16" s="1149" t="s">
        <v>695</v>
      </c>
      <c r="AF16" s="1149" t="s">
        <v>696</v>
      </c>
      <c r="AG16" s="1149" t="s">
        <v>697</v>
      </c>
      <c r="AH16" s="1149" t="s">
        <v>698</v>
      </c>
      <c r="AI16" s="1149" t="s">
        <v>699</v>
      </c>
      <c r="AJ16" s="1150" t="s">
        <v>700</v>
      </c>
      <c r="AP16" s="1154"/>
      <c r="AQ16" s="1154"/>
      <c r="AR16" s="1154"/>
      <c r="AS16" s="1154"/>
      <c r="AT16" s="1154"/>
      <c r="AU16" s="1155"/>
      <c r="AV16" s="509"/>
      <c r="BI16" s="507"/>
      <c r="BK16" s="1149" t="s">
        <v>695</v>
      </c>
      <c r="BL16" s="1149" t="s">
        <v>696</v>
      </c>
      <c r="BM16" s="1149" t="s">
        <v>697</v>
      </c>
      <c r="BN16" s="1149" t="s">
        <v>698</v>
      </c>
      <c r="BO16" s="1149" t="s">
        <v>699</v>
      </c>
      <c r="BP16" s="1150" t="s">
        <v>700</v>
      </c>
      <c r="BV16" s="1149"/>
      <c r="BW16" s="1149"/>
      <c r="BX16" s="1149"/>
      <c r="BY16" s="1149"/>
      <c r="BZ16" s="1149"/>
      <c r="CA16" s="1150"/>
      <c r="CB16" s="509"/>
      <c r="CH16" s="507"/>
      <c r="CI16" s="1149" t="s">
        <v>695</v>
      </c>
      <c r="CJ16" s="1149" t="s">
        <v>696</v>
      </c>
      <c r="CK16" s="1149" t="s">
        <v>697</v>
      </c>
      <c r="CL16" s="1149" t="s">
        <v>698</v>
      </c>
      <c r="CM16" s="1149" t="s">
        <v>699</v>
      </c>
      <c r="CN16" s="1150" t="s">
        <v>700</v>
      </c>
      <c r="CT16" s="1149"/>
      <c r="CU16" s="1149"/>
      <c r="CV16" s="1149"/>
      <c r="CW16" s="1149"/>
      <c r="CX16" s="1149"/>
      <c r="CY16" s="1150"/>
      <c r="CZ16" s="509"/>
      <c r="DG16" s="507"/>
      <c r="DH16" s="1147" t="s">
        <v>695</v>
      </c>
      <c r="DI16" s="1147" t="s">
        <v>696</v>
      </c>
      <c r="DJ16" s="1147" t="s">
        <v>697</v>
      </c>
      <c r="DK16" s="1147" t="s">
        <v>698</v>
      </c>
      <c r="DL16" s="1147" t="s">
        <v>699</v>
      </c>
      <c r="DM16" s="1156" t="s">
        <v>700</v>
      </c>
      <c r="DS16" s="1147" t="s">
        <v>695</v>
      </c>
      <c r="DT16" s="1147" t="s">
        <v>696</v>
      </c>
      <c r="DU16" s="1147" t="s">
        <v>697</v>
      </c>
      <c r="DV16" s="1147" t="s">
        <v>698</v>
      </c>
      <c r="DW16" s="1147" t="s">
        <v>699</v>
      </c>
      <c r="DX16" s="1156" t="s">
        <v>700</v>
      </c>
      <c r="EF16" s="1147"/>
      <c r="EG16" s="1147"/>
      <c r="EH16" s="1147"/>
      <c r="EI16" s="1147"/>
      <c r="EJ16" s="1147"/>
      <c r="EK16" s="1156"/>
      <c r="EM16" s="509"/>
      <c r="EV16" s="507"/>
      <c r="EW16" s="1147"/>
      <c r="EX16" s="1147"/>
      <c r="EY16" s="1147"/>
      <c r="EZ16" s="1147"/>
      <c r="FA16" s="1147"/>
      <c r="FB16" s="1156"/>
      <c r="FH16" s="1147"/>
      <c r="FI16" s="1147"/>
      <c r="FJ16" s="1147"/>
      <c r="FK16" s="1147"/>
      <c r="FL16" s="1147"/>
      <c r="FM16" s="1156"/>
      <c r="FU16" s="1147"/>
      <c r="FV16" s="1147"/>
      <c r="FW16" s="1147"/>
      <c r="FX16" s="1147"/>
      <c r="FY16" s="1147"/>
      <c r="FZ16" s="1156"/>
      <c r="GB16" s="509"/>
    </row>
    <row r="17" spans="5:184" x14ac:dyDescent="0.25">
      <c r="E17" s="507"/>
      <c r="F17" s="1149"/>
      <c r="G17" s="1149"/>
      <c r="H17" s="1149"/>
      <c r="I17" s="1149"/>
      <c r="J17" s="1149"/>
      <c r="K17" s="1150"/>
      <c r="Q17" s="1149"/>
      <c r="R17" s="1149"/>
      <c r="S17" s="1149"/>
      <c r="T17" s="1149"/>
      <c r="U17" s="1149"/>
      <c r="V17" s="1150"/>
      <c r="W17" s="509"/>
      <c r="AD17" s="507"/>
      <c r="AE17" s="1149"/>
      <c r="AF17" s="1149"/>
      <c r="AG17" s="1149"/>
      <c r="AH17" s="1149"/>
      <c r="AI17" s="1149"/>
      <c r="AJ17" s="1150"/>
      <c r="AP17" s="1154"/>
      <c r="AQ17" s="1154"/>
      <c r="AR17" s="1154"/>
      <c r="AS17" s="1154"/>
      <c r="AT17" s="1154"/>
      <c r="AU17" s="1155"/>
      <c r="AV17" s="509"/>
      <c r="BI17" s="507"/>
      <c r="BK17" s="1149"/>
      <c r="BL17" s="1149"/>
      <c r="BM17" s="1149"/>
      <c r="BN17" s="1149"/>
      <c r="BO17" s="1149"/>
      <c r="BP17" s="1150"/>
      <c r="BV17" s="1149"/>
      <c r="BW17" s="1149"/>
      <c r="BX17" s="1149"/>
      <c r="BY17" s="1149"/>
      <c r="BZ17" s="1149"/>
      <c r="CA17" s="1150"/>
      <c r="CB17" s="509"/>
      <c r="CH17" s="507"/>
      <c r="CI17" s="1149"/>
      <c r="CJ17" s="1149"/>
      <c r="CK17" s="1149"/>
      <c r="CL17" s="1149"/>
      <c r="CM17" s="1149"/>
      <c r="CN17" s="1150"/>
      <c r="CT17" s="1149"/>
      <c r="CU17" s="1149"/>
      <c r="CV17" s="1149"/>
      <c r="CW17" s="1149"/>
      <c r="CX17" s="1149"/>
      <c r="CY17" s="1150"/>
      <c r="CZ17" s="509"/>
      <c r="DG17" s="507"/>
      <c r="DH17" s="1147"/>
      <c r="DI17" s="1147"/>
      <c r="DJ17" s="1147"/>
      <c r="DK17" s="1147"/>
      <c r="DL17" s="1147"/>
      <c r="DM17" s="1156"/>
      <c r="DS17" s="1147"/>
      <c r="DT17" s="1147"/>
      <c r="DU17" s="1147"/>
      <c r="DV17" s="1147"/>
      <c r="DW17" s="1147"/>
      <c r="DX17" s="1156"/>
      <c r="EF17" s="1147"/>
      <c r="EG17" s="1147"/>
      <c r="EH17" s="1147"/>
      <c r="EI17" s="1147"/>
      <c r="EJ17" s="1147"/>
      <c r="EK17" s="1156"/>
      <c r="EM17" s="509"/>
      <c r="EV17" s="507"/>
      <c r="EW17" s="1147"/>
      <c r="EX17" s="1147"/>
      <c r="EY17" s="1147"/>
      <c r="EZ17" s="1147"/>
      <c r="FA17" s="1147"/>
      <c r="FB17" s="1156"/>
      <c r="FH17" s="1147"/>
      <c r="FI17" s="1147"/>
      <c r="FJ17" s="1147"/>
      <c r="FK17" s="1147"/>
      <c r="FL17" s="1147"/>
      <c r="FM17" s="1156"/>
      <c r="FU17" s="1147"/>
      <c r="FV17" s="1147"/>
      <c r="FW17" s="1147"/>
      <c r="FX17" s="1147"/>
      <c r="FY17" s="1147"/>
      <c r="FZ17" s="1156"/>
      <c r="GB17" s="509"/>
    </row>
    <row r="18" spans="5:184" ht="18.75" customHeight="1" x14ac:dyDescent="0.25">
      <c r="E18" s="507"/>
      <c r="F18" s="514">
        <f>IF(ID!H52=0,0.000001,ID!H52)</f>
        <v>-200</v>
      </c>
      <c r="G18" s="514">
        <f>IF(INDEX('DATA 1'!$H$14:$H$21,MATCH(F18,'DATA 1'!$G$14:$G$21,-1)+1-1)=0,0.000001,INDEX('DATA 1'!$H$14:$H$21,MATCH(F18,'DATA 1'!$G$14:$G$21,-1)))</f>
        <v>9.9999999999999995E-7</v>
      </c>
      <c r="H18" s="516">
        <f>IF(INDEX('DATA 1'!$H$14:$H$21,MATCH(F18,'DATA 1'!$G$14:$G$21,-1)+1)=0,0.000001,INDEX('DATA 1'!$H$14:$H$21,MATCH(F18,'DATA 1'!$G$14:$G$21,-1)+1))</f>
        <v>-0.6</v>
      </c>
      <c r="I18" s="517">
        <f>IF(INDEX('DATA 1'!$G$14:$G$21,MATCH(F18,'DATA 1'!$G$14:$G$21,-1)+1)=0,0.000001,INDEX('DATA 1'!$G$14:$G$21,MATCH(F18,'DATA 1'!$G$14:$G$21,-1)))</f>
        <v>-200</v>
      </c>
      <c r="J18" s="518">
        <f>INDEX('DATA 1'!$G$14:$G$21,MATCH(F18,'DATA 1'!$G$14:$G$21,-1)+1)</f>
        <v>-300</v>
      </c>
      <c r="K18" s="519">
        <f>(((F18-I18)*(H18-G18))/(J18-I18))+G18</f>
        <v>9.9999999999999995E-7</v>
      </c>
      <c r="Q18" s="514"/>
      <c r="R18" s="520"/>
      <c r="S18" s="520"/>
      <c r="T18" s="517"/>
      <c r="U18" s="518"/>
      <c r="V18" s="519"/>
      <c r="W18" s="509"/>
      <c r="AD18" s="507"/>
      <c r="AE18" s="514">
        <f>IF(ID!C61=0,0.000001,ID!C61)</f>
        <v>-566</v>
      </c>
      <c r="AF18" s="521">
        <f>IF(INDEX('DATA 1'!$H$36:$H$43,MATCH(AE18,'DATA 1'!$G$36:$G$43,-1)+1)=0,0.000001,INDEX('DATA 1'!$H$36:$H$43,MATCH(AE18,'DATA 1'!$G$36:$G$43,-1)))</f>
        <v>0.4</v>
      </c>
      <c r="AG18" s="521">
        <f>IF(INDEX('DATA 1'!$H$36:$H$43,MATCH(F18,'DATA 1'!$G$36:$G$43,-1)+1)=0,0.000001,INDEX('DATA 1'!$H$36:$H$43,MATCH(F18,'DATA 1'!$G$36:$G$43,-1)+1))</f>
        <v>0.2</v>
      </c>
      <c r="AH18" s="522">
        <f>IF(INDEX('DATA 1'!$G$36:$G$43,MATCH(AE18,'DATA 1'!$G$36:$G$43,-1)+1)=0,0.000001,INDEX('DATA 1'!$G$36:$G$43,MATCH(AE18,'DATA 1'!$G$36:$G$43,-1)))</f>
        <v>-500</v>
      </c>
      <c r="AI18" s="504">
        <f>INDEX('DATA 1'!$G$14:$G$21,MATCH(AE18,'DATA 1'!$G$14:$G$21,-1)+1)</f>
        <v>-600</v>
      </c>
      <c r="AJ18" s="523">
        <f>(((AE18-AH18)*(AG18-AF18))/(AI18-AH18))+AF18</f>
        <v>0.26800000000000002</v>
      </c>
      <c r="AP18" s="513"/>
      <c r="AQ18" s="524"/>
      <c r="AR18" s="524"/>
      <c r="AS18" s="525"/>
      <c r="AT18" s="513"/>
      <c r="AU18" s="523"/>
      <c r="AV18" s="509"/>
      <c r="BI18" s="507"/>
      <c r="BK18" s="514">
        <f>IF(BUDGET!C9=0,0.000001,BUDGET!C9)</f>
        <v>-200</v>
      </c>
      <c r="BL18" s="521">
        <f>IF(INDEX('DATA 1'!$J$14:$J$21,MATCH(BK18,'DATA 1'!$G$14:$G$21,-1)+1)=0,0.000001,INDEX('DATA 1'!$J$14:$J$21,MATCH(BK18,'DATA 1'!$G$14:$G$21,-1)))</f>
        <v>4.9999999999999822E-2</v>
      </c>
      <c r="BM18" s="521">
        <f>IF(INDEX('DATA 1'!$J$14:$J$21,MATCH(BK18,'DATA 1'!$G$14:$G$21,-1)+1)=0,0.000001,INDEX('DATA 1'!$J$14:$J$21,MATCH(BK18,'DATA 1'!$G$14:$G$21,-1)+1))</f>
        <v>0.54999999999999982</v>
      </c>
      <c r="BN18" s="522">
        <f>IF(INDEX('DATA 1'!$G$14:$G$21,MATCH(BK18,'DATA 1'!$G$14:$G$21,-1)+1)=0,0.000001,INDEX('DATA 1'!$G$14:$G$21,MATCH(BK18,'DATA 1'!$G$14:$G$21,-1)))</f>
        <v>-200</v>
      </c>
      <c r="BO18" s="504">
        <f>INDEX('DATA 1'!$G$14:$G$21,MATCH(BK18,'DATA 1'!$G$14:$G$21,-1)+1)</f>
        <v>-300</v>
      </c>
      <c r="BP18" s="523">
        <f>(((BK18-BN18)*(BM18-BL18))/(BO18-BN18))+BL18</f>
        <v>4.9999999999999822E-2</v>
      </c>
      <c r="BV18" s="514"/>
      <c r="BW18" s="521"/>
      <c r="BX18" s="521"/>
      <c r="BY18" s="522"/>
      <c r="CA18" s="523"/>
      <c r="CB18" s="509"/>
      <c r="CH18" s="507"/>
      <c r="CI18" s="514">
        <f>IF(BUDGET!C9=0,0.000001,BUDGET!C9)</f>
        <v>-200</v>
      </c>
      <c r="CJ18" s="521" t="str">
        <f>IF(INDEX('DATA 1'!$I$14:$I$21,MATCH(CI18,'DATA 1'!$G$14:$G$21,-1)+1-1)=0,0.000001,INDEX('DATA 1'!$I$14:$I$21,MATCH(CI18,'DATA 1'!$G$14:$G$21,-1)))</f>
        <v>-</v>
      </c>
      <c r="CK18" s="521" t="str">
        <f>IF(INDEX('DATA 1'!$I$14:$I$21,MATCH(CI18,'DATA 1'!$G$14:$G$21,-1)+1)=0,0.000001,INDEX('DATA 1'!$I$14:$I$21,MATCH(CI18,'DATA 1'!$G$14:$G$21,-1)+1))</f>
        <v>-</v>
      </c>
      <c r="CL18" s="522">
        <f>IF(INDEX('DATA 1'!$G$14:$G$21,MATCH(CI18,'DATA 1'!$G$14:$G$21,-1)+1)=0,0.000001,INDEX('DATA 1'!$G$14:$G$21,MATCH(CI18,'DATA 1'!$G$14:$G$21,-1)))</f>
        <v>-200</v>
      </c>
      <c r="CM18" s="504">
        <f>INDEX('DATA 1'!$G$14:$G$21,MATCH(CI18,'DATA 1'!$G$14:$G$21,-1)+1)</f>
        <v>-300</v>
      </c>
      <c r="CN18" s="523" t="e">
        <f>(((CI18-CL18)*(CK18-CJ18))/(CM18-CL18))+CJ18</f>
        <v>#VALUE!</v>
      </c>
      <c r="CT18" s="514"/>
      <c r="CU18" s="521"/>
      <c r="CV18" s="521"/>
      <c r="CW18" s="522"/>
      <c r="CY18" s="523"/>
      <c r="CZ18" s="509"/>
      <c r="DG18" s="507"/>
      <c r="DH18" s="514">
        <f>IF(ID!D24=0,0.000001,ID!D24)</f>
        <v>25</v>
      </c>
      <c r="DI18" s="521">
        <f>IF(INDEX('DATA 1'!W14:W20,MATCH(DH18,'DATA 1'!V14:V20,1)+1)=0,0.000001,INDEX('DATA 1'!W14:W20,MATCH(DH18,'DATA 1'!V14:V20,1)))</f>
        <v>-0.2</v>
      </c>
      <c r="DJ18" s="521">
        <f>IF(INDEX('DATA 1'!$W$14:$W$20,MATCH(DH18,'DATA 1'!$V$14:$V$20,1)+1)=0,0.000001,INDEX('DATA 1'!$W$14:$W$21,MATCH(DH18,'DATA 1'!$V$14:$V$20,1)+1))</f>
        <v>-0.2</v>
      </c>
      <c r="DK18" s="522">
        <f>IF(INDEX('DATA 1'!$V$14:$V$20,MATCH(DH18,'DATA 1'!$V$14:$V$21,1)+1)=0,0.000001,INDEX('DATA 1'!$V$14:$V$21,MATCH(DH18,'DATA 1'!$V$14:$V$21,1)))</f>
        <v>25</v>
      </c>
      <c r="DL18" s="504">
        <f>INDEX('DATA 1'!$V$14:$V$21,MATCH(DH18,'DATA 1'!$V$14:$V$21,1)+1)</f>
        <v>30</v>
      </c>
      <c r="DM18" s="523">
        <f>(((DH18-DK18)*(DJ18-DI18))/(DL18-DK18))+DI18</f>
        <v>-0.2</v>
      </c>
      <c r="DS18" s="514">
        <f>IF(ID!C25=0,0.000001,ID!C25)</f>
        <v>66</v>
      </c>
      <c r="DT18" s="521">
        <f>IF(INDEX('DATA 1'!Z14:Z20,MATCH(DS18,'DATA 1'!Y14:Y20,1)+1)=0,0.000001,INDEX('DATA 1'!Z14:Z20,MATCH(DS18,'DATA 1'!Y14:Y20,1)))</f>
        <v>-0.2</v>
      </c>
      <c r="DU18" s="521">
        <f>IF(INDEX('DATA 1'!$Z$14:$Z$20,MATCH(DS18,'DATA 1'!$Y$14:$Y$21,1)+1)=0,0.000001,INDEX('DATA 1'!$Z$14:$Z$21,MATCH(DS18,'DATA 1'!$Y$14:$Y$21,1)+1))</f>
        <v>-0.3</v>
      </c>
      <c r="DV18" s="522">
        <f>IF(INDEX('DATA 1'!$Y$14:$Y$20,MATCH(DS18,'DATA 1'!$Y$14:$Y$20,1)+1)=0,0.000001,INDEX('DATA 1'!$Y$14:$Y$20,MATCH(DS18,'DATA 1'!$Y$14:$Y$20,1)))</f>
        <v>60</v>
      </c>
      <c r="DW18" s="504">
        <f>INDEX('DATA 1'!$Y$14:$Y$20,MATCH(DS18,'DATA 1'!$Y$14:$Y$21,1)+1)</f>
        <v>70</v>
      </c>
      <c r="DX18" s="523">
        <f>(((DS18-DV18)*(DU18-DT18))/(DW18-DV18))+DT18</f>
        <v>-0.26</v>
      </c>
      <c r="EF18" s="514"/>
      <c r="EG18" s="521"/>
      <c r="EH18" s="521"/>
      <c r="EI18" s="522"/>
      <c r="EK18" s="523"/>
      <c r="EM18" s="509"/>
      <c r="EV18" s="507"/>
      <c r="EW18" s="514"/>
      <c r="EX18" s="521"/>
      <c r="EY18" s="521"/>
      <c r="EZ18" s="522"/>
      <c r="FB18" s="523"/>
      <c r="FH18" s="514"/>
      <c r="FI18" s="521"/>
      <c r="FJ18" s="521"/>
      <c r="FK18" s="522"/>
      <c r="FM18" s="523"/>
      <c r="FU18" s="514"/>
      <c r="FV18" s="521"/>
      <c r="FW18" s="521"/>
      <c r="FX18" s="522"/>
      <c r="FZ18" s="523"/>
      <c r="GB18" s="509"/>
    </row>
    <row r="19" spans="5:184" ht="18.75" customHeight="1" x14ac:dyDescent="0.3">
      <c r="E19" s="507"/>
      <c r="F19" s="514">
        <f>IF(ID!H53=0,0.000001,ID!H53)</f>
        <v>-300</v>
      </c>
      <c r="G19" s="515">
        <f>IF(INDEX('DATA 1'!$H$14:$H$21,MATCH(F19,'DATA 1'!$G$14:$G$21,-1)+1-1)=0,0.000001,INDEX('DATA 1'!$H$14:$H$21,MATCH(F19,'DATA 1'!$G$14:$G$21,-1)))</f>
        <v>-0.6</v>
      </c>
      <c r="H19" s="516">
        <f>IF(INDEX('DATA 1'!$H$14:$H$21,MATCH(F19,'DATA 1'!$G$14:$G$21,-1)+1)=0,0.000001,INDEX('DATA 1'!$H$14:$H$21,MATCH(F19,'DATA 1'!$G$14:$G$21,-1)+1))</f>
        <v>-1.9</v>
      </c>
      <c r="I19" s="517">
        <f>IF(INDEX('DATA 1'!$G$14:$G$21,MATCH(F19,'DATA 1'!$G$14:$G$21,-1)+1)=0,0.000001,INDEX('DATA 1'!$G$14:$G$21,MATCH(F19,'DATA 1'!$G$14:$G$21,-1)))</f>
        <v>-300</v>
      </c>
      <c r="J19" s="518">
        <f>INDEX('DATA 1'!$G$14:$G$21,MATCH(F19,'DATA 1'!$G$14:$G$21,-1)+1)</f>
        <v>-400</v>
      </c>
      <c r="K19" s="519">
        <f t="shared" ref="K19:K22" si="0">(((F19-I19)*(H19-G19))/(J19-I19))+G19</f>
        <v>-0.6</v>
      </c>
      <c r="R19" s="520"/>
      <c r="S19" s="520"/>
      <c r="T19" s="517"/>
      <c r="U19" s="518"/>
      <c r="V19" s="519"/>
      <c r="W19" s="509"/>
      <c r="AD19" s="507"/>
      <c r="AE19" s="513"/>
      <c r="AF19" s="524"/>
      <c r="AG19" s="524"/>
      <c r="AH19" s="525"/>
      <c r="AI19" s="513"/>
      <c r="AJ19" s="523"/>
      <c r="AP19" s="513"/>
      <c r="AQ19" s="524"/>
      <c r="AR19" s="524"/>
      <c r="AS19" s="525"/>
      <c r="AT19" s="513"/>
      <c r="AU19" s="523"/>
      <c r="AV19" s="509"/>
      <c r="BI19" s="507"/>
      <c r="BK19" s="504">
        <f>BUDGET!C24</f>
        <v>-300</v>
      </c>
      <c r="BL19" s="521">
        <f>IF(INDEX('DATA 1'!$J$14:$J$21,MATCH(BK19,'DATA 1'!$G$14:$G$21,-1)+1)=0,0.000001,INDEX('DATA 1'!$J$14:$J$21,MATCH(BK19,'DATA 1'!$G$14:$G$21,-1)))</f>
        <v>9.9999999999999995E-7</v>
      </c>
      <c r="BM19" s="521">
        <f>IF(INDEX('DATA 1'!$J$14:$J$21,MATCH(BK19,'DATA 1'!$G$14:$G$21,-1)+1)=0,0.000001,INDEX('DATA 1'!$J$14:$J$21,MATCH(BK19,'DATA 1'!$G$14:$G$21,-1)+1))</f>
        <v>9.9999999999999995E-7</v>
      </c>
      <c r="BN19" s="522">
        <f>IF(INDEX('DATA 1'!$G$14:$G$21,MATCH(BK19,'DATA 1'!$G$14:$G$21,-1)+1)=0,0.000001,INDEX('DATA 1'!$G$14:$G$21,MATCH(BK19,'DATA 1'!$G$14:$G$21,-1)))</f>
        <v>-300</v>
      </c>
      <c r="BO19" s="504">
        <f>INDEX('DATA 1'!$G$14:$G$21,MATCH(BK19,'DATA 1'!$G$14:$G$21,-1)+1)</f>
        <v>-400</v>
      </c>
      <c r="BP19" s="523">
        <f t="shared" ref="BP19:BP22" si="1">(((BK19-BN19)*(BM19-BL19))/(BO19-BN19))+BL19</f>
        <v>9.9999999999999995E-7</v>
      </c>
      <c r="BW19" s="521"/>
      <c r="BX19" s="521"/>
      <c r="BY19" s="522"/>
      <c r="CA19" s="523"/>
      <c r="CB19" s="509"/>
      <c r="CH19" s="507"/>
      <c r="CI19" s="504">
        <f>BK19</f>
        <v>-300</v>
      </c>
      <c r="CJ19" s="521">
        <f>IF(INDEX('DATA 1'!$I$14:$I$21,MATCH(CI19,'DATA 1'!$G$14:$G$21,-1)+1)=0,0.000001,INDEX('DATA 1'!$I$14:$I$21,MATCH(CI19,'DATA 1'!$G$14:$G$21,-1)))</f>
        <v>9.9999999999999995E-7</v>
      </c>
      <c r="CK19" s="521">
        <f>IF(INDEX('DATA 1'!$I$14:$I$21,MATCH(CI19,'DATA 1'!$G$14:$G$21,-1)+1)=0,0.000001,INDEX('DATA 1'!$I$14:$I$21,MATCH(CI19,'DATA 1'!$G$14:$G$21,-1)+1))</f>
        <v>9.9999999999999995E-7</v>
      </c>
      <c r="CL19" s="522">
        <f>IF(INDEX('DATA 1'!$G$14:$G$21,MATCH(CI19,'DATA 1'!$G$14:$G$21,-1)+1)=0,0.000001,INDEX('DATA 1'!$G$14:$G$21,MATCH(CI19,'DATA 1'!$G$14:$G$21,-1)))</f>
        <v>-300</v>
      </c>
      <c r="CM19" s="504">
        <f>INDEX('DATA 1'!$G$14:$G$21,MATCH(CI19,'DATA 1'!$G$14:$G$21,-1)+1)</f>
        <v>-400</v>
      </c>
      <c r="CN19" s="523">
        <f t="shared" ref="CN19:CN22" si="2">(((CI19-CL19)*(CK19-CJ19))/(CM19-CL19))+CJ19</f>
        <v>9.9999999999999995E-7</v>
      </c>
      <c r="CU19" s="521"/>
      <c r="CV19" s="521"/>
      <c r="CW19" s="522"/>
      <c r="CY19" s="523"/>
      <c r="CZ19" s="509"/>
      <c r="DG19" s="507"/>
      <c r="EM19" s="509"/>
      <c r="EV19" s="507"/>
      <c r="GB19" s="509"/>
    </row>
    <row r="20" spans="5:184" ht="18.75" customHeight="1" thickBot="1" x14ac:dyDescent="0.35">
      <c r="E20" s="507"/>
      <c r="F20" s="514">
        <f>IF(ID!H54=0,0.000001,ID!H54)</f>
        <v>-401</v>
      </c>
      <c r="G20" s="515">
        <f>IF(INDEX('DATA 1'!$H$14:$H$21,MATCH(F20,'DATA 1'!$G$14:$G$21,-1)+1-1)=0,0.000001,INDEX('DATA 1'!$H$14:$H$21,MATCH(F20,'DATA 1'!$G$14:$G$21,-1)))</f>
        <v>-1.9</v>
      </c>
      <c r="H20" s="516">
        <f>IF(INDEX('DATA 1'!$H$14:$H$21,MATCH(F20,'DATA 1'!$G$14:$G$21,-1)+1)=0,0.000001,INDEX('DATA 1'!$H$14:$H$21,MATCH(F20,'DATA 1'!$G$14:$G$21,-1)+1))</f>
        <v>-2.5</v>
      </c>
      <c r="I20" s="517">
        <f>IF(INDEX('DATA 1'!$G$14:$G$21,MATCH(F20,'DATA 1'!$G$14:$G$21,-1)+1)=0,0.000001,INDEX('DATA 1'!$G$14:$G$21,MATCH(F20,'DATA 1'!$G$14:$G$21,-1)))</f>
        <v>-400</v>
      </c>
      <c r="J20" s="518">
        <f>INDEX('DATA 1'!$G$14:$G$21,MATCH(F20,'DATA 1'!$G$14:$G$21,-1)+1)</f>
        <v>-500</v>
      </c>
      <c r="K20" s="519">
        <f>(((F20-I20)*(H20-G20))/(J20-I20))+G20</f>
        <v>-1.9059999999999999</v>
      </c>
      <c r="R20" s="520"/>
      <c r="S20" s="520"/>
      <c r="T20" s="517"/>
      <c r="U20" s="518"/>
      <c r="V20" s="519"/>
      <c r="W20" s="509"/>
      <c r="AD20" s="507"/>
      <c r="AE20" s="513" t="s">
        <v>731</v>
      </c>
      <c r="AF20" s="524"/>
      <c r="AG20" s="524"/>
      <c r="AH20" s="525"/>
      <c r="AI20" s="513"/>
      <c r="AJ20" s="523"/>
      <c r="AP20" s="513"/>
      <c r="AQ20" s="524"/>
      <c r="AR20" s="524"/>
      <c r="AS20" s="525"/>
      <c r="AT20" s="513"/>
      <c r="AU20" s="523"/>
      <c r="AV20" s="509"/>
      <c r="BI20" s="507"/>
      <c r="BK20" s="504">
        <f>BUDGET!C39</f>
        <v>-400</v>
      </c>
      <c r="BL20" s="521">
        <f>IF(INDEX('DATA 1'!$J$14:$J$21,MATCH(BK20,'DATA 1'!$G$14:$G$21,-1)+1)=0,0.000001,INDEX('DATA 1'!$J$14:$J$21,MATCH(BK20,'DATA 1'!$G$14:$G$21,-1)))</f>
        <v>9.9999999999999995E-7</v>
      </c>
      <c r="BM20" s="521">
        <f>IF(INDEX('DATA 1'!$J$14:$J$21,MATCH(BK20,'DATA 1'!$G$14:$G$21,-1)+1)=0,0.000001,INDEX('DATA 1'!$J$14:$J$21,MATCH(BK20,'DATA 1'!$G$14:$G$21,-1)+1))</f>
        <v>9.9999999999999995E-7</v>
      </c>
      <c r="BN20" s="522">
        <f>IF(INDEX('DATA 1'!$G$14:$G$21,MATCH(BK20,'DATA 1'!$G$14:$G$21,-1)+1)=0,0.000001,INDEX('DATA 1'!$G$14:$G$21,MATCH(BK20,'DATA 1'!$G$14:$G$21,-1)))</f>
        <v>-400</v>
      </c>
      <c r="BO20" s="504">
        <f>INDEX('DATA 1'!$G$14:$G$21,MATCH(BK20,'DATA 1'!$G$14:$G$21,-1)+1)</f>
        <v>-500</v>
      </c>
      <c r="BP20" s="523">
        <f t="shared" si="1"/>
        <v>9.9999999999999995E-7</v>
      </c>
      <c r="BW20" s="521"/>
      <c r="BX20" s="521"/>
      <c r="BY20" s="522"/>
      <c r="CA20" s="523"/>
      <c r="CB20" s="509"/>
      <c r="CH20" s="507"/>
      <c r="CI20" s="504">
        <f t="shared" ref="CI20:CI22" si="3">BK20</f>
        <v>-400</v>
      </c>
      <c r="CJ20" s="521">
        <f>IF(INDEX('DATA 1'!$I$14:$I$21,MATCH(CI20,'DATA 1'!$G$14:$G$21,-1)+1)=0,0.000001,INDEX('DATA 1'!$I$14:$I$21,MATCH(CI20,'DATA 1'!$G$14:$G$21,-1)))</f>
        <v>9.9999999999999995E-7</v>
      </c>
      <c r="CK20" s="521">
        <f>IF(INDEX('DATA 1'!$I$14:$I$21,MATCH(CI20,'DATA 1'!$G$14:$G$21,-1)+1)=0,0.000001,INDEX('DATA 1'!$I$14:$I$21,MATCH(CI20,'DATA 1'!$G$14:$G$21,-1)+1))</f>
        <v>9.9999999999999995E-7</v>
      </c>
      <c r="CL20" s="522">
        <f>IF(INDEX('DATA 1'!$G$14:$G$21,MATCH(CI20,'DATA 1'!$G$14:$G$21,-1)+1)=0,0.000001,INDEX('DATA 1'!$G$14:$G$21,MATCH(CI20,'DATA 1'!$G$14:$G$21,-1)))</f>
        <v>-400</v>
      </c>
      <c r="CM20" s="504">
        <f>INDEX('DATA 1'!$G$14:$G$21,MATCH(CI20,'DATA 1'!$G$14:$G$21,-1)+1)</f>
        <v>-500</v>
      </c>
      <c r="CN20" s="523">
        <f t="shared" si="2"/>
        <v>9.9999999999999995E-7</v>
      </c>
      <c r="CU20" s="521"/>
      <c r="CV20" s="521"/>
      <c r="CW20" s="522"/>
      <c r="CY20" s="523"/>
      <c r="CZ20" s="509"/>
      <c r="DG20" s="507"/>
      <c r="EM20" s="509"/>
      <c r="EV20" s="507"/>
      <c r="GB20" s="509"/>
    </row>
    <row r="21" spans="5:184" ht="18.75" customHeight="1" thickBot="1" x14ac:dyDescent="0.35">
      <c r="E21" s="507"/>
      <c r="F21" s="514">
        <f>IF(ID!H55=0,0.000001,ID!H55)</f>
        <v>-503</v>
      </c>
      <c r="G21" s="515">
        <f>IF(INDEX('DATA 1'!$H$14:$H$21,MATCH(F21,'DATA 1'!$G$14:$G$21,-1)+1-1)=0,0.000001,INDEX('DATA 1'!$H$14:$H$21,MATCH(F21,'DATA 1'!$G$14:$G$21,-1)))</f>
        <v>-2.5</v>
      </c>
      <c r="H21" s="516">
        <f>IF(INDEX('DATA 1'!$H$14:$H$21,MATCH(F21,'DATA 1'!$G$14:$G$21,-1)+1)=0,0.000001,INDEX('DATA 1'!$H$14:$H$21,MATCH(F21,'DATA 1'!$G$14:$G$21,-1)+1))</f>
        <v>-3.4</v>
      </c>
      <c r="I21" s="517">
        <f>IF(INDEX('DATA 1'!$G$14:$G$21,MATCH(F21,'DATA 1'!$G$14:$G$21,-1)+1)=0,0.000001,INDEX('DATA 1'!$G$14:$G$21,MATCH(F21,'DATA 1'!$G$14:$G$21,-1)))</f>
        <v>-500</v>
      </c>
      <c r="J21" s="518">
        <f>INDEX('DATA 1'!$G$14:$G$21,MATCH(F21,'DATA 1'!$G$14:$G$21,-1)+1)</f>
        <v>-600</v>
      </c>
      <c r="K21" s="519">
        <f t="shared" si="0"/>
        <v>-2.5270000000000001</v>
      </c>
      <c r="R21" s="520"/>
      <c r="S21" s="520"/>
      <c r="T21" s="517"/>
      <c r="U21" s="518"/>
      <c r="V21" s="519"/>
      <c r="W21" s="509"/>
      <c r="AD21" s="507"/>
      <c r="AE21" s="513"/>
      <c r="AF21" s="524"/>
      <c r="AG21" s="524"/>
      <c r="AH21" s="525"/>
      <c r="AI21" s="513"/>
      <c r="AJ21" s="523"/>
      <c r="AP21" s="513"/>
      <c r="AQ21" s="524"/>
      <c r="AR21" s="524"/>
      <c r="AS21" s="525"/>
      <c r="AT21" s="513"/>
      <c r="AU21" s="523"/>
      <c r="AV21" s="509"/>
      <c r="BI21" s="507"/>
      <c r="BK21" s="504">
        <f>BUDGET!C56</f>
        <v>-500</v>
      </c>
      <c r="BL21" s="521">
        <f>IF(INDEX('DATA 1'!$J$14:$J$21,MATCH(BK21,'DATA 1'!$G$14:$G$21,-1)+1)=0,0.000001,INDEX('DATA 1'!$J$14:$J$21,MATCH(BK21,'DATA 1'!$G$14:$G$21,-1)))</f>
        <v>9.9999999999999995E-7</v>
      </c>
      <c r="BM21" s="521">
        <f>IF(INDEX('DATA 1'!$J$14:$J$21,MATCH(BK21,'DATA 1'!$G$14:$G$21,-1)+1)=0,0.000001,INDEX('DATA 1'!$J$14:$J$21,MATCH(BK21,'DATA 1'!$G$14:$G$21,-1)+1))</f>
        <v>9.9999999999999995E-7</v>
      </c>
      <c r="BN21" s="522">
        <f>IF(INDEX('DATA 1'!$G$14:$G$21,MATCH(BK21,'DATA 1'!$G$14:$G$21,-1)+1)=0,0.000001,INDEX('DATA 1'!$G$14:$G$21,MATCH(BK21,'DATA 1'!$G$14:$G$21,-1)))</f>
        <v>-500</v>
      </c>
      <c r="BO21" s="504">
        <f>INDEX('DATA 1'!$G$14:$G$21,MATCH(BK21,'DATA 1'!$G$14:$G$21,-1)+1)</f>
        <v>-600</v>
      </c>
      <c r="BP21" s="523">
        <f t="shared" si="1"/>
        <v>9.9999999999999995E-7</v>
      </c>
      <c r="BW21" s="521"/>
      <c r="BX21" s="521"/>
      <c r="BY21" s="522"/>
      <c r="CA21" s="523"/>
      <c r="CB21" s="509"/>
      <c r="CH21" s="507"/>
      <c r="CI21" s="504">
        <f t="shared" si="3"/>
        <v>-500</v>
      </c>
      <c r="CJ21" s="521">
        <f>IF(INDEX('DATA 1'!$I$14:$I$21,MATCH(CI21,'DATA 1'!$G$14:$G$21,-1)+1)=0,0.000001,INDEX('DATA 1'!$I$14:$I$21,MATCH(CI21,'DATA 1'!$G$14:$G$21,-1)))</f>
        <v>9.9999999999999995E-7</v>
      </c>
      <c r="CK21" s="521">
        <f>IF(INDEX('DATA 1'!$I$14:$I$21,MATCH(CI21,'DATA 1'!$G$14:$G$21,-1)+1)=0,0.000001,INDEX('DATA 1'!$I$14:$I$21,MATCH(CI21,'DATA 1'!$G$14:$G$21,-1)+1))</f>
        <v>9.9999999999999995E-7</v>
      </c>
      <c r="CL21" s="522">
        <f>IF(INDEX('DATA 1'!$G$14:$G$21,MATCH(CI21,'DATA 1'!$G$14:$G$21,-1)+1)=0,0.000001,INDEX('DATA 1'!$G$14:$G$21,MATCH(CI21,'DATA 1'!$G$14:$G$21,-1)))</f>
        <v>-500</v>
      </c>
      <c r="CM21" s="504">
        <f>INDEX('DATA 1'!$G$14:$G$21,MATCH(CI21,'DATA 1'!$G$14:$G$21,-1)+1)</f>
        <v>-600</v>
      </c>
      <c r="CN21" s="523">
        <f t="shared" si="2"/>
        <v>9.9999999999999995E-7</v>
      </c>
      <c r="CU21" s="521"/>
      <c r="CV21" s="521"/>
      <c r="CW21" s="522"/>
      <c r="CY21" s="523"/>
      <c r="CZ21" s="509"/>
      <c r="DG21" s="507"/>
      <c r="DH21" s="1151"/>
      <c r="DI21" s="1152"/>
      <c r="DJ21" s="1152"/>
      <c r="DK21" s="1152"/>
      <c r="DL21" s="1152"/>
      <c r="DM21" s="1153"/>
      <c r="DS21" s="1151"/>
      <c r="DT21" s="1152"/>
      <c r="DU21" s="1152"/>
      <c r="DV21" s="1152"/>
      <c r="DW21" s="1152"/>
      <c r="DX21" s="1153"/>
      <c r="EF21" s="512"/>
      <c r="EG21" s="512"/>
      <c r="EH21" s="512"/>
      <c r="EI21" s="512"/>
      <c r="EJ21" s="512"/>
      <c r="EK21" s="512"/>
      <c r="EM21" s="509"/>
      <c r="EV21" s="507"/>
      <c r="EW21" s="1151"/>
      <c r="EX21" s="1152"/>
      <c r="EY21" s="1152"/>
      <c r="EZ21" s="1152"/>
      <c r="FA21" s="1152"/>
      <c r="FB21" s="1153"/>
      <c r="FH21" s="1151"/>
      <c r="FI21" s="1152"/>
      <c r="FJ21" s="1152"/>
      <c r="FK21" s="1152"/>
      <c r="FL21" s="1152"/>
      <c r="FM21" s="1153"/>
      <c r="FU21" s="512"/>
      <c r="FV21" s="512"/>
      <c r="FW21" s="512"/>
      <c r="FX21" s="512"/>
      <c r="FY21" s="512"/>
      <c r="FZ21" s="512"/>
      <c r="GB21" s="509"/>
    </row>
    <row r="22" spans="5:184" ht="18.75" customHeight="1" x14ac:dyDescent="0.3">
      <c r="E22" s="507"/>
      <c r="F22" s="514">
        <f>IF(ID!H56=0,0.000001,ID!H56)</f>
        <v>-601</v>
      </c>
      <c r="G22" s="515">
        <f>IF(INDEX('DATA 1'!$H$14:$H$21,MATCH(F22,'DATA 1'!$G$14:$G$21,-1)+1-1)=0,0.000001,INDEX('DATA 1'!$H$14:$H$21,MATCH(F22,'DATA 1'!$G$14:$G$21,-1)))</f>
        <v>-3.4</v>
      </c>
      <c r="H22" s="516">
        <f>IF(INDEX('DATA 1'!$H$14:$H$21,MATCH(F22,'DATA 1'!$G$14:$G$21,-1)+1)=0,0.000001,INDEX('DATA 1'!$H$14:$H$21,MATCH(F22,'DATA 1'!$G$14:$G$21,-1)+1))</f>
        <v>-3.4</v>
      </c>
      <c r="I22" s="517">
        <f>IF(INDEX('DATA 1'!$G$14:$G$21,MATCH(F22,'DATA 1'!$G$14:$G$21,-1)+1)=0,0.000001,INDEX('DATA 1'!$G$14:$G$21,MATCH(F22,'DATA 1'!$G$14:$G$21,-1)))</f>
        <v>-600</v>
      </c>
      <c r="J22" s="518">
        <f>INDEX('DATA 1'!$G$14:$G$21,MATCH(F22,'DATA 1'!$G$14:$G$21,-1)+1)</f>
        <v>-700</v>
      </c>
      <c r="K22" s="519">
        <f t="shared" si="0"/>
        <v>-3.4</v>
      </c>
      <c r="R22" s="520"/>
      <c r="S22" s="520"/>
      <c r="T22" s="517"/>
      <c r="U22" s="518"/>
      <c r="V22" s="519"/>
      <c r="W22" s="509"/>
      <c r="AD22" s="507"/>
      <c r="AE22" s="513"/>
      <c r="AF22" s="524"/>
      <c r="AG22" s="524"/>
      <c r="AH22" s="525"/>
      <c r="AI22" s="513"/>
      <c r="AJ22" s="523"/>
      <c r="AP22" s="513"/>
      <c r="AQ22" s="524"/>
      <c r="AR22" s="524"/>
      <c r="AS22" s="525"/>
      <c r="AT22" s="513"/>
      <c r="AU22" s="523"/>
      <c r="AV22" s="509"/>
      <c r="BI22" s="507"/>
      <c r="BK22" s="504">
        <f>BUDGET!C75</f>
        <v>-600</v>
      </c>
      <c r="BL22" s="521">
        <f>IF(INDEX('DATA 1'!$J$14:$J$21,MATCH(BK22,'DATA 1'!$G$14:$G$21,-1)+1)=0,0.000001,INDEX('DATA 1'!$J$14:$J$21,MATCH(BK22,'DATA 1'!$G$14:$G$21,-1)))</f>
        <v>9.9999999999999995E-7</v>
      </c>
      <c r="BM22" s="521">
        <f>IF(INDEX('DATA 1'!$J$14:$J$21,MATCH(BK22,'DATA 1'!$G$14:$G$21,-1)+1)=0,0.000001,INDEX('DATA 1'!$J$14:$J$21,MATCH(BK22,'DATA 1'!$G$14:$G$21,-1)+1))</f>
        <v>9.9999999999999995E-7</v>
      </c>
      <c r="BN22" s="522">
        <f>IF(INDEX('DATA 1'!$G$14:$G$21,MATCH(BK22,'DATA 1'!$G$14:$G$21,-1)+1)=0,0.000001,INDEX('DATA 1'!$G$14:$G$21,MATCH(BK22,'DATA 1'!$G$14:$G$21,-1)))</f>
        <v>-600</v>
      </c>
      <c r="BO22" s="504">
        <f>INDEX('DATA 1'!$G$14:$G$21,MATCH(BK22,'DATA 1'!$G$14:$G$21,-1)+1)</f>
        <v>-700</v>
      </c>
      <c r="BP22" s="523">
        <f t="shared" si="1"/>
        <v>9.9999999999999995E-7</v>
      </c>
      <c r="BW22" s="521"/>
      <c r="BX22" s="521"/>
      <c r="BY22" s="522"/>
      <c r="CA22" s="523"/>
      <c r="CB22" s="509"/>
      <c r="CH22" s="507"/>
      <c r="CI22" s="504">
        <f t="shared" si="3"/>
        <v>-600</v>
      </c>
      <c r="CJ22" s="521">
        <f>IF(INDEX('DATA 1'!$I$14:$I$21,MATCH(CI22,'DATA 1'!$G$14:$G$21,-1)+1)=0,0.000001,INDEX('DATA 1'!$I$14:$I$21,MATCH(CI22,'DATA 1'!$G$14:$G$21,-1)))</f>
        <v>9.9999999999999995E-7</v>
      </c>
      <c r="CK22" s="521">
        <f>IF(INDEX('DATA 1'!$I$14:$I$21,MATCH(CI22,'DATA 1'!$G$14:$G$21,-1)+1)=0,0.000001,INDEX('DATA 1'!$I$14:$I$21,MATCH(CI22,'DATA 1'!$G$14:$G$21,-1)+1))</f>
        <v>9.9999999999999995E-7</v>
      </c>
      <c r="CL22" s="522">
        <f>IF(INDEX('DATA 1'!$G$14:$G$21,MATCH(CI22,'DATA 1'!$G$14:$G$21,-1)+1)=0,0.000001,INDEX('DATA 1'!$G$14:$G$21,MATCH(CI22,'DATA 1'!$G$14:$G$21,-1)))</f>
        <v>-600</v>
      </c>
      <c r="CM22" s="504">
        <f>INDEX('DATA 1'!$G$14:$G$21,MATCH(CI22,'DATA 1'!$G$14:$G$21,-1)+1)</f>
        <v>-700</v>
      </c>
      <c r="CN22" s="523">
        <f t="shared" si="2"/>
        <v>9.9999999999999995E-7</v>
      </c>
      <c r="CU22" s="521"/>
      <c r="CV22" s="521"/>
      <c r="CW22" s="522"/>
      <c r="CY22" s="523"/>
      <c r="CZ22" s="509"/>
      <c r="DG22" s="507"/>
      <c r="DH22" s="1147"/>
      <c r="DI22" s="1147"/>
      <c r="DJ22" s="1147"/>
      <c r="DK22" s="1147"/>
      <c r="DL22" s="1147"/>
      <c r="DM22" s="1156"/>
      <c r="DS22" s="1147"/>
      <c r="DT22" s="1147"/>
      <c r="DU22" s="1147"/>
      <c r="DV22" s="1147"/>
      <c r="DW22" s="1147"/>
      <c r="DX22" s="1156"/>
      <c r="EF22" s="512"/>
      <c r="EG22" s="512"/>
      <c r="EH22" s="512"/>
      <c r="EI22" s="512"/>
      <c r="EJ22" s="512"/>
      <c r="EK22" s="512"/>
      <c r="EM22" s="509"/>
      <c r="EV22" s="507"/>
      <c r="EW22" s="1147"/>
      <c r="EX22" s="1147"/>
      <c r="EY22" s="1147"/>
      <c r="EZ22" s="1147"/>
      <c r="FA22" s="1147"/>
      <c r="FB22" s="1156"/>
      <c r="FH22" s="1147"/>
      <c r="FI22" s="1147"/>
      <c r="FJ22" s="1147"/>
      <c r="FK22" s="1147"/>
      <c r="FL22" s="1147"/>
      <c r="FM22" s="1156"/>
      <c r="FU22" s="512"/>
      <c r="FV22" s="512"/>
      <c r="FW22" s="512"/>
      <c r="FX22" s="512"/>
      <c r="FY22" s="512"/>
      <c r="FZ22" s="512"/>
      <c r="GB22" s="509"/>
    </row>
    <row r="23" spans="5:184" ht="18.75" customHeight="1" x14ac:dyDescent="0.25">
      <c r="E23" s="507"/>
      <c r="F23" s="513"/>
      <c r="G23" s="524"/>
      <c r="H23" s="524"/>
      <c r="I23" s="525"/>
      <c r="J23" s="523"/>
      <c r="K23" s="523"/>
      <c r="L23" s="513"/>
      <c r="M23" s="513"/>
      <c r="N23" s="513"/>
      <c r="O23" s="513"/>
      <c r="P23" s="513"/>
      <c r="Q23" s="513"/>
      <c r="R23" s="526"/>
      <c r="S23" s="526"/>
      <c r="T23" s="527"/>
      <c r="U23" s="528"/>
      <c r="V23" s="523"/>
      <c r="W23" s="509"/>
      <c r="AD23" s="507"/>
      <c r="AE23" s="513"/>
      <c r="AF23" s="524"/>
      <c r="AG23" s="524"/>
      <c r="AH23" s="525"/>
      <c r="AI23" s="523"/>
      <c r="AJ23" s="523"/>
      <c r="AP23" s="513"/>
      <c r="AQ23" s="526"/>
      <c r="AR23" s="526"/>
      <c r="AS23" s="529"/>
      <c r="AT23" s="528"/>
      <c r="AU23" s="523"/>
      <c r="AV23" s="509"/>
      <c r="BI23" s="507"/>
      <c r="BK23" s="504" t="s">
        <v>732</v>
      </c>
      <c r="BL23" s="524"/>
      <c r="BM23" s="524"/>
      <c r="BN23" s="530"/>
      <c r="BO23" s="523"/>
      <c r="BP23" s="523"/>
      <c r="BW23" s="526"/>
      <c r="BX23" s="526"/>
      <c r="BY23" s="527"/>
      <c r="BZ23" s="528"/>
      <c r="CA23" s="523"/>
      <c r="CB23" s="509"/>
      <c r="CH23" s="507"/>
      <c r="CI23" s="513"/>
      <c r="CJ23" s="524"/>
      <c r="CK23" s="524"/>
      <c r="CL23" s="525"/>
      <c r="CM23" s="523"/>
      <c r="CN23" s="523"/>
      <c r="CO23" s="513"/>
      <c r="CP23" s="513"/>
      <c r="CQ23" s="513"/>
      <c r="CR23" s="513"/>
      <c r="CS23" s="513"/>
      <c r="CT23" s="513"/>
      <c r="CU23" s="526"/>
      <c r="CV23" s="526"/>
      <c r="CW23" s="529"/>
      <c r="CX23" s="528"/>
      <c r="CY23" s="523"/>
      <c r="CZ23" s="531"/>
      <c r="DG23" s="507"/>
      <c r="DH23" s="1147"/>
      <c r="DI23" s="1147"/>
      <c r="DJ23" s="1147"/>
      <c r="DK23" s="1147"/>
      <c r="DL23" s="1147"/>
      <c r="DM23" s="1156"/>
      <c r="DN23" s="513"/>
      <c r="DO23" s="513"/>
      <c r="DP23" s="513"/>
      <c r="DQ23" s="513"/>
      <c r="DR23" s="513"/>
      <c r="DS23" s="1147"/>
      <c r="DT23" s="1147"/>
      <c r="DU23" s="1147"/>
      <c r="DV23" s="1147"/>
      <c r="DW23" s="1147"/>
      <c r="DX23" s="1156"/>
      <c r="DY23" s="513"/>
      <c r="EF23" s="512"/>
      <c r="EG23" s="512"/>
      <c r="EH23" s="512"/>
      <c r="EI23" s="512"/>
      <c r="EJ23" s="512"/>
      <c r="EK23" s="512"/>
      <c r="EM23" s="509"/>
      <c r="EV23" s="507"/>
      <c r="EW23" s="1147"/>
      <c r="EX23" s="1147"/>
      <c r="EY23" s="1147"/>
      <c r="EZ23" s="1147"/>
      <c r="FA23" s="1147"/>
      <c r="FB23" s="1156"/>
      <c r="FC23" s="513"/>
      <c r="FD23" s="513"/>
      <c r="FE23" s="513"/>
      <c r="FF23" s="513"/>
      <c r="FG23" s="513"/>
      <c r="FH23" s="1147"/>
      <c r="FI23" s="1147"/>
      <c r="FJ23" s="1147"/>
      <c r="FK23" s="1147"/>
      <c r="FL23" s="1147"/>
      <c r="FM23" s="1156"/>
      <c r="FN23" s="513"/>
      <c r="FU23" s="512"/>
      <c r="FV23" s="512"/>
      <c r="FW23" s="512"/>
      <c r="FX23" s="512"/>
      <c r="FY23" s="512"/>
      <c r="FZ23" s="512"/>
      <c r="GB23" s="509"/>
    </row>
    <row r="24" spans="5:184" ht="13.5" thickBot="1" x14ac:dyDescent="0.3">
      <c r="E24" s="507"/>
      <c r="F24" s="513"/>
      <c r="G24" s="524"/>
      <c r="H24" s="524"/>
      <c r="I24" s="525"/>
      <c r="J24" s="523"/>
      <c r="K24" s="532"/>
      <c r="L24" s="513"/>
      <c r="M24" s="513"/>
      <c r="N24" s="513"/>
      <c r="O24" s="513"/>
      <c r="P24" s="513"/>
      <c r="Q24" s="513"/>
      <c r="W24" s="509"/>
      <c r="AD24" s="507"/>
      <c r="AF24" s="524"/>
      <c r="AG24" s="524"/>
      <c r="AH24" s="530"/>
      <c r="AI24" s="523"/>
      <c r="AJ24" s="523"/>
      <c r="AV24" s="509"/>
      <c r="BI24" s="507"/>
      <c r="BL24" s="524"/>
      <c r="BM24" s="524"/>
      <c r="BN24" s="530"/>
      <c r="BO24" s="523"/>
      <c r="BP24" s="523"/>
      <c r="CB24" s="509"/>
      <c r="CH24" s="507"/>
      <c r="CZ24" s="509"/>
      <c r="DG24" s="507"/>
      <c r="DH24" s="514"/>
      <c r="DI24" s="521"/>
      <c r="DJ24" s="521"/>
      <c r="DK24" s="522"/>
      <c r="DM24" s="523"/>
      <c r="DS24" s="514"/>
      <c r="DT24" s="521"/>
      <c r="DU24" s="521"/>
      <c r="DV24" s="522"/>
      <c r="DX24" s="523"/>
      <c r="EF24" s="512"/>
      <c r="EG24" s="512"/>
      <c r="EH24" s="512"/>
      <c r="EI24" s="512"/>
      <c r="EJ24" s="512"/>
      <c r="EK24" s="512"/>
      <c r="EM24" s="509"/>
      <c r="EV24" s="507"/>
      <c r="EW24" s="514"/>
      <c r="EX24" s="521"/>
      <c r="EY24" s="521"/>
      <c r="EZ24" s="522"/>
      <c r="FB24" s="523"/>
      <c r="FH24" s="514"/>
      <c r="FI24" s="521"/>
      <c r="FJ24" s="521"/>
      <c r="FK24" s="522"/>
      <c r="FM24" s="523"/>
      <c r="FU24" s="512"/>
      <c r="FV24" s="512"/>
      <c r="FW24" s="512"/>
      <c r="FX24" s="512"/>
      <c r="FY24" s="512"/>
      <c r="FZ24" s="512"/>
      <c r="GB24" s="509"/>
    </row>
    <row r="25" spans="5:184" ht="13.5" thickBot="1" x14ac:dyDescent="0.3">
      <c r="E25" s="1157" t="s">
        <v>701</v>
      </c>
      <c r="F25" s="1158"/>
      <c r="G25" s="1158"/>
      <c r="H25" s="1158"/>
      <c r="I25" s="1158"/>
      <c r="J25" s="1158"/>
      <c r="K25" s="1158"/>
      <c r="L25" s="1158"/>
      <c r="M25" s="1158"/>
      <c r="N25" s="1158"/>
      <c r="O25" s="1158"/>
      <c r="P25" s="1158"/>
      <c r="Q25" s="1158"/>
      <c r="R25" s="1158"/>
      <c r="S25" s="1158"/>
      <c r="T25" s="1158"/>
      <c r="U25" s="1158"/>
      <c r="V25" s="1158"/>
      <c r="W25" s="1159"/>
      <c r="AD25" s="1160" t="s">
        <v>702</v>
      </c>
      <c r="AE25" s="1161"/>
      <c r="AF25" s="1161"/>
      <c r="AG25" s="1161"/>
      <c r="AH25" s="1161"/>
      <c r="AI25" s="1161"/>
      <c r="AJ25" s="1161"/>
      <c r="AK25" s="1161"/>
      <c r="AL25" s="1161"/>
      <c r="AM25" s="1161"/>
      <c r="AN25" s="1161"/>
      <c r="AO25" s="1161"/>
      <c r="AP25" s="1161"/>
      <c r="AQ25" s="1161"/>
      <c r="AR25" s="1161"/>
      <c r="AS25" s="1161"/>
      <c r="AT25" s="1161"/>
      <c r="AU25" s="1161"/>
      <c r="AV25" s="1162"/>
      <c r="BI25" s="1160" t="s">
        <v>701</v>
      </c>
      <c r="BJ25" s="1161"/>
      <c r="BK25" s="1161"/>
      <c r="BL25" s="1161"/>
      <c r="BM25" s="1161"/>
      <c r="BN25" s="1161"/>
      <c r="BO25" s="1161"/>
      <c r="BP25" s="1161"/>
      <c r="BQ25" s="1161"/>
      <c r="BR25" s="1161"/>
      <c r="BS25" s="1161"/>
      <c r="BT25" s="1161"/>
      <c r="BU25" s="1161"/>
      <c r="BV25" s="1161"/>
      <c r="BW25" s="1161"/>
      <c r="BX25" s="1161"/>
      <c r="BY25" s="1161"/>
      <c r="BZ25" s="1161"/>
      <c r="CA25" s="1161"/>
      <c r="CB25" s="1162"/>
      <c r="CH25" s="1160" t="s">
        <v>701</v>
      </c>
      <c r="CI25" s="1161"/>
      <c r="CJ25" s="1161"/>
      <c r="CK25" s="1161"/>
      <c r="CL25" s="1161"/>
      <c r="CM25" s="1161"/>
      <c r="CN25" s="1161"/>
      <c r="CO25" s="1161"/>
      <c r="CP25" s="1161"/>
      <c r="CQ25" s="1161"/>
      <c r="CR25" s="1161"/>
      <c r="CS25" s="1161"/>
      <c r="CT25" s="1161"/>
      <c r="CU25" s="1161"/>
      <c r="CV25" s="1161"/>
      <c r="CW25" s="1161"/>
      <c r="CX25" s="1161"/>
      <c r="CY25" s="1161"/>
      <c r="CZ25" s="1162"/>
      <c r="DG25" s="533"/>
      <c r="DH25" s="534"/>
      <c r="DI25" s="534"/>
      <c r="DJ25" s="534"/>
      <c r="DK25" s="534"/>
      <c r="DL25" s="534"/>
      <c r="DM25" s="534"/>
      <c r="DN25" s="534"/>
      <c r="DO25" s="534"/>
      <c r="DP25" s="534"/>
      <c r="DQ25" s="534"/>
      <c r="DR25" s="534"/>
      <c r="DS25" s="534"/>
      <c r="DT25" s="534"/>
      <c r="DU25" s="534"/>
      <c r="DV25" s="534"/>
      <c r="DW25" s="534"/>
      <c r="DX25" s="534"/>
      <c r="DY25" s="534"/>
      <c r="DZ25" s="534"/>
      <c r="EA25" s="534"/>
      <c r="EB25" s="534"/>
      <c r="EC25" s="534"/>
      <c r="ED25" s="534"/>
      <c r="EE25" s="534"/>
      <c r="EF25" s="534"/>
      <c r="EG25" s="534"/>
      <c r="EH25" s="534"/>
      <c r="EI25" s="534"/>
      <c r="EJ25" s="534"/>
      <c r="EK25" s="534"/>
      <c r="EL25" s="534"/>
      <c r="EM25" s="535"/>
      <c r="EV25" s="533"/>
      <c r="EW25" s="534"/>
      <c r="EX25" s="534"/>
      <c r="EY25" s="534"/>
      <c r="EZ25" s="534"/>
      <c r="FA25" s="534"/>
      <c r="FB25" s="534"/>
      <c r="FC25" s="534"/>
      <c r="FD25" s="534"/>
      <c r="FE25" s="534"/>
      <c r="FF25" s="534"/>
      <c r="FG25" s="534"/>
      <c r="FH25" s="534"/>
      <c r="FI25" s="534"/>
      <c r="FJ25" s="534"/>
      <c r="FK25" s="534"/>
      <c r="FL25" s="534"/>
      <c r="FM25" s="534"/>
      <c r="FN25" s="534"/>
      <c r="FO25" s="534"/>
      <c r="FP25" s="534"/>
      <c r="FQ25" s="534"/>
      <c r="FR25" s="534"/>
      <c r="FS25" s="534"/>
      <c r="FT25" s="534"/>
      <c r="FU25" s="534"/>
      <c r="FV25" s="534"/>
      <c r="FW25" s="534"/>
      <c r="FX25" s="534"/>
      <c r="FY25" s="534"/>
      <c r="FZ25" s="534"/>
      <c r="GA25" s="534"/>
      <c r="GB25" s="535"/>
    </row>
    <row r="26" spans="5:184" ht="13.5" thickBot="1" x14ac:dyDescent="0.3">
      <c r="F26" s="513"/>
      <c r="G26" s="524"/>
      <c r="H26" s="513"/>
      <c r="I26" s="513"/>
      <c r="J26" s="513"/>
      <c r="K26" s="513"/>
      <c r="L26" s="513"/>
      <c r="M26" s="513"/>
      <c r="N26" s="513"/>
      <c r="O26" s="513"/>
      <c r="P26" s="513"/>
      <c r="Q26" s="513"/>
      <c r="DG26" s="1160" t="s">
        <v>703</v>
      </c>
      <c r="DH26" s="1161"/>
      <c r="DI26" s="1161"/>
      <c r="DJ26" s="1161"/>
      <c r="DK26" s="1161"/>
      <c r="DL26" s="1161"/>
      <c r="DM26" s="1161"/>
      <c r="DN26" s="1161"/>
      <c r="DO26" s="1161"/>
      <c r="DP26" s="1161"/>
      <c r="DQ26" s="1161"/>
      <c r="DR26" s="1161"/>
      <c r="DS26" s="1161"/>
      <c r="DT26" s="1161"/>
      <c r="DU26" s="1161"/>
      <c r="DV26" s="1161"/>
      <c r="DW26" s="1161"/>
      <c r="DX26" s="1161"/>
      <c r="DY26" s="1161"/>
      <c r="DZ26" s="1161"/>
      <c r="EA26" s="1161"/>
      <c r="EB26" s="1161"/>
      <c r="EC26" s="1161"/>
      <c r="ED26" s="1161"/>
      <c r="EE26" s="1161"/>
      <c r="EF26" s="1161"/>
      <c r="EG26" s="1161"/>
      <c r="EH26" s="1161"/>
      <c r="EI26" s="1161"/>
      <c r="EJ26" s="1161"/>
      <c r="EK26" s="1161"/>
      <c r="EL26" s="1161"/>
      <c r="EM26" s="1162"/>
      <c r="EV26" s="1163" t="s">
        <v>704</v>
      </c>
      <c r="EW26" s="1163"/>
      <c r="EX26" s="1163"/>
      <c r="EY26" s="1163"/>
      <c r="EZ26" s="1163"/>
      <c r="FA26" s="1163"/>
      <c r="FB26" s="1163"/>
      <c r="FC26" s="1163"/>
      <c r="FD26" s="1163"/>
      <c r="FE26" s="1163"/>
      <c r="FF26" s="1163"/>
      <c r="FG26" s="1163"/>
      <c r="FH26" s="1163"/>
      <c r="FI26" s="1163"/>
      <c r="FJ26" s="1163"/>
      <c r="FK26" s="1163"/>
      <c r="FL26" s="1163"/>
      <c r="FM26" s="1163"/>
      <c r="FN26" s="1163"/>
      <c r="FO26" s="1163"/>
      <c r="FP26" s="1163"/>
      <c r="FQ26" s="1163"/>
      <c r="FR26" s="1163"/>
      <c r="FS26" s="1163"/>
      <c r="FT26" s="1163"/>
      <c r="FU26" s="1163"/>
      <c r="FV26" s="1163"/>
      <c r="FW26" s="1163"/>
      <c r="FX26" s="1163"/>
      <c r="FY26" s="1163"/>
      <c r="FZ26" s="1163"/>
      <c r="GA26" s="1163"/>
      <c r="GB26" s="1163"/>
    </row>
    <row r="27" spans="5:184" ht="14" x14ac:dyDescent="0.3">
      <c r="F27" s="513"/>
      <c r="G27" s="536"/>
      <c r="H27" s="513"/>
      <c r="I27" s="513"/>
      <c r="J27" s="513"/>
      <c r="K27" s="513"/>
      <c r="L27" s="513"/>
      <c r="M27" s="513"/>
      <c r="N27" s="513"/>
      <c r="O27" s="513"/>
      <c r="P27" s="513"/>
      <c r="Q27" s="513"/>
    </row>
    <row r="28" spans="5:184" x14ac:dyDescent="0.25">
      <c r="F28" s="513"/>
      <c r="G28" s="513"/>
      <c r="H28" s="513"/>
      <c r="I28" s="513"/>
      <c r="J28" s="513"/>
      <c r="K28" s="513"/>
      <c r="L28" s="513"/>
      <c r="M28" s="513"/>
      <c r="N28" s="513"/>
      <c r="O28" s="513"/>
      <c r="P28" s="513"/>
      <c r="Q28" s="513"/>
    </row>
    <row r="29" spans="5:184" ht="14" x14ac:dyDescent="0.3">
      <c r="F29" s="513"/>
      <c r="G29" s="536"/>
      <c r="H29" s="513"/>
      <c r="I29" s="513"/>
      <c r="J29" s="513"/>
      <c r="K29" s="513"/>
      <c r="L29" s="513"/>
      <c r="M29" s="513"/>
      <c r="N29" s="513"/>
      <c r="O29" s="513"/>
      <c r="P29" s="513"/>
      <c r="Q29" s="513"/>
    </row>
    <row r="30" spans="5:184" x14ac:dyDescent="0.25">
      <c r="F30" s="513"/>
      <c r="G30" s="513"/>
      <c r="H30" s="513"/>
      <c r="I30" s="513"/>
      <c r="J30" s="513"/>
      <c r="K30" s="513"/>
      <c r="L30" s="513"/>
      <c r="M30" s="513"/>
      <c r="N30" s="513"/>
      <c r="O30" s="513"/>
      <c r="P30" s="513"/>
      <c r="Q30" s="513"/>
    </row>
    <row r="31" spans="5:184" x14ac:dyDescent="0.25">
      <c r="F31" s="513"/>
      <c r="G31" s="513"/>
      <c r="H31" s="513"/>
      <c r="I31" s="513"/>
      <c r="J31" s="513"/>
      <c r="K31" s="513"/>
      <c r="L31" s="513"/>
      <c r="M31" s="513"/>
      <c r="N31" s="513"/>
      <c r="O31" s="513"/>
      <c r="P31" s="513"/>
      <c r="Q31" s="513"/>
    </row>
    <row r="32" spans="5:184" x14ac:dyDescent="0.25">
      <c r="F32" s="513"/>
      <c r="G32" s="513"/>
      <c r="H32" s="513"/>
      <c r="I32" s="513"/>
      <c r="J32" s="513"/>
      <c r="K32" s="537"/>
      <c r="L32" s="513"/>
      <c r="M32" s="513"/>
      <c r="N32" s="513"/>
      <c r="O32" s="513"/>
      <c r="P32" s="513"/>
      <c r="Q32" s="513"/>
    </row>
    <row r="33" spans="6:17" x14ac:dyDescent="0.25">
      <c r="F33" s="513"/>
      <c r="G33" s="513"/>
      <c r="H33" s="513"/>
      <c r="I33" s="513"/>
      <c r="J33" s="513"/>
      <c r="K33" s="524"/>
      <c r="L33" s="513"/>
      <c r="M33" s="513"/>
      <c r="N33" s="513"/>
      <c r="O33" s="513"/>
      <c r="P33" s="513"/>
      <c r="Q33" s="513"/>
    </row>
    <row r="34" spans="6:17" x14ac:dyDescent="0.25">
      <c r="F34" s="513"/>
      <c r="G34" s="513"/>
      <c r="H34" s="513"/>
      <c r="I34" s="513"/>
      <c r="J34" s="513"/>
      <c r="K34" s="513"/>
      <c r="L34" s="513"/>
      <c r="M34" s="513"/>
      <c r="N34" s="513"/>
      <c r="O34" s="513"/>
      <c r="P34" s="513"/>
      <c r="Q34" s="513"/>
    </row>
    <row r="35" spans="6:17" x14ac:dyDescent="0.25">
      <c r="F35" s="513"/>
      <c r="G35" s="513"/>
      <c r="H35" s="513"/>
      <c r="I35" s="513"/>
      <c r="J35" s="513"/>
      <c r="K35" s="513"/>
      <c r="L35" s="513"/>
      <c r="M35" s="513"/>
      <c r="N35" s="513"/>
      <c r="O35" s="513"/>
      <c r="P35" s="513"/>
      <c r="Q35" s="513"/>
    </row>
    <row r="36" spans="6:17" x14ac:dyDescent="0.25">
      <c r="F36" s="513"/>
      <c r="G36" s="513"/>
      <c r="H36" s="513"/>
      <c r="I36" s="513"/>
      <c r="J36" s="513"/>
      <c r="K36" s="513"/>
      <c r="L36" s="513"/>
      <c r="M36" s="513"/>
      <c r="N36" s="513"/>
      <c r="O36" s="513"/>
      <c r="P36" s="513"/>
      <c r="Q36" s="513"/>
    </row>
    <row r="37" spans="6:17" x14ac:dyDescent="0.25">
      <c r="F37" s="513"/>
      <c r="G37" s="513"/>
      <c r="H37" s="513"/>
      <c r="I37" s="513"/>
      <c r="J37" s="513"/>
      <c r="K37" s="513"/>
      <c r="L37" s="513"/>
      <c r="M37" s="513"/>
      <c r="N37" s="513"/>
      <c r="O37" s="513"/>
      <c r="P37" s="513"/>
      <c r="Q37" s="513"/>
    </row>
    <row r="38" spans="6:17" x14ac:dyDescent="0.25">
      <c r="F38" s="513"/>
      <c r="G38" s="513"/>
      <c r="H38" s="513"/>
      <c r="I38" s="513"/>
      <c r="J38" s="513"/>
      <c r="K38" s="513"/>
      <c r="L38" s="513"/>
      <c r="M38" s="513"/>
      <c r="N38" s="513"/>
      <c r="O38" s="513"/>
      <c r="P38" s="513"/>
      <c r="Q38" s="513"/>
    </row>
  </sheetData>
  <mergeCells count="138">
    <mergeCell ref="E25:W25"/>
    <mergeCell ref="AD25:AV25"/>
    <mergeCell ref="BI25:CB25"/>
    <mergeCell ref="CH25:CZ25"/>
    <mergeCell ref="DG26:EM26"/>
    <mergeCell ref="EV26:GB26"/>
    <mergeCell ref="FH22:FH23"/>
    <mergeCell ref="FI22:FI23"/>
    <mergeCell ref="FJ22:FJ23"/>
    <mergeCell ref="FK22:FK23"/>
    <mergeCell ref="FL22:FL23"/>
    <mergeCell ref="FM22:FM23"/>
    <mergeCell ref="EW22:EW23"/>
    <mergeCell ref="EX22:EX23"/>
    <mergeCell ref="EY22:EY23"/>
    <mergeCell ref="EZ22:EZ23"/>
    <mergeCell ref="FA22:FA23"/>
    <mergeCell ref="FB22:FB23"/>
    <mergeCell ref="DS22:DS23"/>
    <mergeCell ref="DT22:DT23"/>
    <mergeCell ref="DU22:DU23"/>
    <mergeCell ref="DV22:DV23"/>
    <mergeCell ref="DW22:DW23"/>
    <mergeCell ref="DX22:DX23"/>
    <mergeCell ref="DH22:DH23"/>
    <mergeCell ref="DI22:DI23"/>
    <mergeCell ref="DJ22:DJ23"/>
    <mergeCell ref="DK22:DK23"/>
    <mergeCell ref="DL22:DL23"/>
    <mergeCell ref="DM22:DM23"/>
    <mergeCell ref="FW16:FW17"/>
    <mergeCell ref="FX16:FX17"/>
    <mergeCell ref="FY16:FY17"/>
    <mergeCell ref="DV16:DV17"/>
    <mergeCell ref="DW16:DW17"/>
    <mergeCell ref="DX16:DX17"/>
    <mergeCell ref="EF16:EF17"/>
    <mergeCell ref="EG16:EG17"/>
    <mergeCell ref="DJ16:DJ17"/>
    <mergeCell ref="DK16:DK17"/>
    <mergeCell ref="DL16:DL17"/>
    <mergeCell ref="DM16:DM17"/>
    <mergeCell ref="DS16:DS17"/>
    <mergeCell ref="DT16:DT17"/>
    <mergeCell ref="FZ16:FZ17"/>
    <mergeCell ref="DH21:DM21"/>
    <mergeCell ref="DS21:DX21"/>
    <mergeCell ref="EW21:FB21"/>
    <mergeCell ref="FH21:FM21"/>
    <mergeCell ref="FJ16:FJ17"/>
    <mergeCell ref="FK16:FK17"/>
    <mergeCell ref="FL16:FL17"/>
    <mergeCell ref="FM16:FM17"/>
    <mergeCell ref="FU16:FU17"/>
    <mergeCell ref="FV16:FV17"/>
    <mergeCell ref="EY16:EY17"/>
    <mergeCell ref="EZ16:EZ17"/>
    <mergeCell ref="FA16:FA17"/>
    <mergeCell ref="FB16:FB17"/>
    <mergeCell ref="FH16:FH17"/>
    <mergeCell ref="FI16:FI17"/>
    <mergeCell ref="EH16:EH17"/>
    <mergeCell ref="EI16:EI17"/>
    <mergeCell ref="EJ16:EJ17"/>
    <mergeCell ref="EK16:EK17"/>
    <mergeCell ref="EW16:EW17"/>
    <mergeCell ref="EX16:EX17"/>
    <mergeCell ref="DU16:DU17"/>
    <mergeCell ref="CV16:CV17"/>
    <mergeCell ref="CW16:CW17"/>
    <mergeCell ref="CX16:CX17"/>
    <mergeCell ref="CY16:CY17"/>
    <mergeCell ref="DH16:DH17"/>
    <mergeCell ref="DI16:DI17"/>
    <mergeCell ref="CK16:CK17"/>
    <mergeCell ref="CL16:CL17"/>
    <mergeCell ref="CM16:CM17"/>
    <mergeCell ref="CN16:CN17"/>
    <mergeCell ref="CT16:CT17"/>
    <mergeCell ref="CU16:CU17"/>
    <mergeCell ref="BX16:BX17"/>
    <mergeCell ref="BY16:BY17"/>
    <mergeCell ref="BZ16:BZ17"/>
    <mergeCell ref="CA16:CA17"/>
    <mergeCell ref="CI16:CI17"/>
    <mergeCell ref="CJ16:CJ17"/>
    <mergeCell ref="BM16:BM17"/>
    <mergeCell ref="BN16:BN17"/>
    <mergeCell ref="BO16:BO17"/>
    <mergeCell ref="BP16:BP17"/>
    <mergeCell ref="BV16:BV17"/>
    <mergeCell ref="BW16:BW17"/>
    <mergeCell ref="AR16:AR17"/>
    <mergeCell ref="AS16:AS17"/>
    <mergeCell ref="AT16:AT17"/>
    <mergeCell ref="AU16:AU17"/>
    <mergeCell ref="BK16:BK17"/>
    <mergeCell ref="BL16:BL17"/>
    <mergeCell ref="AG16:AG17"/>
    <mergeCell ref="AH16:AH17"/>
    <mergeCell ref="AI16:AI17"/>
    <mergeCell ref="AJ16:AJ17"/>
    <mergeCell ref="AP16:AP17"/>
    <mergeCell ref="AQ16:AQ17"/>
    <mergeCell ref="S16:S17"/>
    <mergeCell ref="T16:T17"/>
    <mergeCell ref="U16:U17"/>
    <mergeCell ref="V16:V17"/>
    <mergeCell ref="AE16:AE17"/>
    <mergeCell ref="AF16:AF17"/>
    <mergeCell ref="FH15:FM15"/>
    <mergeCell ref="FU15:FZ15"/>
    <mergeCell ref="F16:F17"/>
    <mergeCell ref="G16:G17"/>
    <mergeCell ref="H16:H17"/>
    <mergeCell ref="I16:I17"/>
    <mergeCell ref="J16:J17"/>
    <mergeCell ref="K16:K17"/>
    <mergeCell ref="Q16:Q17"/>
    <mergeCell ref="R16:R17"/>
    <mergeCell ref="CJ15:CN15"/>
    <mergeCell ref="CU15:CY15"/>
    <mergeCell ref="DH15:DM15"/>
    <mergeCell ref="DS15:DX15"/>
    <mergeCell ref="EF15:EK15"/>
    <mergeCell ref="EW15:FB15"/>
    <mergeCell ref="F15:K15"/>
    <mergeCell ref="R15:V15"/>
    <mergeCell ref="EV12:GB13"/>
    <mergeCell ref="AE15:AJ15"/>
    <mergeCell ref="AQ15:AU15"/>
    <mergeCell ref="BK15:BO15"/>
    <mergeCell ref="BV15:BZ15"/>
    <mergeCell ref="E12:W13"/>
    <mergeCell ref="AD12:AV13"/>
    <mergeCell ref="BI12:CB13"/>
    <mergeCell ref="CH12:CZ13"/>
    <mergeCell ref="DG12:EM13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R81"/>
  <sheetViews>
    <sheetView showGridLines="0" view="pageBreakPreview" topLeftCell="A44" zoomScale="70" zoomScaleNormal="100" zoomScaleSheetLayoutView="70" workbookViewId="0">
      <selection activeCell="F67" sqref="F67"/>
    </sheetView>
  </sheetViews>
  <sheetFormatPr defaultColWidth="9.1796875" defaultRowHeight="15.5" x14ac:dyDescent="0.25"/>
  <cols>
    <col min="1" max="1" width="26.453125" style="697" customWidth="1"/>
    <col min="2" max="2" width="10.1796875" style="697" customWidth="1"/>
    <col min="3" max="3" width="13.453125" style="697" customWidth="1"/>
    <col min="4" max="4" width="10" style="697" customWidth="1"/>
    <col min="5" max="5" width="11" style="697" customWidth="1"/>
    <col min="6" max="7" width="9.7265625" style="697" customWidth="1"/>
    <col min="8" max="8" width="10.26953125" style="697" customWidth="1"/>
    <col min="9" max="9" width="11.26953125" style="697" customWidth="1"/>
    <col min="10" max="10" width="10.54296875" style="697" customWidth="1"/>
    <col min="11" max="11" width="9" style="697" customWidth="1"/>
    <col min="12" max="12" width="10.7265625" style="697" customWidth="1"/>
    <col min="13" max="13" width="18.54296875" style="697" customWidth="1"/>
    <col min="14" max="14" width="14.453125" style="697" customWidth="1"/>
    <col min="15" max="15" width="11.1796875" style="697" customWidth="1"/>
    <col min="16" max="16" width="10" style="697" customWidth="1"/>
    <col min="17" max="17" width="11.1796875" style="697" customWidth="1"/>
    <col min="18" max="18" width="9.1796875" style="697" customWidth="1"/>
    <col min="19" max="19" width="12.7265625" style="697" customWidth="1"/>
    <col min="20" max="20" width="13" style="697" customWidth="1"/>
    <col min="21" max="21" width="13.1796875" style="697" customWidth="1"/>
    <col min="22" max="27" width="9.1796875" style="697" customWidth="1"/>
    <col min="28" max="28" width="15.54296875" style="697" customWidth="1"/>
    <col min="29" max="29" width="9.1796875" style="697" customWidth="1"/>
    <col min="30" max="30" width="13.1796875" style="697" customWidth="1"/>
    <col min="31" max="32" width="13.26953125" style="697" customWidth="1"/>
    <col min="33" max="33" width="13.7265625" style="697" customWidth="1"/>
    <col min="34" max="59" width="9.1796875" style="697" customWidth="1"/>
    <col min="60" max="60" width="19.1796875" style="697" customWidth="1"/>
    <col min="61" max="61" width="25.7265625" style="697" customWidth="1"/>
    <col min="62" max="62" width="15.54296875" style="697" customWidth="1"/>
    <col min="63" max="63" width="14.7265625" style="697" customWidth="1"/>
    <col min="64" max="64" width="15.54296875" style="697" customWidth="1"/>
    <col min="65" max="67" width="9.1796875" style="697" customWidth="1"/>
    <col min="68" max="68" width="12.7265625" style="697" customWidth="1"/>
    <col min="69" max="69" width="18.1796875" style="697" customWidth="1"/>
    <col min="70" max="70" width="25.453125" style="697" customWidth="1"/>
    <col min="71" max="232" width="9.1796875" style="697" customWidth="1"/>
    <col min="233" max="233" width="7.7265625" style="697" customWidth="1"/>
    <col min="234" max="237" width="8.7265625" style="697" customWidth="1"/>
    <col min="238" max="238" width="0.26953125" style="697" customWidth="1"/>
    <col min="239" max="239" width="8.54296875" style="697" customWidth="1"/>
    <col min="240" max="245" width="8.7265625" style="697" customWidth="1"/>
    <col min="246" max="16384" width="9.1796875" style="697"/>
  </cols>
  <sheetData>
    <row r="1" spans="1:24" ht="18.5" x14ac:dyDescent="0.25">
      <c r="A1" s="1164" t="s">
        <v>162</v>
      </c>
      <c r="B1" s="1164"/>
      <c r="C1" s="1164"/>
      <c r="D1" s="1164"/>
      <c r="E1" s="1164"/>
      <c r="F1" s="1164"/>
      <c r="G1" s="1164"/>
      <c r="H1" s="1164"/>
      <c r="I1" s="1164"/>
      <c r="J1" s="1164"/>
      <c r="K1" s="1164"/>
      <c r="L1" s="1164"/>
      <c r="M1" s="694"/>
      <c r="N1" s="694"/>
      <c r="O1" s="694"/>
      <c r="P1" s="695"/>
      <c r="Q1" s="695"/>
      <c r="R1" s="695"/>
      <c r="S1" s="695" t="s">
        <v>163</v>
      </c>
      <c r="T1" s="695"/>
      <c r="U1" s="696" t="s">
        <v>164</v>
      </c>
      <c r="V1" s="695"/>
      <c r="W1" s="695"/>
      <c r="X1" s="695"/>
    </row>
    <row r="2" spans="1:24" ht="17" x14ac:dyDescent="0.25">
      <c r="A2" s="698"/>
      <c r="B2" s="698"/>
      <c r="C2" s="698"/>
      <c r="D2" s="698"/>
      <c r="E2" s="698"/>
      <c r="F2" s="698" t="str">
        <f>IF(PENYELIA!J78&gt;=70,KESIMPULAN!F8,KESIMPULAN!F9)</f>
        <v>Nomor Sertifikat : 62 /</v>
      </c>
      <c r="G2" s="698"/>
      <c r="H2" s="698"/>
      <c r="I2" s="872" t="s">
        <v>744</v>
      </c>
      <c r="J2" s="698"/>
      <c r="K2" s="698"/>
      <c r="L2" s="698"/>
      <c r="M2" s="699" t="s">
        <v>166</v>
      </c>
      <c r="N2" s="699"/>
      <c r="O2" s="699"/>
      <c r="P2" s="695"/>
      <c r="Q2" s="695"/>
      <c r="R2" s="695"/>
      <c r="S2" s="695" t="s">
        <v>167</v>
      </c>
      <c r="T2" s="700"/>
      <c r="U2" s="695"/>
      <c r="V2" s="700"/>
      <c r="W2" s="700"/>
      <c r="X2" s="700"/>
    </row>
    <row r="3" spans="1:24" ht="17" x14ac:dyDescent="0.25">
      <c r="A3" s="701"/>
      <c r="B3" s="701"/>
      <c r="C3" s="701"/>
      <c r="D3" s="701"/>
      <c r="E3" s="701"/>
      <c r="F3" s="701"/>
      <c r="G3" s="701"/>
      <c r="H3" s="701"/>
      <c r="I3" s="701"/>
      <c r="J3" s="701"/>
      <c r="K3" s="701"/>
      <c r="L3" s="701"/>
      <c r="M3" s="699"/>
      <c r="N3" s="699"/>
      <c r="O3" s="699"/>
      <c r="P3" s="695"/>
      <c r="Q3" s="695"/>
      <c r="R3" s="695"/>
      <c r="S3" s="695"/>
      <c r="T3" s="700"/>
      <c r="U3" s="695"/>
      <c r="V3" s="700"/>
      <c r="W3" s="700"/>
      <c r="X3" s="700"/>
    </row>
    <row r="4" spans="1:24" ht="17" x14ac:dyDescent="0.25">
      <c r="A4" s="701"/>
      <c r="B4" s="701"/>
      <c r="C4" s="701"/>
      <c r="D4" s="701"/>
      <c r="E4" s="701"/>
      <c r="F4" s="701"/>
      <c r="G4" s="701"/>
      <c r="H4" s="701"/>
      <c r="I4" s="701"/>
      <c r="J4" s="701"/>
      <c r="K4" s="701"/>
      <c r="L4" s="701"/>
      <c r="M4" s="699"/>
      <c r="N4" s="699"/>
      <c r="O4" s="699"/>
      <c r="P4" s="695"/>
      <c r="Q4" s="695"/>
      <c r="R4" s="695"/>
      <c r="S4" s="695"/>
      <c r="T4" s="700"/>
      <c r="U4" s="695"/>
      <c r="V4" s="700"/>
      <c r="W4" s="700"/>
      <c r="X4" s="700"/>
    </row>
    <row r="5" spans="1:24" x14ac:dyDescent="0.25">
      <c r="A5" s="702" t="s">
        <v>168</v>
      </c>
      <c r="B5" s="703" t="s">
        <v>64</v>
      </c>
      <c r="C5" s="702" t="s">
        <v>169</v>
      </c>
      <c r="D5" s="704"/>
      <c r="E5" s="704"/>
      <c r="F5" s="704"/>
      <c r="G5" s="704"/>
      <c r="H5" s="704"/>
      <c r="I5" s="704"/>
      <c r="J5" s="704"/>
      <c r="K5" s="704"/>
      <c r="L5" s="704"/>
      <c r="M5" s="695"/>
      <c r="N5" s="695"/>
      <c r="O5" s="695"/>
      <c r="P5" s="695"/>
      <c r="Q5" s="695"/>
      <c r="R5" s="700"/>
      <c r="S5" s="700"/>
      <c r="T5" s="700"/>
      <c r="U5" s="700"/>
      <c r="V5" s="695"/>
      <c r="W5" s="700"/>
      <c r="X5" s="700"/>
    </row>
    <row r="6" spans="1:24" ht="15.75" customHeight="1" x14ac:dyDescent="0.25">
      <c r="A6" s="702" t="s">
        <v>170</v>
      </c>
      <c r="B6" s="703" t="s">
        <v>64</v>
      </c>
      <c r="C6" s="702" t="s">
        <v>171</v>
      </c>
      <c r="D6" s="704"/>
      <c r="E6" s="704"/>
      <c r="F6" s="704"/>
      <c r="G6" s="704"/>
      <c r="H6" s="704"/>
      <c r="I6" s="704"/>
      <c r="J6" s="704"/>
      <c r="K6" s="704"/>
      <c r="L6" s="704"/>
      <c r="M6" s="695"/>
      <c r="N6" s="695"/>
      <c r="O6" s="695"/>
      <c r="P6" s="695"/>
      <c r="Q6" s="695"/>
      <c r="R6" s="695"/>
      <c r="S6" s="695"/>
      <c r="T6" s="695"/>
      <c r="U6" s="695"/>
      <c r="V6" s="695"/>
      <c r="W6" s="695"/>
      <c r="X6" s="695"/>
    </row>
    <row r="7" spans="1:24" x14ac:dyDescent="0.25">
      <c r="A7" s="702" t="s">
        <v>172</v>
      </c>
      <c r="B7" s="703" t="s">
        <v>64</v>
      </c>
      <c r="C7" s="705" t="s">
        <v>173</v>
      </c>
      <c r="D7" s="704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95"/>
      <c r="T7" s="695"/>
      <c r="U7" s="695"/>
      <c r="V7" s="695"/>
      <c r="W7" s="695"/>
      <c r="X7" s="695"/>
    </row>
    <row r="8" spans="1:24" x14ac:dyDescent="0.25">
      <c r="A8" s="702" t="s">
        <v>68</v>
      </c>
      <c r="B8" s="703" t="s">
        <v>64</v>
      </c>
      <c r="C8" s="706" t="s">
        <v>174</v>
      </c>
      <c r="D8" s="706" t="str">
        <f>$L$42</f>
        <v>(mmHg)</v>
      </c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695"/>
      <c r="P8" s="695"/>
      <c r="Q8" s="695"/>
      <c r="R8" s="695"/>
      <c r="S8" s="695"/>
      <c r="T8" s="695"/>
      <c r="U8" s="695"/>
      <c r="V8" s="695"/>
      <c r="W8" s="695"/>
      <c r="X8" s="695"/>
    </row>
    <row r="9" spans="1:24" x14ac:dyDescent="0.25">
      <c r="A9" s="702" t="s">
        <v>175</v>
      </c>
      <c r="B9" s="703" t="s">
        <v>64</v>
      </c>
      <c r="C9" s="702">
        <v>-20</v>
      </c>
      <c r="D9" s="706" t="str">
        <f>$L$42</f>
        <v>(mmHg)</v>
      </c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  <c r="X9" s="695"/>
    </row>
    <row r="10" spans="1:24" x14ac:dyDescent="0.25">
      <c r="A10" s="702" t="s">
        <v>21</v>
      </c>
      <c r="B10" s="703" t="s">
        <v>64</v>
      </c>
      <c r="C10" s="707" t="s">
        <v>176</v>
      </c>
      <c r="D10" s="708"/>
      <c r="E10" s="1166" t="s">
        <v>177</v>
      </c>
      <c r="F10" s="1166"/>
      <c r="G10" s="1166"/>
      <c r="H10" s="1166"/>
      <c r="I10" s="1166"/>
      <c r="J10" s="1166"/>
      <c r="K10" s="1166"/>
      <c r="L10" s="1166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</row>
    <row r="11" spans="1:24" x14ac:dyDescent="0.25">
      <c r="A11" s="702" t="s">
        <v>178</v>
      </c>
      <c r="B11" s="703" t="s">
        <v>64</v>
      </c>
      <c r="C11" s="707" t="s">
        <v>176</v>
      </c>
      <c r="D11" s="708"/>
      <c r="E11" s="695"/>
      <c r="F11" s="1176"/>
      <c r="G11" s="1176"/>
      <c r="H11" s="695"/>
      <c r="I11" s="709"/>
      <c r="J11" s="695"/>
      <c r="K11" s="695"/>
      <c r="L11" s="695"/>
      <c r="M11" s="695"/>
      <c r="N11" s="695"/>
      <c r="O11" s="695"/>
      <c r="P11" s="695"/>
      <c r="Q11" s="695"/>
      <c r="R11" s="695"/>
      <c r="S11" s="695"/>
      <c r="T11" s="695"/>
      <c r="U11" s="695"/>
      <c r="V11" s="695"/>
      <c r="W11" s="695"/>
      <c r="X11" s="695"/>
    </row>
    <row r="12" spans="1:24" x14ac:dyDescent="0.25">
      <c r="A12" s="702" t="s">
        <v>179</v>
      </c>
      <c r="B12" s="703" t="s">
        <v>64</v>
      </c>
      <c r="C12" s="702" t="s">
        <v>180</v>
      </c>
      <c r="D12" s="704"/>
      <c r="E12" s="704"/>
      <c r="F12" s="704"/>
      <c r="G12" s="704"/>
      <c r="H12" s="704"/>
      <c r="I12" s="704"/>
      <c r="J12" s="704"/>
      <c r="K12" s="704"/>
      <c r="L12" s="704"/>
      <c r="M12" s="695"/>
      <c r="N12" s="695"/>
      <c r="O12" s="695"/>
      <c r="P12" s="695"/>
      <c r="Q12" s="695"/>
      <c r="R12" s="710"/>
      <c r="S12" s="710"/>
      <c r="T12" s="710"/>
      <c r="U12" s="710"/>
      <c r="V12" s="695"/>
      <c r="W12" s="695"/>
      <c r="X12" s="695"/>
    </row>
    <row r="13" spans="1:24" x14ac:dyDescent="0.25">
      <c r="A13" s="706" t="s">
        <v>181</v>
      </c>
      <c r="B13" s="703" t="s">
        <v>64</v>
      </c>
      <c r="C13" s="702" t="s">
        <v>182</v>
      </c>
      <c r="D13" s="704"/>
      <c r="E13" s="704"/>
      <c r="F13" s="704"/>
      <c r="G13" s="704"/>
      <c r="H13" s="704"/>
      <c r="I13" s="704"/>
      <c r="J13" s="704"/>
      <c r="K13" s="711"/>
      <c r="L13" s="704"/>
      <c r="M13" s="695"/>
      <c r="N13" s="695"/>
      <c r="O13" s="695"/>
      <c r="P13" s="695"/>
      <c r="Q13" s="695"/>
      <c r="R13" s="695"/>
      <c r="S13" s="695"/>
      <c r="T13" s="695"/>
      <c r="U13" s="695"/>
      <c r="V13" s="695"/>
      <c r="W13" s="695"/>
      <c r="X13" s="695"/>
    </row>
    <row r="14" spans="1:24" x14ac:dyDescent="0.25">
      <c r="A14" s="702" t="s">
        <v>183</v>
      </c>
      <c r="B14" s="703" t="s">
        <v>64</v>
      </c>
      <c r="C14" s="1174" t="s">
        <v>184</v>
      </c>
      <c r="D14" s="1174"/>
      <c r="E14" s="1174"/>
      <c r="F14" s="712"/>
      <c r="G14" s="704"/>
      <c r="H14" s="704"/>
      <c r="I14" s="704"/>
      <c r="J14" s="704"/>
      <c r="K14" s="704"/>
      <c r="L14" s="704"/>
      <c r="M14" s="695"/>
      <c r="N14" s="695"/>
      <c r="O14" s="695"/>
      <c r="P14" s="695"/>
      <c r="Q14" s="695"/>
      <c r="R14" s="695"/>
      <c r="S14" s="695"/>
      <c r="T14" s="695"/>
      <c r="U14" s="695"/>
      <c r="V14" s="695"/>
      <c r="W14" s="695"/>
      <c r="X14" s="695"/>
    </row>
    <row r="15" spans="1:24" x14ac:dyDescent="0.25">
      <c r="A15" s="706" t="s">
        <v>187</v>
      </c>
      <c r="B15" s="703" t="s">
        <v>64</v>
      </c>
      <c r="C15" s="706" t="s">
        <v>163</v>
      </c>
      <c r="D15" s="704"/>
      <c r="E15" s="704"/>
      <c r="F15" s="712"/>
      <c r="G15" s="712"/>
      <c r="H15" s="713"/>
      <c r="I15" s="704"/>
      <c r="J15" s="704"/>
      <c r="K15" s="704"/>
      <c r="L15" s="704"/>
      <c r="M15" s="695"/>
      <c r="N15" s="714"/>
      <c r="O15" s="714"/>
      <c r="P15" s="714"/>
      <c r="Q15" s="715"/>
      <c r="R15" s="715"/>
      <c r="S15" s="715"/>
      <c r="T15" s="715"/>
      <c r="U15" s="715"/>
      <c r="V15" s="716"/>
      <c r="W15" s="717"/>
      <c r="X15" s="695"/>
    </row>
    <row r="16" spans="1:24" x14ac:dyDescent="0.25">
      <c r="A16" s="706" t="s">
        <v>188</v>
      </c>
      <c r="B16" s="703" t="s">
        <v>64</v>
      </c>
      <c r="C16" s="706" t="s">
        <v>163</v>
      </c>
      <c r="D16" s="704"/>
      <c r="E16" s="704"/>
      <c r="F16" s="712"/>
      <c r="G16" s="712"/>
      <c r="H16" s="713"/>
      <c r="I16" s="704"/>
      <c r="J16" s="704"/>
      <c r="K16" s="704"/>
      <c r="L16" s="704"/>
      <c r="M16" s="695"/>
      <c r="N16" s="714"/>
      <c r="O16" s="714"/>
      <c r="P16" s="714"/>
      <c r="Q16" s="715"/>
      <c r="R16" s="715"/>
      <c r="S16" s="715"/>
      <c r="T16" s="715"/>
      <c r="U16" s="715"/>
      <c r="V16" s="716"/>
      <c r="W16" s="717"/>
      <c r="X16" s="695"/>
    </row>
    <row r="17" spans="1:69" x14ac:dyDescent="0.25">
      <c r="A17" s="718"/>
      <c r="B17" s="719"/>
      <c r="C17" s="1175"/>
      <c r="D17" s="1175"/>
      <c r="E17" s="720"/>
      <c r="F17" s="718"/>
      <c r="G17" s="718"/>
      <c r="H17" s="721"/>
      <c r="I17" s="695"/>
      <c r="J17" s="695"/>
      <c r="K17" s="695"/>
      <c r="L17" s="695"/>
      <c r="M17" s="695"/>
      <c r="N17" s="695"/>
      <c r="O17" s="695"/>
      <c r="P17" s="695"/>
      <c r="Q17" s="695"/>
      <c r="R17" s="695"/>
      <c r="S17" s="695"/>
      <c r="T17" s="695"/>
      <c r="U17" s="695"/>
      <c r="V17" s="695"/>
      <c r="W17" s="695"/>
      <c r="X17" s="695"/>
      <c r="Y17" s="695"/>
      <c r="Z17" s="695"/>
      <c r="AA17" s="695"/>
      <c r="AB17" s="695"/>
      <c r="AC17" s="695"/>
      <c r="AD17" s="695"/>
      <c r="AE17" s="695"/>
      <c r="AF17" s="695"/>
      <c r="AG17" s="695"/>
      <c r="AH17" s="695"/>
      <c r="AI17" s="695"/>
      <c r="AJ17" s="695"/>
      <c r="AK17" s="695"/>
      <c r="AL17" s="695"/>
      <c r="AM17" s="695"/>
      <c r="AN17" s="695"/>
      <c r="AO17" s="695"/>
      <c r="AP17" s="695"/>
      <c r="AQ17" s="695"/>
      <c r="AR17" s="695"/>
      <c r="AS17" s="695"/>
      <c r="AT17" s="695"/>
      <c r="AU17" s="695"/>
      <c r="AV17" s="695"/>
      <c r="AW17" s="695"/>
      <c r="AX17" s="695"/>
      <c r="AY17" s="695"/>
      <c r="AZ17" s="695"/>
      <c r="BA17" s="695"/>
      <c r="BB17" s="695"/>
      <c r="BC17" s="695"/>
      <c r="BD17" s="695"/>
      <c r="BE17" s="695"/>
      <c r="BF17" s="695"/>
      <c r="BG17" s="695"/>
      <c r="BH17" s="695"/>
      <c r="BI17" s="695"/>
      <c r="BJ17" s="695"/>
      <c r="BK17" s="695"/>
      <c r="BL17" s="695"/>
      <c r="BM17" s="695"/>
      <c r="BN17" s="695"/>
      <c r="BO17" s="695"/>
      <c r="BP17" s="695"/>
      <c r="BQ17" s="695"/>
    </row>
    <row r="18" spans="1:69" x14ac:dyDescent="0.25">
      <c r="A18" s="718"/>
      <c r="B18" s="719"/>
      <c r="C18" s="722"/>
      <c r="D18" s="695"/>
      <c r="E18" s="720"/>
      <c r="F18" s="718"/>
      <c r="G18" s="718"/>
      <c r="H18" s="721"/>
      <c r="I18" s="695"/>
      <c r="J18" s="695"/>
      <c r="K18" s="695"/>
      <c r="L18" s="695"/>
      <c r="M18" s="695"/>
      <c r="N18" s="695"/>
      <c r="O18" s="695"/>
      <c r="P18" s="695"/>
      <c r="Q18" s="695"/>
      <c r="R18" s="695"/>
      <c r="S18" s="695"/>
      <c r="T18" s="695"/>
      <c r="U18" s="695"/>
      <c r="V18" s="695"/>
      <c r="W18" s="695"/>
      <c r="X18" s="695"/>
      <c r="Y18" s="695"/>
      <c r="Z18" s="723"/>
      <c r="AA18" s="723"/>
      <c r="AB18" s="723"/>
      <c r="AC18" s="695"/>
      <c r="AD18" s="695"/>
      <c r="AE18" s="695"/>
      <c r="AF18" s="695"/>
      <c r="AG18" s="695"/>
      <c r="AH18" s="695"/>
      <c r="AI18" s="695"/>
      <c r="AJ18" s="695"/>
      <c r="AK18" s="695"/>
      <c r="AL18" s="695"/>
      <c r="AM18" s="695"/>
      <c r="AN18" s="695"/>
      <c r="AO18" s="695"/>
      <c r="AP18" s="695"/>
      <c r="AQ18" s="695"/>
      <c r="AR18" s="695"/>
      <c r="AS18" s="695"/>
      <c r="AT18" s="695"/>
      <c r="AU18" s="695"/>
      <c r="AV18" s="695"/>
      <c r="AW18" s="695"/>
      <c r="AX18" s="695"/>
      <c r="AY18" s="695"/>
      <c r="AZ18" s="695"/>
      <c r="BA18" s="695"/>
      <c r="BB18" s="695"/>
      <c r="BC18" s="695"/>
      <c r="BD18" s="695"/>
      <c r="BE18" s="695"/>
      <c r="BF18" s="695"/>
      <c r="BG18" s="695"/>
      <c r="BH18" s="695"/>
      <c r="BI18" s="695"/>
      <c r="BJ18" s="695"/>
      <c r="BK18" s="695"/>
      <c r="BL18" s="695"/>
      <c r="BM18" s="695"/>
      <c r="BN18" s="695"/>
      <c r="BO18" s="695"/>
      <c r="BP18" s="695"/>
      <c r="BQ18" s="695"/>
    </row>
    <row r="19" spans="1:69" ht="23.25" customHeight="1" x14ac:dyDescent="0.35">
      <c r="A19" s="695"/>
      <c r="B19" s="695"/>
      <c r="C19" s="695"/>
      <c r="D19" s="695"/>
      <c r="E19" s="695"/>
      <c r="F19" s="695"/>
      <c r="G19" s="695"/>
      <c r="H19" s="695"/>
      <c r="I19" s="695"/>
      <c r="J19" s="695"/>
      <c r="K19" s="695"/>
      <c r="L19" s="695"/>
      <c r="M19" s="695"/>
      <c r="N19" s="1211"/>
      <c r="O19" s="1211"/>
      <c r="P19" s="1212"/>
      <c r="Q19" s="1212"/>
      <c r="R19" s="718"/>
      <c r="S19" s="1204"/>
      <c r="T19" s="1205"/>
      <c r="U19" s="1205"/>
      <c r="V19" s="1205"/>
      <c r="W19" s="1205"/>
      <c r="X19" s="1206"/>
      <c r="Y19" s="695"/>
      <c r="Z19" s="1209"/>
      <c r="AA19" s="1210"/>
      <c r="AB19" s="724"/>
      <c r="AC19" s="695"/>
      <c r="AD19" s="1213"/>
      <c r="AE19" s="1214"/>
      <c r="AF19" s="725"/>
      <c r="AG19" s="726"/>
      <c r="AH19" s="695"/>
      <c r="AI19" s="695"/>
      <c r="AJ19" s="695"/>
      <c r="AK19" s="695"/>
      <c r="AL19" s="695"/>
      <c r="AM19" s="695"/>
      <c r="AN19" s="695"/>
      <c r="AO19" s="695"/>
      <c r="AP19" s="695"/>
      <c r="AQ19" s="695"/>
      <c r="AR19" s="695"/>
      <c r="AS19" s="695"/>
      <c r="AT19" s="695"/>
      <c r="AU19" s="695"/>
      <c r="AV19" s="695"/>
      <c r="AW19" s="695"/>
      <c r="AX19" s="695"/>
      <c r="AY19" s="695"/>
      <c r="AZ19" s="695"/>
      <c r="BA19" s="695"/>
      <c r="BB19" s="695"/>
      <c r="BC19" s="695"/>
      <c r="BD19" s="695"/>
      <c r="BE19" s="695"/>
      <c r="BF19" s="695"/>
      <c r="BG19" s="695"/>
      <c r="BH19" s="695"/>
      <c r="BI19" s="695"/>
      <c r="BJ19" s="695"/>
      <c r="BK19" s="695"/>
      <c r="BL19" s="695"/>
      <c r="BM19" s="695"/>
      <c r="BN19" s="695"/>
      <c r="BO19" s="695"/>
      <c r="BP19" s="695"/>
      <c r="BQ19" s="695"/>
    </row>
    <row r="20" spans="1:69" x14ac:dyDescent="0.35">
      <c r="A20" s="727" t="s">
        <v>189</v>
      </c>
      <c r="B20" s="727"/>
      <c r="C20" s="727"/>
      <c r="D20" s="727"/>
      <c r="E20" s="727"/>
      <c r="F20" s="727"/>
      <c r="G20" s="695"/>
      <c r="H20" s="695"/>
      <c r="I20" s="695"/>
      <c r="J20" s="695"/>
      <c r="K20" s="695"/>
      <c r="L20" s="695"/>
      <c r="M20" s="717"/>
      <c r="N20" s="728"/>
      <c r="O20" s="729"/>
      <c r="P20" s="728"/>
      <c r="Q20" s="730"/>
      <c r="R20" s="731"/>
      <c r="S20" s="729"/>
      <c r="T20" s="729"/>
      <c r="U20" s="729"/>
      <c r="V20" s="729"/>
      <c r="W20" s="729"/>
      <c r="X20" s="729"/>
      <c r="Y20" s="695"/>
      <c r="Z20" s="728"/>
      <c r="AA20" s="729"/>
      <c r="AB20" s="728"/>
      <c r="AC20" s="695"/>
      <c r="AD20" s="732"/>
      <c r="AE20" s="1207"/>
      <c r="AF20" s="733"/>
      <c r="AG20" s="695"/>
      <c r="AH20" s="695"/>
      <c r="AI20" s="695"/>
      <c r="AJ20" s="695"/>
      <c r="AK20" s="695"/>
      <c r="AL20" s="695"/>
      <c r="AM20" s="695"/>
      <c r="AN20" s="695"/>
      <c r="AO20" s="695"/>
      <c r="AP20" s="695"/>
      <c r="AQ20" s="695"/>
      <c r="AR20" s="695"/>
      <c r="AS20" s="695"/>
      <c r="AT20" s="695"/>
      <c r="AU20" s="695"/>
      <c r="AV20" s="695"/>
      <c r="AW20" s="695"/>
      <c r="AX20" s="695"/>
      <c r="AY20" s="695"/>
      <c r="AZ20" s="695"/>
      <c r="BA20" s="695"/>
      <c r="BB20" s="695"/>
      <c r="BC20" s="695"/>
      <c r="BD20" s="695"/>
      <c r="BE20" s="695"/>
      <c r="BF20" s="695"/>
      <c r="BG20" s="695"/>
      <c r="BH20" s="695"/>
      <c r="BI20" s="695"/>
      <c r="BJ20" s="695"/>
      <c r="BK20" s="695"/>
      <c r="BL20" s="695"/>
      <c r="BM20" s="695"/>
      <c r="BN20" s="695"/>
      <c r="BO20" s="695"/>
      <c r="BP20" s="695"/>
      <c r="BQ20" s="695"/>
    </row>
    <row r="21" spans="1:69" ht="39" x14ac:dyDescent="0.35">
      <c r="A21" s="734" t="s">
        <v>81</v>
      </c>
      <c r="B21" s="735" t="s">
        <v>198</v>
      </c>
      <c r="C21" s="735" t="s">
        <v>198</v>
      </c>
      <c r="D21" s="735" t="s">
        <v>199</v>
      </c>
      <c r="E21" s="735"/>
      <c r="F21" s="735" t="s">
        <v>200</v>
      </c>
      <c r="G21" s="695"/>
      <c r="H21" s="695"/>
      <c r="I21" s="695"/>
      <c r="J21" s="695"/>
      <c r="K21" s="695"/>
      <c r="L21" s="695"/>
      <c r="M21" s="695"/>
      <c r="N21" s="736"/>
      <c r="O21" s="736"/>
      <c r="P21" s="736"/>
      <c r="Q21" s="737"/>
      <c r="R21" s="695"/>
      <c r="S21" s="738"/>
      <c r="T21" s="738"/>
      <c r="U21" s="738"/>
      <c r="V21" s="738"/>
      <c r="W21" s="738"/>
      <c r="X21" s="738"/>
      <c r="Y21" s="695"/>
      <c r="Z21" s="739"/>
      <c r="AA21" s="736"/>
      <c r="AB21" s="736"/>
      <c r="AC21" s="695"/>
      <c r="AD21" s="740"/>
      <c r="AE21" s="1208"/>
      <c r="AF21" s="733"/>
      <c r="AG21" s="695"/>
      <c r="AH21" s="695"/>
      <c r="AI21" s="695"/>
      <c r="AJ21" s="695"/>
      <c r="AK21" s="695"/>
      <c r="AL21" s="695"/>
      <c r="AM21" s="695"/>
      <c r="AN21" s="695"/>
      <c r="AO21" s="695"/>
      <c r="AP21" s="695"/>
      <c r="AQ21" s="695"/>
      <c r="AR21" s="695"/>
      <c r="AS21" s="695"/>
      <c r="AT21" s="695"/>
      <c r="AU21" s="695"/>
      <c r="AV21" s="695"/>
      <c r="AW21" s="695"/>
      <c r="AX21" s="695"/>
      <c r="AY21" s="695"/>
      <c r="AZ21" s="695"/>
      <c r="BA21" s="695"/>
      <c r="BB21" s="695"/>
      <c r="BC21" s="695"/>
      <c r="BD21" s="695"/>
      <c r="BE21" s="695"/>
      <c r="BF21" s="695"/>
      <c r="BG21" s="695"/>
      <c r="BH21" s="695"/>
      <c r="BI21" s="695"/>
      <c r="BJ21" s="695"/>
      <c r="BK21" s="695"/>
      <c r="BL21" s="695"/>
      <c r="BM21" s="695"/>
      <c r="BN21" s="695"/>
      <c r="BO21" s="695"/>
      <c r="BP21" s="695"/>
      <c r="BQ21" s="695"/>
    </row>
    <row r="22" spans="1:69" x14ac:dyDescent="0.35">
      <c r="A22" s="741"/>
      <c r="B22" s="742"/>
      <c r="C22" s="742"/>
      <c r="D22" s="742"/>
      <c r="E22" s="742"/>
      <c r="F22" s="742"/>
      <c r="G22" s="695"/>
      <c r="H22" s="695"/>
      <c r="I22" s="695"/>
      <c r="J22" s="695"/>
      <c r="K22" s="695"/>
      <c r="L22" s="695"/>
      <c r="M22" s="695"/>
      <c r="N22" s="736"/>
      <c r="O22" s="736"/>
      <c r="P22" s="736"/>
      <c r="Q22" s="737"/>
      <c r="R22" s="695"/>
      <c r="S22" s="738"/>
      <c r="T22" s="738"/>
      <c r="U22" s="738"/>
      <c r="V22" s="738"/>
      <c r="W22" s="738"/>
      <c r="X22" s="738"/>
      <c r="Y22" s="695"/>
      <c r="Z22" s="739"/>
      <c r="AA22" s="736"/>
      <c r="AB22" s="736"/>
      <c r="AC22" s="695"/>
      <c r="AD22" s="743"/>
      <c r="AE22" s="744"/>
      <c r="AF22" s="745"/>
      <c r="AG22" s="695"/>
      <c r="AH22" s="695"/>
      <c r="AI22" s="695"/>
      <c r="AJ22" s="695"/>
      <c r="AK22" s="695"/>
      <c r="AL22" s="695"/>
      <c r="AM22" s="695"/>
      <c r="AN22" s="695"/>
      <c r="AO22" s="695"/>
      <c r="AP22" s="695"/>
      <c r="AQ22" s="695"/>
      <c r="AR22" s="695"/>
      <c r="AS22" s="695"/>
      <c r="AT22" s="695"/>
      <c r="AU22" s="695"/>
      <c r="AV22" s="695"/>
      <c r="AW22" s="695"/>
      <c r="AX22" s="695"/>
      <c r="AY22" s="695"/>
      <c r="AZ22" s="695"/>
      <c r="BA22" s="695"/>
      <c r="BB22" s="695"/>
      <c r="BC22" s="695"/>
      <c r="BD22" s="695"/>
      <c r="BE22" s="695"/>
      <c r="BF22" s="695"/>
      <c r="BG22" s="695"/>
      <c r="BH22" s="695"/>
      <c r="BI22" s="695"/>
      <c r="BJ22" s="695"/>
      <c r="BK22" s="695"/>
      <c r="BL22" s="695"/>
      <c r="BM22" s="695"/>
      <c r="BN22" s="695"/>
      <c r="BO22" s="695"/>
      <c r="BP22" s="695"/>
      <c r="BQ22" s="695"/>
    </row>
    <row r="23" spans="1:69" x14ac:dyDescent="0.35">
      <c r="A23" s="746"/>
      <c r="B23" s="747" t="s">
        <v>185</v>
      </c>
      <c r="C23" s="747" t="s">
        <v>186</v>
      </c>
      <c r="D23" s="747" t="s">
        <v>201</v>
      </c>
      <c r="E23" s="747"/>
      <c r="F23" s="747" t="s">
        <v>202</v>
      </c>
      <c r="G23" s="695"/>
      <c r="H23" s="695"/>
      <c r="I23" s="695"/>
      <c r="J23" s="695"/>
      <c r="K23" s="695"/>
      <c r="L23" s="695"/>
      <c r="M23" s="695"/>
      <c r="N23" s="736"/>
      <c r="O23" s="736"/>
      <c r="P23" s="736"/>
      <c r="Q23" s="737"/>
      <c r="R23" s="695"/>
      <c r="S23" s="738"/>
      <c r="T23" s="738"/>
      <c r="U23" s="738"/>
      <c r="V23" s="738"/>
      <c r="W23" s="738"/>
      <c r="X23" s="738"/>
      <c r="Y23" s="695"/>
      <c r="Z23" s="739"/>
      <c r="AA23" s="736"/>
      <c r="AB23" s="736"/>
      <c r="AC23" s="695"/>
      <c r="AD23" s="743"/>
      <c r="AE23" s="744"/>
      <c r="AF23" s="745"/>
      <c r="AG23" s="695"/>
      <c r="AH23" s="695"/>
      <c r="AI23" s="695"/>
      <c r="AJ23" s="695"/>
      <c r="AK23" s="695"/>
      <c r="AL23" s="695"/>
      <c r="AM23" s="695"/>
      <c r="AN23" s="695"/>
      <c r="AO23" s="695"/>
      <c r="AP23" s="695"/>
      <c r="AQ23" s="695"/>
      <c r="AR23" s="695"/>
      <c r="AS23" s="695"/>
      <c r="AT23" s="695"/>
      <c r="AU23" s="695"/>
      <c r="AV23" s="695"/>
      <c r="AW23" s="695"/>
      <c r="AX23" s="695"/>
      <c r="AY23" s="695"/>
      <c r="AZ23" s="695"/>
      <c r="BA23" s="695"/>
      <c r="BB23" s="695"/>
      <c r="BC23" s="695"/>
      <c r="BD23" s="695"/>
      <c r="BE23" s="695"/>
      <c r="BF23" s="695"/>
      <c r="BG23" s="695"/>
      <c r="BH23" s="695"/>
      <c r="BI23" s="695"/>
      <c r="BJ23" s="695"/>
      <c r="BK23" s="695"/>
      <c r="BL23" s="695"/>
      <c r="BM23" s="695"/>
      <c r="BN23" s="695"/>
      <c r="BO23" s="695"/>
      <c r="BP23" s="695"/>
      <c r="BQ23" s="695"/>
    </row>
    <row r="24" spans="1:69" x14ac:dyDescent="0.35">
      <c r="A24" s="748" t="s">
        <v>203</v>
      </c>
      <c r="B24" s="873">
        <v>25</v>
      </c>
      <c r="C24" s="873">
        <v>25</v>
      </c>
      <c r="D24" s="739">
        <f>AVERAGE(B24:C24)</f>
        <v>25</v>
      </c>
      <c r="E24" s="739"/>
      <c r="F24" s="739">
        <f>D24+INTERPOLASI!DM18</f>
        <v>24.8</v>
      </c>
      <c r="G24" s="710"/>
      <c r="H24" s="695"/>
      <c r="I24" s="695"/>
      <c r="J24" s="695"/>
      <c r="K24" s="695"/>
      <c r="L24" s="695"/>
      <c r="M24" s="695"/>
      <c r="N24" s="736"/>
      <c r="O24" s="736"/>
      <c r="P24" s="736"/>
      <c r="Q24" s="737"/>
      <c r="R24" s="695"/>
      <c r="S24" s="738"/>
      <c r="T24" s="738"/>
      <c r="U24" s="738"/>
      <c r="V24" s="738"/>
      <c r="W24" s="738"/>
      <c r="X24" s="738"/>
      <c r="Y24" s="695"/>
      <c r="Z24" s="739"/>
      <c r="AA24" s="736"/>
      <c r="AB24" s="736"/>
      <c r="AC24" s="695"/>
      <c r="AD24" s="743"/>
      <c r="AE24" s="744"/>
      <c r="AF24" s="745"/>
      <c r="AG24" s="695"/>
      <c r="AH24" s="695"/>
      <c r="AI24" s="695"/>
      <c r="AJ24" s="695"/>
      <c r="AK24" s="695"/>
      <c r="AL24" s="695"/>
      <c r="AM24" s="695"/>
      <c r="AN24" s="695"/>
      <c r="AO24" s="695"/>
      <c r="AP24" s="695"/>
      <c r="AQ24" s="695"/>
      <c r="AR24" s="695"/>
      <c r="AS24" s="695"/>
      <c r="AT24" s="695"/>
      <c r="AU24" s="695"/>
      <c r="AV24" s="695"/>
      <c r="AW24" s="695"/>
      <c r="AX24" s="695"/>
      <c r="AY24" s="695"/>
      <c r="AZ24" s="695"/>
      <c r="BA24" s="695"/>
      <c r="BB24" s="695"/>
      <c r="BC24" s="695"/>
      <c r="BD24" s="695"/>
      <c r="BE24" s="695"/>
      <c r="BF24" s="695"/>
      <c r="BG24" s="695"/>
      <c r="BH24" s="749" t="s">
        <v>204</v>
      </c>
      <c r="BI24" s="750">
        <v>24.6</v>
      </c>
      <c r="BJ24" s="751">
        <v>24.8</v>
      </c>
      <c r="BK24" s="752">
        <f>AVERAGE(BI24:BJ24)</f>
        <v>24.700000000000003</v>
      </c>
      <c r="BL24" s="753">
        <v>20</v>
      </c>
      <c r="BM24" s="754">
        <v>0.7</v>
      </c>
      <c r="BN24" s="755">
        <v>25</v>
      </c>
      <c r="BO24" s="756">
        <v>0.5</v>
      </c>
      <c r="BP24" s="757">
        <f>((((BO24-BM24)*(BK24-BL24)))/(BN24-BL24))+BM24</f>
        <v>0.5119999999999999</v>
      </c>
      <c r="BQ24" s="758">
        <f>BK24+BP24</f>
        <v>25.212000000000003</v>
      </c>
    </row>
    <row r="25" spans="1:69" x14ac:dyDescent="0.35">
      <c r="A25" s="748" t="s">
        <v>205</v>
      </c>
      <c r="B25" s="873">
        <v>66</v>
      </c>
      <c r="C25" s="873">
        <v>66</v>
      </c>
      <c r="D25" s="739">
        <f>AVERAGE(B25:C25)</f>
        <v>66</v>
      </c>
      <c r="E25" s="739"/>
      <c r="F25" s="739">
        <f>D25+INTERPOLASI!DX18</f>
        <v>65.739999999999995</v>
      </c>
      <c r="G25" s="710"/>
      <c r="H25" s="695"/>
      <c r="I25" s="695"/>
      <c r="J25" s="695"/>
      <c r="K25" s="695"/>
      <c r="L25" s="695"/>
      <c r="M25" s="695"/>
      <c r="N25" s="736"/>
      <c r="O25" s="736"/>
      <c r="P25" s="736"/>
      <c r="Q25" s="737"/>
      <c r="R25" s="695"/>
      <c r="S25" s="738"/>
      <c r="T25" s="738"/>
      <c r="U25" s="738"/>
      <c r="V25" s="738"/>
      <c r="W25" s="738"/>
      <c r="X25" s="738"/>
      <c r="Y25" s="695"/>
      <c r="Z25" s="739"/>
      <c r="AA25" s="736"/>
      <c r="AB25" s="736"/>
      <c r="AC25" s="695"/>
      <c r="AD25" s="743"/>
      <c r="AE25" s="744"/>
      <c r="AF25" s="745"/>
      <c r="AG25" s="695"/>
      <c r="AH25" s="695"/>
      <c r="AI25" s="695"/>
      <c r="AJ25" s="695"/>
      <c r="AK25" s="695"/>
      <c r="AL25" s="695"/>
      <c r="AM25" s="695"/>
      <c r="AN25" s="695"/>
      <c r="AO25" s="695"/>
      <c r="AP25" s="695"/>
      <c r="AQ25" s="695"/>
      <c r="AR25" s="695"/>
      <c r="AS25" s="695"/>
      <c r="AT25" s="695"/>
      <c r="AU25" s="695"/>
      <c r="AV25" s="695"/>
      <c r="AW25" s="695"/>
      <c r="AX25" s="695"/>
      <c r="AY25" s="695"/>
      <c r="AZ25" s="695"/>
      <c r="BA25" s="695"/>
      <c r="BB25" s="695"/>
      <c r="BC25" s="695"/>
      <c r="BD25" s="695"/>
      <c r="BE25" s="695"/>
      <c r="BF25" s="695"/>
      <c r="BG25" s="695"/>
      <c r="BH25" s="759"/>
      <c r="BI25" s="750">
        <v>82.3</v>
      </c>
      <c r="BJ25" s="751">
        <v>82.5</v>
      </c>
      <c r="BK25" s="752">
        <f>AVERAGE(BI25:BJ25)</f>
        <v>82.4</v>
      </c>
      <c r="BL25" s="753">
        <v>80</v>
      </c>
      <c r="BM25" s="754">
        <v>-0.5</v>
      </c>
      <c r="BN25" s="755">
        <v>90</v>
      </c>
      <c r="BO25" s="756">
        <v>1.7</v>
      </c>
      <c r="BP25" s="757">
        <f>((((BO25-BM25)*(BK25-BL25)))/(BN25-BL25))+BM25</f>
        <v>2.8000000000001246E-2</v>
      </c>
      <c r="BQ25" s="758">
        <f>BK25+BP25</f>
        <v>82.428000000000011</v>
      </c>
    </row>
    <row r="26" spans="1:69" x14ac:dyDescent="0.35">
      <c r="A26" s="760"/>
      <c r="B26" s="761"/>
      <c r="C26" s="1165"/>
      <c r="D26" s="1165"/>
      <c r="E26" s="1165"/>
      <c r="F26" s="762"/>
      <c r="G26" s="710"/>
      <c r="H26" s="695"/>
      <c r="I26" s="695"/>
      <c r="J26" s="695"/>
      <c r="K26" s="695"/>
      <c r="L26" s="695"/>
      <c r="M26" s="695"/>
      <c r="N26" s="736"/>
      <c r="O26" s="736"/>
      <c r="P26" s="736"/>
      <c r="Q26" s="737"/>
      <c r="R26" s="695"/>
      <c r="S26" s="738"/>
      <c r="T26" s="738"/>
      <c r="U26" s="738"/>
      <c r="V26" s="738"/>
      <c r="W26" s="738"/>
      <c r="X26" s="738"/>
      <c r="Y26" s="695"/>
      <c r="Z26" s="739"/>
      <c r="AA26" s="736"/>
      <c r="AB26" s="736"/>
      <c r="AC26" s="695"/>
      <c r="AD26" s="743"/>
      <c r="AE26" s="744"/>
      <c r="AF26" s="745"/>
      <c r="AG26" s="695"/>
      <c r="AH26" s="695"/>
      <c r="AI26" s="695"/>
      <c r="AJ26" s="695"/>
      <c r="AK26" s="695"/>
      <c r="AL26" s="695"/>
      <c r="AM26" s="695"/>
      <c r="AN26" s="695"/>
      <c r="AO26" s="695"/>
      <c r="AP26" s="695"/>
      <c r="AQ26" s="695"/>
      <c r="AR26" s="695"/>
      <c r="AS26" s="695"/>
      <c r="AT26" s="695"/>
      <c r="AU26" s="695"/>
      <c r="AV26" s="695"/>
      <c r="AW26" s="695"/>
      <c r="AX26" s="695"/>
      <c r="AY26" s="695"/>
      <c r="AZ26" s="695"/>
      <c r="BA26" s="695"/>
      <c r="BB26" s="695"/>
      <c r="BC26" s="695"/>
      <c r="BD26" s="695"/>
      <c r="BE26" s="695"/>
      <c r="BF26" s="695"/>
      <c r="BG26" s="695"/>
      <c r="BH26" s="695"/>
      <c r="BI26" s="695"/>
      <c r="BJ26" s="695"/>
      <c r="BK26" s="695"/>
      <c r="BL26" s="695"/>
      <c r="BM26" s="695"/>
      <c r="BN26" s="695"/>
      <c r="BO26" s="695"/>
      <c r="BP26" s="695"/>
      <c r="BQ26" s="695"/>
    </row>
    <row r="27" spans="1:69" x14ac:dyDescent="0.35">
      <c r="A27" s="695"/>
      <c r="B27" s="763"/>
      <c r="C27" s="763"/>
      <c r="D27" s="763"/>
      <c r="E27" s="763"/>
      <c r="F27" s="763"/>
      <c r="G27" s="710"/>
      <c r="H27" s="764"/>
      <c r="I27" s="763"/>
      <c r="J27" s="763"/>
      <c r="K27" s="763"/>
      <c r="L27" s="763"/>
      <c r="M27" s="765"/>
      <c r="N27" s="736"/>
      <c r="O27" s="736"/>
      <c r="P27" s="736"/>
      <c r="Q27" s="737"/>
      <c r="R27" s="695"/>
      <c r="S27" s="738"/>
      <c r="T27" s="738"/>
      <c r="U27" s="738"/>
      <c r="V27" s="738"/>
      <c r="W27" s="738"/>
      <c r="X27" s="738"/>
      <c r="Y27" s="695"/>
      <c r="Z27" s="739"/>
      <c r="AA27" s="736"/>
      <c r="AB27" s="736"/>
      <c r="AC27" s="695"/>
      <c r="AD27" s="743"/>
      <c r="AE27" s="744"/>
      <c r="AF27" s="745"/>
      <c r="AG27" s="695"/>
      <c r="AH27" s="695"/>
      <c r="AI27" s="695"/>
      <c r="AJ27" s="695"/>
      <c r="AK27" s="695"/>
      <c r="AL27" s="695"/>
      <c r="AM27" s="695"/>
      <c r="AN27" s="695"/>
      <c r="AO27" s="695"/>
      <c r="AP27" s="695"/>
      <c r="AQ27" s="695"/>
      <c r="AR27" s="695"/>
      <c r="AS27" s="695"/>
      <c r="AT27" s="695"/>
      <c r="AU27" s="695"/>
      <c r="AV27" s="695"/>
      <c r="AW27" s="695"/>
      <c r="AX27" s="695"/>
      <c r="AY27" s="695"/>
      <c r="AZ27" s="695"/>
      <c r="BA27" s="695"/>
      <c r="BB27" s="695"/>
      <c r="BC27" s="695"/>
      <c r="BD27" s="695"/>
      <c r="BE27" s="695"/>
      <c r="BF27" s="695"/>
      <c r="BG27" s="695"/>
      <c r="BH27" s="695"/>
      <c r="BI27" s="695"/>
      <c r="BJ27" s="695"/>
      <c r="BK27" s="695"/>
      <c r="BL27" s="695"/>
      <c r="BM27" s="695"/>
      <c r="BN27" s="695"/>
      <c r="BO27" s="695"/>
      <c r="BP27" s="695"/>
      <c r="BQ27" s="695"/>
    </row>
    <row r="28" spans="1:69" x14ac:dyDescent="0.35">
      <c r="A28" s="766"/>
      <c r="B28" s="766"/>
      <c r="C28" s="767"/>
      <c r="D28" s="767"/>
      <c r="E28" s="767"/>
      <c r="F28" s="767"/>
      <c r="G28" s="767"/>
      <c r="H28" s="767"/>
      <c r="I28" s="767"/>
      <c r="J28" s="767"/>
      <c r="K28" s="767"/>
      <c r="L28" s="767"/>
      <c r="M28" s="767"/>
      <c r="N28" s="736"/>
      <c r="O28" s="736"/>
      <c r="P28" s="736"/>
      <c r="Q28" s="737"/>
      <c r="R28" s="695"/>
      <c r="S28" s="768"/>
      <c r="T28" s="769"/>
      <c r="U28" s="717"/>
      <c r="V28" s="770"/>
      <c r="W28" s="771"/>
      <c r="X28" s="717"/>
      <c r="Y28" s="695"/>
      <c r="Z28" s="739"/>
      <c r="AA28" s="736"/>
      <c r="AB28" s="736"/>
      <c r="AC28" s="695"/>
      <c r="AD28" s="743"/>
      <c r="AE28" s="744"/>
      <c r="AF28" s="745"/>
      <c r="AG28" s="695"/>
      <c r="AH28" s="695"/>
      <c r="AI28" s="695"/>
      <c r="AJ28" s="695"/>
      <c r="AK28" s="695"/>
      <c r="AL28" s="695"/>
      <c r="AM28" s="695"/>
      <c r="AN28" s="695"/>
      <c r="AO28" s="695"/>
      <c r="AP28" s="695"/>
      <c r="AQ28" s="695"/>
      <c r="AR28" s="695"/>
      <c r="AS28" s="695"/>
      <c r="AT28" s="695"/>
      <c r="AU28" s="695"/>
      <c r="AV28" s="695"/>
      <c r="AW28" s="695"/>
      <c r="AX28" s="695"/>
      <c r="AY28" s="695"/>
      <c r="AZ28" s="695"/>
      <c r="BA28" s="695"/>
      <c r="BB28" s="695"/>
      <c r="BC28" s="695"/>
      <c r="BD28" s="695"/>
      <c r="BE28" s="695"/>
      <c r="BF28" s="695"/>
      <c r="BG28" s="695"/>
      <c r="BH28" s="695"/>
      <c r="BI28" s="695"/>
      <c r="BJ28" s="695"/>
      <c r="BK28" s="695"/>
      <c r="BL28" s="695"/>
      <c r="BM28" s="695"/>
      <c r="BN28" s="695"/>
      <c r="BO28" s="695"/>
      <c r="BP28" s="695"/>
      <c r="BQ28" s="695"/>
    </row>
    <row r="29" spans="1:69" ht="31.5" hidden="1" customHeight="1" x14ac:dyDescent="0.35">
      <c r="A29" s="1215"/>
      <c r="B29" s="1215"/>
      <c r="C29" s="1215"/>
      <c r="D29" s="1215"/>
      <c r="E29" s="1215"/>
      <c r="F29" s="1215"/>
      <c r="G29" s="1216"/>
      <c r="H29" s="1216"/>
      <c r="I29" s="772"/>
      <c r="J29" s="772"/>
      <c r="K29" s="695"/>
      <c r="L29" s="773"/>
      <c r="M29" s="773"/>
      <c r="N29" s="736"/>
      <c r="O29" s="736"/>
      <c r="P29" s="736"/>
      <c r="Q29" s="737"/>
      <c r="R29" s="770"/>
      <c r="S29" s="770"/>
      <c r="T29" s="771"/>
      <c r="U29" s="717"/>
      <c r="V29" s="770"/>
      <c r="W29" s="771"/>
      <c r="X29" s="717"/>
      <c r="Y29" s="695"/>
      <c r="Z29" s="739"/>
      <c r="AA29" s="736"/>
      <c r="AB29" s="736"/>
      <c r="AC29" s="774"/>
      <c r="AD29" s="743"/>
      <c r="AE29" s="744"/>
      <c r="AF29" s="745"/>
      <c r="AG29" s="695"/>
      <c r="AH29" s="695"/>
      <c r="AI29" s="695"/>
      <c r="AJ29" s="695"/>
      <c r="AK29" s="695"/>
      <c r="AL29" s="695"/>
      <c r="AM29" s="695"/>
      <c r="AN29" s="695"/>
      <c r="AO29" s="695"/>
      <c r="AP29" s="695"/>
      <c r="AQ29" s="695"/>
      <c r="AR29" s="695"/>
      <c r="AS29" s="695"/>
      <c r="AT29" s="695"/>
      <c r="AU29" s="695"/>
      <c r="AV29" s="695"/>
      <c r="AW29" s="695"/>
      <c r="AX29" s="695"/>
      <c r="AY29" s="695"/>
      <c r="AZ29" s="695"/>
      <c r="BA29" s="695"/>
      <c r="BB29" s="695"/>
      <c r="BC29" s="695"/>
      <c r="BD29" s="695"/>
      <c r="BE29" s="695"/>
      <c r="BF29" s="695"/>
      <c r="BG29" s="695"/>
      <c r="BH29" s="695"/>
      <c r="BI29" s="695"/>
      <c r="BJ29" s="695"/>
      <c r="BK29" s="695"/>
      <c r="BL29" s="695"/>
      <c r="BM29" s="695"/>
      <c r="BN29" s="695"/>
      <c r="BO29" s="695"/>
      <c r="BP29" s="695"/>
      <c r="BQ29" s="695"/>
    </row>
    <row r="30" spans="1:69" ht="18.75" hidden="1" customHeight="1" x14ac:dyDescent="0.35">
      <c r="A30" s="775"/>
      <c r="B30" s="775"/>
      <c r="C30" s="775"/>
      <c r="D30" s="775"/>
      <c r="E30" s="775"/>
      <c r="F30" s="775"/>
      <c r="G30" s="776"/>
      <c r="H30" s="775"/>
      <c r="I30" s="777"/>
      <c r="J30" s="778"/>
      <c r="K30" s="695"/>
      <c r="L30" s="773"/>
      <c r="M30" s="773"/>
      <c r="N30" s="779"/>
      <c r="O30" s="779"/>
      <c r="P30" s="695"/>
      <c r="Q30" s="695"/>
      <c r="R30" s="695"/>
      <c r="S30" s="695"/>
      <c r="T30" s="695"/>
      <c r="U30" s="695"/>
      <c r="V30" s="695"/>
      <c r="W30" s="695"/>
      <c r="X30" s="695"/>
      <c r="Y30" s="695"/>
      <c r="Z30" s="695"/>
      <c r="AA30" s="695"/>
      <c r="AB30" s="695"/>
      <c r="AC30" s="695"/>
      <c r="AD30" s="780"/>
      <c r="AE30" s="781"/>
      <c r="AF30" s="782"/>
      <c r="AG30" s="782"/>
      <c r="AH30" s="695"/>
      <c r="AI30" s="695"/>
      <c r="AJ30" s="695"/>
      <c r="AK30" s="695"/>
      <c r="AL30" s="695"/>
      <c r="AM30" s="695"/>
      <c r="AN30" s="695"/>
      <c r="AO30" s="695"/>
      <c r="AP30" s="695"/>
      <c r="AQ30" s="695"/>
      <c r="AR30" s="695"/>
      <c r="AS30" s="695"/>
      <c r="AT30" s="695"/>
      <c r="AU30" s="695"/>
      <c r="AV30" s="695"/>
      <c r="AW30" s="695"/>
      <c r="AX30" s="695"/>
      <c r="AY30" s="695"/>
      <c r="AZ30" s="695"/>
      <c r="BA30" s="695"/>
      <c r="BB30" s="695"/>
      <c r="BC30" s="695"/>
      <c r="BD30" s="695"/>
      <c r="BE30" s="695"/>
      <c r="BF30" s="695"/>
      <c r="BG30" s="695"/>
      <c r="BH30" s="695"/>
      <c r="BI30" s="695"/>
      <c r="BJ30" s="695"/>
      <c r="BK30" s="695"/>
      <c r="BL30" s="695"/>
      <c r="BM30" s="695"/>
      <c r="BN30" s="695"/>
      <c r="BO30" s="695"/>
      <c r="BP30" s="695"/>
      <c r="BQ30" s="695"/>
    </row>
    <row r="31" spans="1:69" ht="18.75" hidden="1" customHeight="1" x14ac:dyDescent="0.35">
      <c r="A31" s="783"/>
      <c r="B31" s="784"/>
      <c r="C31" s="784"/>
      <c r="D31" s="784"/>
      <c r="E31" s="784"/>
      <c r="F31" s="785"/>
      <c r="G31" s="786"/>
      <c r="H31" s="785"/>
      <c r="I31" s="787"/>
      <c r="J31" s="788"/>
      <c r="K31" s="695"/>
      <c r="L31" s="773"/>
      <c r="M31" s="773"/>
      <c r="N31" s="779"/>
      <c r="O31" s="779"/>
      <c r="P31" s="695"/>
      <c r="Q31" s="695"/>
      <c r="R31" s="695"/>
      <c r="S31" s="695"/>
      <c r="T31" s="695"/>
      <c r="U31" s="695"/>
      <c r="V31" s="695"/>
      <c r="W31" s="695"/>
      <c r="X31" s="695"/>
      <c r="Y31" s="695"/>
      <c r="Z31" s="695"/>
      <c r="AA31" s="695"/>
      <c r="AB31" s="695"/>
      <c r="AC31" s="695"/>
      <c r="AD31" s="789"/>
      <c r="AE31" s="790"/>
      <c r="AF31" s="782"/>
      <c r="AG31" s="782"/>
      <c r="AH31" s="695"/>
      <c r="AI31" s="695"/>
      <c r="AJ31" s="695"/>
      <c r="AK31" s="695"/>
      <c r="AL31" s="695"/>
      <c r="AM31" s="695"/>
      <c r="AN31" s="695"/>
      <c r="AO31" s="695"/>
      <c r="AP31" s="695"/>
      <c r="AQ31" s="695"/>
      <c r="AR31" s="695"/>
      <c r="AS31" s="695"/>
      <c r="AT31" s="695"/>
      <c r="AU31" s="695"/>
      <c r="AV31" s="695"/>
      <c r="AW31" s="695"/>
      <c r="AX31" s="695"/>
      <c r="AY31" s="695"/>
      <c r="AZ31" s="695"/>
      <c r="BA31" s="695"/>
      <c r="BB31" s="695"/>
      <c r="BC31" s="695"/>
      <c r="BD31" s="695"/>
      <c r="BE31" s="695"/>
      <c r="BF31" s="695"/>
      <c r="BG31" s="695"/>
      <c r="BH31" s="695"/>
      <c r="BI31" s="695"/>
      <c r="BJ31" s="695"/>
      <c r="BK31" s="695"/>
      <c r="BL31" s="695"/>
      <c r="BM31" s="695"/>
      <c r="BN31" s="695"/>
      <c r="BO31" s="695"/>
      <c r="BP31" s="695"/>
      <c r="BQ31" s="695"/>
    </row>
    <row r="32" spans="1:69" ht="18.75" hidden="1" customHeight="1" x14ac:dyDescent="0.35">
      <c r="A32" s="791"/>
      <c r="B32" s="792"/>
      <c r="C32" s="792"/>
      <c r="D32" s="792"/>
      <c r="E32" s="792"/>
      <c r="F32" s="793"/>
      <c r="G32" s="794"/>
      <c r="H32" s="793"/>
      <c r="I32" s="795"/>
      <c r="J32" s="796"/>
      <c r="K32" s="695"/>
      <c r="L32" s="773"/>
      <c r="M32" s="773"/>
      <c r="N32" s="779"/>
      <c r="O32" s="779"/>
      <c r="P32" s="695"/>
      <c r="Q32" s="695"/>
      <c r="R32" s="695"/>
      <c r="S32" s="695"/>
      <c r="T32" s="695"/>
      <c r="U32" s="695"/>
      <c r="V32" s="695"/>
      <c r="W32" s="695"/>
      <c r="X32" s="695"/>
      <c r="Y32" s="695"/>
      <c r="Z32" s="695"/>
      <c r="AA32" s="695"/>
      <c r="AB32" s="695"/>
      <c r="AC32" s="695"/>
      <c r="AD32" s="789"/>
      <c r="AE32" s="790"/>
      <c r="AF32" s="782"/>
      <c r="AG32" s="782"/>
      <c r="AH32" s="695"/>
      <c r="AI32" s="695"/>
      <c r="AJ32" s="695"/>
      <c r="AK32" s="695"/>
      <c r="AL32" s="695"/>
      <c r="AM32" s="695"/>
      <c r="AN32" s="695"/>
      <c r="AO32" s="695"/>
      <c r="AP32" s="695"/>
      <c r="AQ32" s="695"/>
      <c r="AR32" s="695"/>
      <c r="AS32" s="695"/>
      <c r="AT32" s="695"/>
      <c r="AU32" s="695"/>
      <c r="AV32" s="695"/>
      <c r="AW32" s="695"/>
      <c r="AX32" s="695"/>
      <c r="AY32" s="695"/>
      <c r="AZ32" s="695"/>
      <c r="BA32" s="695"/>
      <c r="BB32" s="695"/>
      <c r="BC32" s="695"/>
      <c r="BD32" s="695"/>
      <c r="BE32" s="695"/>
      <c r="BF32" s="695"/>
      <c r="BG32" s="695"/>
      <c r="BH32" s="695"/>
      <c r="BI32" s="695"/>
      <c r="BJ32" s="695"/>
      <c r="BK32" s="695"/>
      <c r="BL32" s="695"/>
      <c r="BM32" s="695"/>
      <c r="BN32" s="695"/>
      <c r="BO32" s="695"/>
      <c r="BP32" s="695"/>
      <c r="BQ32" s="695"/>
    </row>
    <row r="33" spans="1:31" ht="18.75" hidden="1" customHeight="1" x14ac:dyDescent="0.25">
      <c r="A33" s="791"/>
      <c r="B33" s="792"/>
      <c r="C33" s="792"/>
      <c r="D33" s="792"/>
      <c r="E33" s="792"/>
      <c r="F33" s="793"/>
      <c r="G33" s="794"/>
      <c r="H33" s="793"/>
      <c r="I33" s="795"/>
      <c r="J33" s="796"/>
      <c r="K33" s="695"/>
      <c r="L33" s="773"/>
      <c r="M33" s="773"/>
      <c r="N33" s="779"/>
      <c r="O33" s="779"/>
      <c r="P33" s="695"/>
      <c r="Q33" s="695"/>
      <c r="R33" s="695"/>
      <c r="S33" s="695"/>
      <c r="T33" s="695"/>
      <c r="U33" s="695"/>
      <c r="V33" s="695"/>
      <c r="W33" s="695"/>
      <c r="X33" s="695"/>
      <c r="Y33" s="695"/>
      <c r="Z33" s="695"/>
      <c r="AA33" s="695"/>
      <c r="AB33" s="695"/>
      <c r="AC33" s="695"/>
      <c r="AD33" s="695"/>
      <c r="AE33" s="695"/>
    </row>
    <row r="34" spans="1:31" ht="18.75" hidden="1" customHeight="1" x14ac:dyDescent="0.25">
      <c r="A34" s="797"/>
      <c r="B34" s="797"/>
      <c r="C34" s="797"/>
      <c r="D34" s="797"/>
      <c r="E34" s="797"/>
      <c r="F34" s="797"/>
      <c r="G34" s="794"/>
      <c r="H34" s="793"/>
      <c r="I34" s="795"/>
      <c r="J34" s="796"/>
      <c r="K34" s="695"/>
      <c r="L34" s="773"/>
      <c r="M34" s="773"/>
      <c r="N34" s="779"/>
      <c r="O34" s="779"/>
      <c r="P34" s="695"/>
      <c r="Q34" s="695"/>
      <c r="R34" s="695"/>
      <c r="S34" s="695"/>
      <c r="T34" s="695"/>
      <c r="U34" s="695"/>
      <c r="V34" s="695"/>
      <c r="W34" s="695"/>
      <c r="X34" s="695"/>
      <c r="Y34" s="695"/>
      <c r="Z34" s="695"/>
      <c r="AA34" s="695"/>
      <c r="AB34" s="695"/>
      <c r="AC34" s="695"/>
      <c r="AD34" s="695"/>
      <c r="AE34" s="695"/>
    </row>
    <row r="35" spans="1:31" ht="18.75" hidden="1" customHeight="1" x14ac:dyDescent="0.25">
      <c r="A35" s="797"/>
      <c r="B35" s="797"/>
      <c r="C35" s="797"/>
      <c r="D35" s="797"/>
      <c r="E35" s="797"/>
      <c r="F35" s="797"/>
      <c r="G35" s="794"/>
      <c r="H35" s="793"/>
      <c r="I35" s="795"/>
      <c r="J35" s="796"/>
      <c r="K35" s="695"/>
      <c r="L35" s="773"/>
      <c r="M35" s="773"/>
      <c r="N35" s="779"/>
      <c r="O35" s="779"/>
      <c r="P35" s="695"/>
      <c r="Q35" s="695"/>
      <c r="R35" s="695"/>
      <c r="S35" s="695"/>
      <c r="T35" s="695"/>
      <c r="U35" s="695"/>
      <c r="V35" s="695"/>
      <c r="W35" s="695"/>
      <c r="X35" s="695"/>
      <c r="Y35" s="695"/>
      <c r="Z35" s="695"/>
      <c r="AA35" s="695"/>
      <c r="AB35" s="695"/>
      <c r="AC35" s="695"/>
      <c r="AD35" s="695"/>
      <c r="AE35" s="695"/>
    </row>
    <row r="36" spans="1:31" ht="18.75" hidden="1" customHeight="1" x14ac:dyDescent="0.25">
      <c r="A36" s="797"/>
      <c r="B36" s="797"/>
      <c r="C36" s="797"/>
      <c r="D36" s="797"/>
      <c r="E36" s="797"/>
      <c r="F36" s="797"/>
      <c r="G36" s="794"/>
      <c r="H36" s="793"/>
      <c r="I36" s="795"/>
      <c r="J36" s="796"/>
      <c r="K36" s="695"/>
      <c r="L36" s="773"/>
      <c r="M36" s="773"/>
      <c r="N36" s="779"/>
      <c r="O36" s="779"/>
      <c r="P36" s="695"/>
      <c r="Q36" s="695"/>
      <c r="R36" s="695"/>
      <c r="S36" s="695"/>
      <c r="T36" s="695"/>
      <c r="U36" s="695"/>
      <c r="V36" s="695"/>
      <c r="W36" s="695"/>
      <c r="X36" s="695"/>
      <c r="Y36" s="695"/>
      <c r="Z36" s="695"/>
      <c r="AA36" s="695"/>
      <c r="AB36" s="695"/>
      <c r="AC36" s="695"/>
      <c r="AD36" s="695"/>
      <c r="AE36" s="695"/>
    </row>
    <row r="37" spans="1:31" ht="17.25" hidden="1" customHeight="1" x14ac:dyDescent="0.25">
      <c r="A37" s="695"/>
      <c r="B37" s="763"/>
      <c r="C37" s="763"/>
      <c r="D37" s="763"/>
      <c r="E37" s="763"/>
      <c r="F37" s="763"/>
      <c r="G37" s="710"/>
      <c r="H37" s="764"/>
      <c r="I37" s="763"/>
      <c r="J37" s="763"/>
      <c r="K37" s="763"/>
      <c r="L37" s="763"/>
      <c r="M37" s="765"/>
      <c r="N37" s="779"/>
      <c r="O37" s="779"/>
      <c r="P37" s="695"/>
      <c r="Q37" s="695"/>
      <c r="R37" s="695"/>
      <c r="S37" s="695"/>
      <c r="T37" s="695"/>
      <c r="U37" s="695"/>
      <c r="V37" s="695"/>
      <c r="W37" s="695"/>
      <c r="X37" s="695"/>
      <c r="Y37" s="695"/>
      <c r="Z37" s="695"/>
      <c r="AA37" s="695"/>
      <c r="AB37" s="695"/>
      <c r="AC37" s="695"/>
      <c r="AD37" s="695"/>
      <c r="AE37" s="695"/>
    </row>
    <row r="38" spans="1:31" s="773" customFormat="1" x14ac:dyDescent="0.25">
      <c r="A38" s="731" t="s">
        <v>206</v>
      </c>
      <c r="B38" s="731"/>
      <c r="C38" s="731"/>
      <c r="D38" s="731"/>
      <c r="E38" s="731"/>
      <c r="F38" s="731"/>
      <c r="G38" s="695"/>
      <c r="H38" s="695"/>
      <c r="I38" s="695"/>
      <c r="J38" s="695"/>
      <c r="K38" s="695"/>
      <c r="L38" s="695"/>
      <c r="M38" s="717"/>
      <c r="N38" s="767"/>
      <c r="P38" s="798"/>
      <c r="Q38" s="798"/>
      <c r="R38" s="798"/>
      <c r="S38" s="799"/>
      <c r="T38" s="798"/>
      <c r="U38" s="800"/>
      <c r="V38" s="800"/>
      <c r="W38" s="800"/>
      <c r="X38" s="800"/>
      <c r="Y38" s="798"/>
      <c r="Z38" s="798"/>
      <c r="AA38" s="798"/>
      <c r="AB38" s="798"/>
      <c r="AC38" s="798"/>
      <c r="AD38" s="801"/>
      <c r="AE38" s="801"/>
    </row>
    <row r="39" spans="1:31" s="773" customFormat="1" x14ac:dyDescent="0.25">
      <c r="A39" s="731" t="s">
        <v>207</v>
      </c>
      <c r="B39" s="731"/>
      <c r="C39" s="731"/>
      <c r="D39" s="731"/>
      <c r="E39" s="731"/>
      <c r="F39" s="731"/>
      <c r="G39" s="695"/>
      <c r="H39" s="695"/>
      <c r="I39" s="695"/>
      <c r="J39" s="695"/>
      <c r="K39" s="695"/>
      <c r="L39" s="695"/>
      <c r="M39" s="717"/>
      <c r="N39" s="802"/>
      <c r="O39" s="803"/>
      <c r="P39" s="804"/>
      <c r="Q39" s="805"/>
      <c r="R39" s="806"/>
      <c r="S39" s="807"/>
      <c r="T39" s="807"/>
      <c r="U39" s="808"/>
      <c r="V39" s="800"/>
      <c r="W39" s="800"/>
      <c r="X39" s="800"/>
      <c r="Y39" s="798"/>
      <c r="Z39" s="798"/>
      <c r="AA39" s="798"/>
      <c r="AB39" s="798"/>
      <c r="AC39" s="798"/>
      <c r="AD39" s="801"/>
      <c r="AE39" s="801"/>
    </row>
    <row r="40" spans="1:31" ht="25.5" customHeight="1" thickBot="1" x14ac:dyDescent="0.3">
      <c r="A40" s="1221" t="s">
        <v>208</v>
      </c>
      <c r="B40" s="1221"/>
      <c r="C40" s="1222"/>
      <c r="D40" s="1222"/>
      <c r="E40" s="1222"/>
      <c r="F40" s="1223"/>
      <c r="G40" s="1220" t="s">
        <v>209</v>
      </c>
      <c r="H40" s="1220"/>
      <c r="I40" s="809"/>
      <c r="J40" s="764"/>
      <c r="K40" s="809"/>
      <c r="L40" s="764"/>
      <c r="M40" s="809"/>
      <c r="N40" s="802"/>
      <c r="O40" s="803"/>
      <c r="P40" s="804"/>
      <c r="Q40" s="805"/>
      <c r="R40" s="806"/>
      <c r="S40" s="807"/>
      <c r="T40" s="807"/>
      <c r="U40" s="808"/>
      <c r="V40" s="695"/>
      <c r="W40" s="695"/>
      <c r="X40" s="695"/>
      <c r="Y40" s="695"/>
      <c r="Z40" s="695"/>
      <c r="AA40" s="695"/>
      <c r="AB40" s="695"/>
      <c r="AC40" s="695"/>
      <c r="AD40" s="695"/>
      <c r="AE40" s="695"/>
    </row>
    <row r="41" spans="1:31" ht="30" customHeight="1" x14ac:dyDescent="0.25">
      <c r="A41" s="810"/>
      <c r="B41" s="723"/>
      <c r="C41" s="811" t="s">
        <v>134</v>
      </c>
      <c r="D41" s="812" t="s">
        <v>112</v>
      </c>
      <c r="E41" s="813" t="s">
        <v>210</v>
      </c>
      <c r="F41" s="814" t="s">
        <v>112</v>
      </c>
      <c r="G41" s="815" t="s">
        <v>211</v>
      </c>
      <c r="H41" s="816" t="s">
        <v>112</v>
      </c>
      <c r="I41" s="695"/>
      <c r="J41" s="1191" t="s">
        <v>135</v>
      </c>
      <c r="K41" s="1192"/>
      <c r="L41" s="817">
        <f>HLOOKUP(J41,'KONVERSI SATUAN'!I20:I32,MATCH(ID!D41,'KONVERSI SATUAN'!H21:H32,0)+1,FALSE)</f>
        <v>1</v>
      </c>
      <c r="M41" s="695"/>
      <c r="N41" s="802"/>
      <c r="O41" s="803"/>
      <c r="P41" s="804"/>
      <c r="Q41" s="805"/>
      <c r="R41" s="806"/>
      <c r="S41" s="807"/>
      <c r="T41" s="807"/>
      <c r="U41" s="808"/>
      <c r="V41" s="695"/>
      <c r="W41" s="695"/>
      <c r="X41" s="695"/>
      <c r="Y41" s="695"/>
      <c r="Z41" s="695"/>
      <c r="AA41" s="695"/>
      <c r="AB41" s="695"/>
      <c r="AC41" s="695"/>
      <c r="AD41" s="695"/>
      <c r="AE41" s="695"/>
    </row>
    <row r="42" spans="1:31" ht="34.5" customHeight="1" thickBot="1" x14ac:dyDescent="0.3">
      <c r="A42" s="741" t="s">
        <v>212</v>
      </c>
      <c r="B42" s="1182" t="s">
        <v>213</v>
      </c>
      <c r="C42" s="1182"/>
      <c r="D42" s="1182"/>
      <c r="E42" s="1182"/>
      <c r="F42" s="1182"/>
      <c r="G42" s="1182"/>
      <c r="H42" s="695"/>
      <c r="I42" s="695"/>
      <c r="J42" s="1226" t="s">
        <v>136</v>
      </c>
      <c r="K42" s="1227"/>
      <c r="L42" s="818" t="str">
        <f>HLOOKUP(J42,'KONVERSI SATUAN'!J20:J32,MATCH(ID!D41,'KONVERSI SATUAN'!H21:H32,0)+1,FALSE)</f>
        <v>(mmHg)</v>
      </c>
      <c r="M42" s="695"/>
      <c r="N42" s="802"/>
      <c r="O42" s="803"/>
      <c r="P42" s="804"/>
      <c r="Q42" s="805"/>
      <c r="R42" s="806"/>
      <c r="S42" s="807"/>
      <c r="T42" s="807"/>
      <c r="U42" s="808"/>
      <c r="V42" s="695"/>
      <c r="W42" s="695"/>
      <c r="X42" s="695"/>
      <c r="Y42" s="695"/>
      <c r="Z42" s="695"/>
      <c r="AA42" s="695"/>
      <c r="AB42" s="695"/>
      <c r="AC42" s="695"/>
      <c r="AD42" s="695"/>
      <c r="AE42" s="695"/>
    </row>
    <row r="43" spans="1:31" ht="19.5" customHeight="1" thickBot="1" x14ac:dyDescent="0.3">
      <c r="A43" s="874">
        <v>200</v>
      </c>
      <c r="B43" s="874">
        <v>200</v>
      </c>
      <c r="C43" s="874">
        <v>200</v>
      </c>
      <c r="D43" s="874">
        <v>200</v>
      </c>
      <c r="E43" s="874">
        <v>200</v>
      </c>
      <c r="F43" s="874">
        <v>200</v>
      </c>
      <c r="G43" s="874">
        <v>200</v>
      </c>
      <c r="H43" s="695"/>
      <c r="I43" s="695"/>
      <c r="J43" s="1224" t="s">
        <v>138</v>
      </c>
      <c r="K43" s="1225"/>
      <c r="L43" s="819" t="s">
        <v>214</v>
      </c>
      <c r="M43" s="695"/>
      <c r="N43" s="802"/>
      <c r="O43" s="803"/>
      <c r="P43" s="804"/>
      <c r="Q43" s="805"/>
      <c r="R43" s="806"/>
      <c r="S43" s="807"/>
      <c r="T43" s="807"/>
      <c r="U43" s="808"/>
      <c r="V43" s="695"/>
      <c r="W43" s="695"/>
      <c r="X43" s="695"/>
      <c r="Y43" s="695"/>
      <c r="Z43" s="695"/>
      <c r="AA43" s="695"/>
      <c r="AB43" s="695"/>
      <c r="AC43" s="695"/>
      <c r="AD43" s="695"/>
      <c r="AE43" s="695"/>
    </row>
    <row r="44" spans="1:31" ht="27.75" customHeight="1" thickBot="1" x14ac:dyDescent="0.3">
      <c r="A44" s="875">
        <v>300</v>
      </c>
      <c r="B44" s="875">
        <v>300</v>
      </c>
      <c r="C44" s="875">
        <v>300</v>
      </c>
      <c r="D44" s="875">
        <v>300</v>
      </c>
      <c r="E44" s="875">
        <v>300</v>
      </c>
      <c r="F44" s="875">
        <v>300</v>
      </c>
      <c r="G44" s="875">
        <v>300</v>
      </c>
      <c r="H44" s="695"/>
      <c r="I44" s="695"/>
      <c r="J44" s="1189" t="s">
        <v>132</v>
      </c>
      <c r="K44" s="1190"/>
      <c r="L44" s="820">
        <f>HLOOKUP(J44,'KONVERSI SATUAN'!I19:I27,MATCH(F41,'KONVERSI SATUAN'!H20:H27,0)+1,FALSE)</f>
        <v>1</v>
      </c>
      <c r="M44" s="695"/>
      <c r="N44" s="695"/>
      <c r="O44" s="695"/>
      <c r="P44" s="821"/>
      <c r="Q44" s="695"/>
      <c r="R44" s="695"/>
      <c r="S44" s="695"/>
      <c r="T44" s="695"/>
      <c r="U44" s="695"/>
      <c r="V44" s="695"/>
      <c r="W44" s="695"/>
      <c r="X44" s="695"/>
      <c r="Y44" s="695"/>
      <c r="Z44" s="695"/>
      <c r="AA44" s="695"/>
      <c r="AB44" s="695"/>
      <c r="AC44" s="695"/>
      <c r="AD44" s="695"/>
      <c r="AE44" s="695"/>
    </row>
    <row r="45" spans="1:31" ht="15.75" customHeight="1" x14ac:dyDescent="0.25">
      <c r="A45" s="875">
        <v>400</v>
      </c>
      <c r="B45" s="875">
        <v>401</v>
      </c>
      <c r="C45" s="875">
        <v>401</v>
      </c>
      <c r="D45" s="875">
        <v>401</v>
      </c>
      <c r="E45" s="875">
        <v>401</v>
      </c>
      <c r="F45" s="875">
        <v>401</v>
      </c>
      <c r="G45" s="875">
        <v>401</v>
      </c>
      <c r="H45" s="695"/>
      <c r="I45" s="695"/>
      <c r="J45" s="1191" t="s">
        <v>131</v>
      </c>
      <c r="K45" s="1192"/>
      <c r="L45" s="822">
        <f>HLOOKUP(J45,'KONVERSI SATUAN'!I18:I32,MATCH(H41,'KONVERSI SATUAN'!H21:H27,0)+3,FALSE)</f>
        <v>1</v>
      </c>
      <c r="M45" s="695"/>
      <c r="N45" s="695"/>
      <c r="O45" s="695"/>
      <c r="P45" s="695"/>
      <c r="Q45" s="695"/>
      <c r="R45" s="695"/>
      <c r="S45" s="695"/>
      <c r="T45" s="695"/>
      <c r="U45" s="695"/>
      <c r="V45" s="695"/>
      <c r="W45" s="695"/>
      <c r="X45" s="695"/>
      <c r="Y45" s="695"/>
      <c r="Z45" s="695"/>
      <c r="AA45" s="695"/>
      <c r="AB45" s="695"/>
      <c r="AC45" s="695"/>
      <c r="AD45" s="695"/>
      <c r="AE45" s="695"/>
    </row>
    <row r="46" spans="1:31" ht="16" thickBot="1" x14ac:dyDescent="0.3">
      <c r="A46" s="875">
        <v>500</v>
      </c>
      <c r="B46" s="875">
        <v>503</v>
      </c>
      <c r="C46" s="875">
        <v>503</v>
      </c>
      <c r="D46" s="875">
        <v>503</v>
      </c>
      <c r="E46" s="875">
        <v>503</v>
      </c>
      <c r="F46" s="875">
        <v>503</v>
      </c>
      <c r="G46" s="875">
        <v>503</v>
      </c>
      <c r="H46" s="695"/>
      <c r="I46" s="695"/>
      <c r="J46" s="1193" t="s">
        <v>133</v>
      </c>
      <c r="K46" s="1194"/>
      <c r="L46" s="823" t="str">
        <f>HLOOKUP(J46,'KONVERSI SATUAN'!J19:J27,MATCH(ID!H41,'KONVERSI SATUAN'!H21:H27,0)+2,FALSE)</f>
        <v>(mmHg)</v>
      </c>
      <c r="M46" s="695"/>
      <c r="N46" s="695"/>
      <c r="O46" s="695"/>
      <c r="P46" s="695"/>
      <c r="Q46" s="695"/>
      <c r="R46" s="695"/>
      <c r="S46" s="695"/>
      <c r="T46" s="695"/>
      <c r="U46" s="695"/>
      <c r="V46" s="695"/>
      <c r="W46" s="695"/>
      <c r="X46" s="695"/>
      <c r="Y46" s="695"/>
      <c r="Z46" s="695"/>
      <c r="AA46" s="695"/>
      <c r="AB46" s="695"/>
      <c r="AC46" s="695"/>
      <c r="AD46" s="695"/>
      <c r="AE46" s="695"/>
    </row>
    <row r="47" spans="1:31" x14ac:dyDescent="0.25">
      <c r="A47" s="875">
        <v>600</v>
      </c>
      <c r="B47" s="875">
        <v>601</v>
      </c>
      <c r="C47" s="875">
        <v>601</v>
      </c>
      <c r="D47" s="875">
        <v>601</v>
      </c>
      <c r="E47" s="875">
        <v>601</v>
      </c>
      <c r="F47" s="875">
        <v>601</v>
      </c>
      <c r="G47" s="875">
        <v>601</v>
      </c>
      <c r="H47" s="824"/>
      <c r="I47" s="695"/>
      <c r="J47" s="695"/>
      <c r="K47" s="695"/>
      <c r="L47" s="825"/>
      <c r="M47" s="825"/>
      <c r="N47" s="695"/>
      <c r="O47" s="695"/>
      <c r="P47" s="695"/>
      <c r="Q47" s="695"/>
      <c r="R47" s="695"/>
      <c r="S47" s="695"/>
      <c r="T47" s="695"/>
      <c r="U47" s="695"/>
      <c r="V47" s="695"/>
      <c r="W47" s="695"/>
      <c r="X47" s="695"/>
      <c r="Y47" s="695"/>
      <c r="Z47" s="695"/>
      <c r="AA47" s="695"/>
      <c r="AB47" s="695"/>
      <c r="AC47" s="695"/>
      <c r="AD47" s="695"/>
      <c r="AE47" s="695"/>
    </row>
    <row r="48" spans="1:31" x14ac:dyDescent="0.25">
      <c r="A48" s="826"/>
      <c r="B48" s="827"/>
      <c r="C48" s="827"/>
      <c r="D48" s="827"/>
      <c r="E48" s="827"/>
      <c r="F48" s="827"/>
      <c r="G48" s="827"/>
      <c r="H48" s="828"/>
      <c r="I48" s="695"/>
      <c r="J48" s="695"/>
      <c r="K48" s="695"/>
      <c r="L48" s="825"/>
      <c r="M48" s="825"/>
      <c r="N48" s="695"/>
      <c r="O48" s="695"/>
      <c r="P48" s="695"/>
      <c r="Q48" s="695"/>
      <c r="R48" s="695"/>
      <c r="S48" s="695"/>
      <c r="T48" s="695"/>
      <c r="U48" s="695"/>
      <c r="V48" s="695"/>
      <c r="W48" s="695"/>
      <c r="X48" s="695"/>
      <c r="Y48" s="695"/>
      <c r="Z48" s="695"/>
      <c r="AA48" s="695"/>
      <c r="AB48" s="695"/>
      <c r="AC48" s="695"/>
      <c r="AD48" s="695"/>
      <c r="AE48" s="695"/>
    </row>
    <row r="49" spans="1:70" s="773" customFormat="1" ht="30.75" customHeight="1" x14ac:dyDescent="0.25">
      <c r="A49" s="1217" t="s">
        <v>215</v>
      </c>
      <c r="B49" s="1184" t="s">
        <v>216</v>
      </c>
      <c r="C49" s="1185"/>
      <c r="D49" s="1185"/>
      <c r="E49" s="1185"/>
      <c r="F49" s="1185"/>
      <c r="G49" s="1185"/>
      <c r="H49" s="1186" t="s">
        <v>217</v>
      </c>
      <c r="I49" s="1188" t="s">
        <v>218</v>
      </c>
      <c r="J49" s="1250" t="s">
        <v>219</v>
      </c>
      <c r="O49" s="1183"/>
      <c r="P49" s="1183"/>
      <c r="Q49" s="1183"/>
      <c r="R49" s="1183"/>
      <c r="S49" s="829"/>
      <c r="T49" s="830"/>
      <c r="U49" s="831"/>
      <c r="V49" s="829"/>
      <c r="W49" s="829"/>
      <c r="X49" s="829"/>
      <c r="Y49" s="830"/>
      <c r="Z49" s="829"/>
      <c r="AA49" s="829"/>
      <c r="AB49" s="829"/>
      <c r="AC49" s="829"/>
      <c r="AD49" s="801"/>
      <c r="AE49" s="801"/>
    </row>
    <row r="50" spans="1:70" s="773" customFormat="1" ht="17.25" customHeight="1" x14ac:dyDescent="0.25">
      <c r="A50" s="1218"/>
      <c r="B50" s="832"/>
      <c r="C50" s="832"/>
      <c r="D50" s="833" t="s">
        <v>220</v>
      </c>
      <c r="E50" s="834">
        <v>-1</v>
      </c>
      <c r="F50" s="835" t="s">
        <v>221</v>
      </c>
      <c r="G50" s="836" t="str">
        <f>L46</f>
        <v>(mmHg)</v>
      </c>
      <c r="H50" s="1187"/>
      <c r="I50" s="1182"/>
      <c r="J50" s="1251"/>
      <c r="O50" s="1183"/>
      <c r="P50" s="1183"/>
      <c r="Q50" s="1183"/>
      <c r="R50" s="1183"/>
      <c r="T50" s="830"/>
      <c r="U50" s="831"/>
      <c r="V50" s="829"/>
      <c r="W50" s="829"/>
      <c r="X50" s="829"/>
      <c r="Y50" s="830"/>
      <c r="Z50" s="829"/>
      <c r="AA50" s="829"/>
      <c r="AB50" s="829"/>
      <c r="AC50" s="829"/>
      <c r="AD50" s="837"/>
      <c r="AE50" s="837"/>
    </row>
    <row r="51" spans="1:70" s="773" customFormat="1" ht="12.75" customHeight="1" x14ac:dyDescent="0.25">
      <c r="A51" s="1219"/>
      <c r="B51" s="838">
        <v>1</v>
      </c>
      <c r="C51" s="838">
        <v>2</v>
      </c>
      <c r="D51" s="838">
        <v>3</v>
      </c>
      <c r="E51" s="838">
        <v>4</v>
      </c>
      <c r="F51" s="838">
        <v>5</v>
      </c>
      <c r="G51" s="838">
        <v>6</v>
      </c>
      <c r="H51" s="839" t="str">
        <f>L42</f>
        <v>(mmHg)</v>
      </c>
      <c r="I51" s="729" t="str">
        <f>L42</f>
        <v>(mmHg)</v>
      </c>
      <c r="J51" s="729" t="str">
        <f>L46</f>
        <v>(mmHg)</v>
      </c>
      <c r="O51" s="729"/>
      <c r="P51" s="729"/>
      <c r="Q51" s="1183"/>
      <c r="R51" s="729"/>
      <c r="S51" s="840"/>
      <c r="T51" s="830"/>
      <c r="U51" s="831"/>
      <c r="V51" s="829"/>
      <c r="W51" s="829"/>
      <c r="X51" s="829"/>
      <c r="Y51" s="830"/>
      <c r="Z51" s="831"/>
      <c r="AA51" s="829"/>
      <c r="AB51" s="829"/>
      <c r="AC51" s="829"/>
      <c r="AD51" s="801"/>
      <c r="AE51" s="801"/>
    </row>
    <row r="52" spans="1:70" s="773" customFormat="1" x14ac:dyDescent="0.25">
      <c r="A52" s="841">
        <f>A43*$E$50</f>
        <v>-200</v>
      </c>
      <c r="B52" s="841">
        <f t="shared" ref="B52:G56" si="0">B43*$E$50*$L$41</f>
        <v>-200</v>
      </c>
      <c r="C52" s="841">
        <f t="shared" si="0"/>
        <v>-200</v>
      </c>
      <c r="D52" s="841">
        <f t="shared" si="0"/>
        <v>-200</v>
      </c>
      <c r="E52" s="841">
        <f t="shared" si="0"/>
        <v>-200</v>
      </c>
      <c r="F52" s="841">
        <f t="shared" si="0"/>
        <v>-200</v>
      </c>
      <c r="G52" s="841">
        <f t="shared" si="0"/>
        <v>-200</v>
      </c>
      <c r="H52" s="842">
        <f>AVERAGE(B52:G52)</f>
        <v>-200</v>
      </c>
      <c r="I52" s="736">
        <f>H52+INTERPOLASI!K18</f>
        <v>-199.999999</v>
      </c>
      <c r="J52" s="861">
        <f>I52-A52</f>
        <v>9.9999999747524271E-7</v>
      </c>
      <c r="O52" s="736"/>
      <c r="P52" s="736"/>
      <c r="Q52" s="738">
        <f>(J52/I52)*100</f>
        <v>-5.0000000123762131E-7</v>
      </c>
      <c r="R52" s="738"/>
      <c r="T52" s="830"/>
      <c r="U52" s="831"/>
      <c r="V52" s="829"/>
      <c r="W52" s="829"/>
      <c r="X52" s="829"/>
      <c r="Y52" s="830"/>
      <c r="Z52" s="831"/>
      <c r="AA52" s="829"/>
      <c r="AB52" s="829"/>
      <c r="AC52" s="829"/>
      <c r="AD52" s="843"/>
      <c r="AE52" s="843"/>
      <c r="BH52" s="844" t="s">
        <v>222</v>
      </c>
      <c r="BI52" s="845" t="s">
        <v>223</v>
      </c>
      <c r="BJ52" s="846" t="s">
        <v>224</v>
      </c>
      <c r="BK52" s="847"/>
      <c r="BL52" s="848">
        <v>-200</v>
      </c>
      <c r="BM52" s="849">
        <v>-100</v>
      </c>
      <c r="BN52" s="850">
        <v>-0.6</v>
      </c>
      <c r="BO52" s="851">
        <v>-200</v>
      </c>
      <c r="BP52" s="852">
        <v>-0.3</v>
      </c>
      <c r="BQ52" s="853">
        <f t="shared" ref="BQ52:BQ56" si="1">((((BP52-BN52)*(BL52-BM52)))/(BO52-BM52))+BN52</f>
        <v>-0.3</v>
      </c>
      <c r="BR52" s="854">
        <f>BL52+BQ52</f>
        <v>-200.3</v>
      </c>
    </row>
    <row r="53" spans="1:70" s="773" customFormat="1" ht="14.5" x14ac:dyDescent="0.25">
      <c r="A53" s="841">
        <f t="shared" ref="A53:A56" si="2">A44*$E$50</f>
        <v>-300</v>
      </c>
      <c r="B53" s="841">
        <f t="shared" si="0"/>
        <v>-300</v>
      </c>
      <c r="C53" s="841">
        <f t="shared" si="0"/>
        <v>-300</v>
      </c>
      <c r="D53" s="841">
        <f t="shared" si="0"/>
        <v>-300</v>
      </c>
      <c r="E53" s="841">
        <f t="shared" si="0"/>
        <v>-300</v>
      </c>
      <c r="F53" s="841">
        <f t="shared" si="0"/>
        <v>-300</v>
      </c>
      <c r="G53" s="841">
        <f t="shared" si="0"/>
        <v>-300</v>
      </c>
      <c r="H53" s="842">
        <f>AVERAGE(B53:G53)</f>
        <v>-300</v>
      </c>
      <c r="I53" s="736">
        <f>H53+INTERPOLASI!K19</f>
        <v>-300.60000000000002</v>
      </c>
      <c r="J53" s="861">
        <f t="shared" ref="J53:J56" si="3">I53-A53</f>
        <v>-0.60000000000002274</v>
      </c>
      <c r="O53" s="736"/>
      <c r="P53" s="736"/>
      <c r="Q53" s="738">
        <f t="shared" ref="Q53:Q56" si="4">(J53/I53)*100</f>
        <v>0.19960079840320114</v>
      </c>
      <c r="R53" s="738"/>
      <c r="T53" s="830"/>
      <c r="U53" s="831"/>
      <c r="V53" s="829"/>
      <c r="W53" s="855"/>
      <c r="X53" s="855"/>
      <c r="Y53" s="830"/>
      <c r="Z53" s="831"/>
      <c r="AA53" s="829"/>
      <c r="AB53" s="855"/>
      <c r="AC53" s="855"/>
      <c r="AD53" s="843"/>
      <c r="AE53" s="843"/>
      <c r="BH53" s="856"/>
      <c r="BI53" s="856"/>
      <c r="BJ53" s="846" t="s">
        <v>225</v>
      </c>
      <c r="BK53" s="847"/>
      <c r="BL53" s="848">
        <v>-300</v>
      </c>
      <c r="BM53" s="849">
        <v>-200</v>
      </c>
      <c r="BN53" s="850">
        <v>-0.3</v>
      </c>
      <c r="BO53" s="851">
        <v>-300</v>
      </c>
      <c r="BP53" s="852">
        <v>-0.1</v>
      </c>
      <c r="BQ53" s="853">
        <f t="shared" si="1"/>
        <v>-9.9999999999999978E-2</v>
      </c>
      <c r="BR53" s="854">
        <f t="shared" ref="BR53:BR56" si="5">BL53+BQ53</f>
        <v>-300.10000000000002</v>
      </c>
    </row>
    <row r="54" spans="1:70" s="773" customFormat="1" ht="14.5" x14ac:dyDescent="0.25">
      <c r="A54" s="841">
        <f t="shared" si="2"/>
        <v>-400</v>
      </c>
      <c r="B54" s="841">
        <f t="shared" si="0"/>
        <v>-401</v>
      </c>
      <c r="C54" s="841">
        <f t="shared" si="0"/>
        <v>-401</v>
      </c>
      <c r="D54" s="841">
        <f t="shared" si="0"/>
        <v>-401</v>
      </c>
      <c r="E54" s="841">
        <f t="shared" si="0"/>
        <v>-401</v>
      </c>
      <c r="F54" s="841">
        <f t="shared" si="0"/>
        <v>-401</v>
      </c>
      <c r="G54" s="841">
        <f t="shared" si="0"/>
        <v>-401</v>
      </c>
      <c r="H54" s="842">
        <f t="shared" ref="H54:H55" si="6">AVERAGE(B54:G54)</f>
        <v>-401</v>
      </c>
      <c r="I54" s="736">
        <f>H54+INTERPOLASI!K20</f>
        <v>-402.90600000000001</v>
      </c>
      <c r="J54" s="861">
        <f t="shared" si="3"/>
        <v>-2.9060000000000059</v>
      </c>
      <c r="O54" s="736"/>
      <c r="P54" s="736"/>
      <c r="Q54" s="738">
        <f t="shared" si="4"/>
        <v>0.72126004576750058</v>
      </c>
      <c r="R54" s="738"/>
      <c r="T54" s="830"/>
      <c r="U54" s="831"/>
      <c r="V54" s="829"/>
      <c r="W54" s="829"/>
      <c r="X54" s="829"/>
      <c r="Y54" s="830"/>
      <c r="Z54" s="855"/>
      <c r="AA54" s="829"/>
      <c r="AB54" s="829"/>
      <c r="AC54" s="829"/>
      <c r="AD54" s="843"/>
      <c r="AE54" s="843"/>
      <c r="BH54" s="856"/>
      <c r="BI54" s="856"/>
      <c r="BJ54" s="846" t="s">
        <v>226</v>
      </c>
      <c r="BK54" s="847"/>
      <c r="BL54" s="848">
        <v>-400</v>
      </c>
      <c r="BM54" s="849">
        <v>-300</v>
      </c>
      <c r="BN54" s="850">
        <v>-0.1</v>
      </c>
      <c r="BO54" s="851">
        <v>-400</v>
      </c>
      <c r="BP54" s="852">
        <v>0.3</v>
      </c>
      <c r="BQ54" s="853">
        <f t="shared" si="1"/>
        <v>0.30000000000000004</v>
      </c>
      <c r="BR54" s="854">
        <f t="shared" si="5"/>
        <v>-399.7</v>
      </c>
    </row>
    <row r="55" spans="1:70" s="773" customFormat="1" ht="14.5" x14ac:dyDescent="0.25">
      <c r="A55" s="841">
        <f t="shared" si="2"/>
        <v>-500</v>
      </c>
      <c r="B55" s="841">
        <f t="shared" si="0"/>
        <v>-503</v>
      </c>
      <c r="C55" s="841">
        <f t="shared" si="0"/>
        <v>-503</v>
      </c>
      <c r="D55" s="841">
        <f t="shared" si="0"/>
        <v>-503</v>
      </c>
      <c r="E55" s="841">
        <f t="shared" si="0"/>
        <v>-503</v>
      </c>
      <c r="F55" s="841">
        <f t="shared" si="0"/>
        <v>-503</v>
      </c>
      <c r="G55" s="841">
        <f t="shared" si="0"/>
        <v>-503</v>
      </c>
      <c r="H55" s="842">
        <f t="shared" si="6"/>
        <v>-503</v>
      </c>
      <c r="I55" s="736">
        <f>H55+INTERPOLASI!K21</f>
        <v>-505.52699999999999</v>
      </c>
      <c r="J55" s="861">
        <f t="shared" si="3"/>
        <v>-5.5269999999999868</v>
      </c>
      <c r="O55" s="736"/>
      <c r="P55" s="736"/>
      <c r="Q55" s="738">
        <f t="shared" si="4"/>
        <v>1.0933145015004118</v>
      </c>
      <c r="R55" s="738"/>
      <c r="T55" s="830"/>
      <c r="U55" s="831"/>
      <c r="V55" s="829"/>
      <c r="W55" s="829"/>
      <c r="X55" s="829"/>
      <c r="Y55" s="830"/>
      <c r="Z55" s="855"/>
      <c r="AA55" s="829"/>
      <c r="AB55" s="829"/>
      <c r="AC55" s="829"/>
      <c r="AD55" s="843"/>
      <c r="AE55" s="843"/>
      <c r="BH55" s="856"/>
      <c r="BI55" s="856"/>
      <c r="BJ55" s="846" t="s">
        <v>227</v>
      </c>
      <c r="BK55" s="847"/>
      <c r="BL55" s="848">
        <v>-560</v>
      </c>
      <c r="BM55" s="849">
        <v>-500</v>
      </c>
      <c r="BN55" s="850">
        <v>0.7</v>
      </c>
      <c r="BO55" s="851">
        <v>-600</v>
      </c>
      <c r="BP55" s="852">
        <v>0.7</v>
      </c>
      <c r="BQ55" s="853">
        <f t="shared" si="1"/>
        <v>0.7</v>
      </c>
      <c r="BR55" s="854">
        <f t="shared" si="5"/>
        <v>-559.29999999999995</v>
      </c>
    </row>
    <row r="56" spans="1:70" s="773" customFormat="1" ht="14.5" x14ac:dyDescent="0.25">
      <c r="A56" s="841">
        <f t="shared" si="2"/>
        <v>-600</v>
      </c>
      <c r="B56" s="841">
        <f t="shared" si="0"/>
        <v>-601</v>
      </c>
      <c r="C56" s="841">
        <f t="shared" si="0"/>
        <v>-601</v>
      </c>
      <c r="D56" s="841">
        <f t="shared" si="0"/>
        <v>-601</v>
      </c>
      <c r="E56" s="841">
        <f t="shared" si="0"/>
        <v>-601</v>
      </c>
      <c r="F56" s="841">
        <f t="shared" si="0"/>
        <v>-601</v>
      </c>
      <c r="G56" s="841">
        <f t="shared" si="0"/>
        <v>-601</v>
      </c>
      <c r="H56" s="842">
        <f>AVERAGE(B56:G56)</f>
        <v>-601</v>
      </c>
      <c r="I56" s="736">
        <f>H56+INTERPOLASI!K22</f>
        <v>-604.4</v>
      </c>
      <c r="J56" s="861">
        <f t="shared" si="3"/>
        <v>-4.3999999999999773</v>
      </c>
      <c r="O56" s="736"/>
      <c r="P56" s="736"/>
      <c r="Q56" s="738">
        <f t="shared" si="4"/>
        <v>0.72799470549304723</v>
      </c>
      <c r="R56" s="738"/>
      <c r="T56" s="830"/>
      <c r="U56" s="831"/>
      <c r="V56" s="829"/>
      <c r="W56" s="829"/>
      <c r="X56" s="829"/>
      <c r="Y56" s="830"/>
      <c r="Z56" s="855"/>
      <c r="AA56" s="829"/>
      <c r="AB56" s="829"/>
      <c r="AC56" s="829"/>
      <c r="AD56" s="843"/>
      <c r="AE56" s="843"/>
      <c r="BH56" s="856"/>
      <c r="BI56" s="856"/>
      <c r="BJ56" s="846" t="s">
        <v>227</v>
      </c>
      <c r="BK56" s="847"/>
      <c r="BL56" s="848">
        <v>-552</v>
      </c>
      <c r="BM56" s="849">
        <v>-500</v>
      </c>
      <c r="BN56" s="850">
        <v>0.7</v>
      </c>
      <c r="BO56" s="851">
        <v>-600</v>
      </c>
      <c r="BP56" s="852">
        <v>0.7</v>
      </c>
      <c r="BQ56" s="853">
        <f t="shared" si="1"/>
        <v>0.7</v>
      </c>
      <c r="BR56" s="854">
        <f t="shared" si="5"/>
        <v>-551.29999999999995</v>
      </c>
    </row>
    <row r="57" spans="1:70" s="773" customFormat="1" ht="13" x14ac:dyDescent="0.25">
      <c r="A57" s="857"/>
      <c r="B57" s="857"/>
      <c r="C57" s="858"/>
      <c r="D57" s="858"/>
      <c r="E57" s="858"/>
      <c r="F57" s="858"/>
      <c r="G57" s="858"/>
      <c r="H57" s="859"/>
      <c r="I57" s="859"/>
      <c r="J57" s="859"/>
      <c r="K57" s="859"/>
      <c r="L57" s="859"/>
      <c r="M57" s="859"/>
      <c r="O57" s="860"/>
      <c r="T57" s="830"/>
      <c r="U57" s="831"/>
      <c r="V57" s="829"/>
      <c r="W57" s="829"/>
      <c r="X57" s="829"/>
      <c r="Y57" s="830"/>
      <c r="Z57" s="855"/>
      <c r="AA57" s="829"/>
      <c r="AB57" s="829"/>
      <c r="AC57" s="829"/>
      <c r="AD57" s="843"/>
      <c r="AE57" s="843"/>
    </row>
    <row r="58" spans="1:70" s="773" customFormat="1" ht="15" customHeight="1" x14ac:dyDescent="0.25">
      <c r="A58" s="1195" t="s">
        <v>228</v>
      </c>
      <c r="B58" s="1195"/>
      <c r="C58" s="1195"/>
      <c r="D58" s="858"/>
      <c r="E58" s="858"/>
      <c r="F58" s="858"/>
      <c r="G58" s="858"/>
      <c r="H58" s="859"/>
      <c r="I58" s="859"/>
      <c r="J58" s="859"/>
      <c r="K58" s="859"/>
      <c r="L58" s="859"/>
      <c r="M58" s="859"/>
      <c r="O58" s="860"/>
      <c r="T58" s="830"/>
      <c r="U58" s="831"/>
      <c r="V58" s="829"/>
      <c r="W58" s="829"/>
      <c r="X58" s="829"/>
      <c r="Y58" s="830"/>
      <c r="Z58" s="855"/>
      <c r="AA58" s="829"/>
      <c r="AB58" s="829"/>
      <c r="AC58" s="829"/>
      <c r="AD58" s="843"/>
      <c r="AE58" s="843"/>
    </row>
    <row r="59" spans="1:70" s="773" customFormat="1" ht="21" customHeight="1" x14ac:dyDescent="0.25">
      <c r="A59" s="1196" t="s">
        <v>208</v>
      </c>
      <c r="B59" s="1196"/>
      <c r="C59" s="1196"/>
      <c r="D59" s="1196"/>
      <c r="E59" s="1196"/>
      <c r="F59" s="858"/>
      <c r="G59" s="858"/>
      <c r="H59" s="859"/>
      <c r="I59" s="859"/>
      <c r="J59" s="859"/>
      <c r="K59" s="859"/>
      <c r="L59" s="859"/>
      <c r="M59" s="1199"/>
      <c r="N59" s="1199"/>
      <c r="O59" s="860"/>
      <c r="T59" s="830"/>
      <c r="U59" s="831"/>
      <c r="V59" s="829"/>
      <c r="W59" s="829"/>
      <c r="X59" s="829"/>
      <c r="Y59" s="830"/>
      <c r="Z59" s="855"/>
      <c r="AA59" s="829"/>
      <c r="AB59" s="829"/>
      <c r="AC59" s="829"/>
      <c r="AD59" s="843"/>
      <c r="AE59" s="843"/>
    </row>
    <row r="60" spans="1:70" s="773" customFormat="1" ht="24.75" customHeight="1" x14ac:dyDescent="0.25">
      <c r="A60" s="841" t="s">
        <v>81</v>
      </c>
      <c r="B60" s="841" t="s">
        <v>229</v>
      </c>
      <c r="C60" s="841" t="s">
        <v>230</v>
      </c>
      <c r="D60" s="841" t="s">
        <v>231</v>
      </c>
      <c r="E60" s="1200" t="s">
        <v>97</v>
      </c>
      <c r="F60" s="1201"/>
      <c r="G60" s="1202"/>
      <c r="H60" s="859"/>
      <c r="I60" s="1179" t="s">
        <v>232</v>
      </c>
      <c r="J60" s="1203"/>
      <c r="K60" s="1197" t="s">
        <v>112</v>
      </c>
      <c r="L60" s="1198"/>
      <c r="M60" s="859"/>
      <c r="N60" s="861"/>
      <c r="O60" s="862"/>
      <c r="P60" s="863"/>
      <c r="Q60" s="863"/>
      <c r="R60" s="863"/>
      <c r="S60" s="864"/>
      <c r="T60" s="865"/>
      <c r="U60" s="882"/>
      <c r="V60" s="829"/>
      <c r="W60" s="829"/>
      <c r="X60" s="829"/>
      <c r="Y60" s="830"/>
      <c r="Z60" s="855"/>
      <c r="AA60" s="829"/>
      <c r="AB60" s="829"/>
      <c r="AC60" s="829"/>
      <c r="AD60" s="843"/>
      <c r="AE60" s="843"/>
    </row>
    <row r="61" spans="1:70" s="773" customFormat="1" ht="25.5" customHeight="1" x14ac:dyDescent="0.25">
      <c r="A61" s="866" t="s">
        <v>98</v>
      </c>
      <c r="B61" s="876">
        <v>566</v>
      </c>
      <c r="C61" s="866">
        <f>B61*E50*K61</f>
        <v>-566</v>
      </c>
      <c r="D61" s="866">
        <f>C61+INTERPOLASI!AJ18</f>
        <v>-565.73199999999997</v>
      </c>
      <c r="E61" s="1177" t="s">
        <v>99</v>
      </c>
      <c r="F61" s="1177"/>
      <c r="G61" s="1177"/>
      <c r="H61" s="859"/>
      <c r="I61" s="1178" t="s">
        <v>154</v>
      </c>
      <c r="J61" s="1179"/>
      <c r="K61" s="1167">
        <f>HLOOKUP(I61,'KONVERSI SATUAN'!I37:I45,MATCH(K60,'KONVERSI SATUAN'!H37:H45,0)+0,FALSE)</f>
        <v>1</v>
      </c>
      <c r="L61" s="1168"/>
      <c r="M61" s="859"/>
      <c r="O61" s="860"/>
      <c r="T61" s="830"/>
      <c r="U61" s="831"/>
      <c r="V61" s="829"/>
      <c r="W61" s="829"/>
      <c r="X61" s="829"/>
      <c r="Y61" s="830"/>
      <c r="Z61" s="855"/>
      <c r="AA61" s="829"/>
      <c r="AB61" s="829"/>
      <c r="AC61" s="829"/>
      <c r="AD61" s="843"/>
      <c r="AE61" s="843"/>
      <c r="BH61" s="844" t="s">
        <v>222</v>
      </c>
      <c r="BI61" s="845" t="s">
        <v>233</v>
      </c>
      <c r="BJ61" s="846" t="s">
        <v>227</v>
      </c>
      <c r="BK61" s="847"/>
      <c r="BL61" s="848">
        <v>-600</v>
      </c>
      <c r="BM61" s="849">
        <v>-500</v>
      </c>
      <c r="BN61" s="850">
        <v>0.7</v>
      </c>
      <c r="BO61" s="851">
        <v>-600</v>
      </c>
      <c r="BP61" s="852">
        <v>0.7</v>
      </c>
      <c r="BQ61" s="853">
        <f t="shared" ref="BQ61" si="7">((((BP61-BN61)*(BL61-BM61)))/(BO61-BM61))+BN61</f>
        <v>0.7</v>
      </c>
      <c r="BR61" s="854">
        <f t="shared" ref="BR61" si="8">BL61+BQ61</f>
        <v>-599.29999999999995</v>
      </c>
    </row>
    <row r="62" spans="1:70" s="773" customFormat="1" ht="8.15" customHeight="1" x14ac:dyDescent="0.25">
      <c r="A62" s="858"/>
      <c r="B62" s="858"/>
      <c r="C62" s="858"/>
      <c r="D62" s="858"/>
      <c r="E62" s="858"/>
      <c r="F62" s="858"/>
      <c r="G62" s="858"/>
      <c r="H62" s="859"/>
      <c r="I62" s="859"/>
      <c r="J62" s="859"/>
      <c r="K62" s="859"/>
      <c r="L62" s="859"/>
      <c r="M62" s="859"/>
      <c r="O62" s="860"/>
      <c r="T62" s="830"/>
      <c r="U62" s="831"/>
      <c r="V62" s="829"/>
      <c r="W62" s="829"/>
      <c r="X62" s="829"/>
      <c r="Y62" s="830"/>
      <c r="Z62" s="855"/>
      <c r="AA62" s="829"/>
      <c r="AB62" s="829"/>
      <c r="AC62" s="829"/>
      <c r="AD62" s="843"/>
      <c r="AE62" s="843"/>
    </row>
    <row r="63" spans="1:70" s="773" customFormat="1" ht="8.15" customHeight="1" x14ac:dyDescent="0.25">
      <c r="A63" s="858"/>
      <c r="B63" s="858"/>
      <c r="C63" s="858"/>
      <c r="D63" s="858"/>
      <c r="E63" s="858"/>
      <c r="F63" s="858"/>
      <c r="G63" s="858"/>
      <c r="H63" s="859"/>
      <c r="I63" s="859"/>
      <c r="J63" s="859"/>
      <c r="K63" s="859"/>
      <c r="L63" s="859"/>
      <c r="M63" s="859"/>
      <c r="O63" s="860"/>
      <c r="T63" s="830"/>
      <c r="U63" s="831"/>
      <c r="V63" s="829"/>
      <c r="W63" s="829"/>
      <c r="X63" s="829"/>
      <c r="Y63" s="830"/>
      <c r="Z63" s="855"/>
      <c r="AA63" s="829"/>
      <c r="AB63" s="829"/>
      <c r="AC63" s="829"/>
      <c r="AD63" s="843"/>
      <c r="AE63" s="843"/>
    </row>
    <row r="64" spans="1:70" s="773" customFormat="1" ht="8.15" customHeight="1" x14ac:dyDescent="0.25">
      <c r="A64" s="858"/>
      <c r="B64" s="858"/>
      <c r="C64" s="858"/>
      <c r="D64" s="858"/>
      <c r="E64" s="858"/>
      <c r="F64" s="858"/>
      <c r="G64" s="858"/>
      <c r="H64" s="859"/>
      <c r="I64" s="859"/>
      <c r="J64" s="859"/>
      <c r="K64" s="859"/>
      <c r="L64" s="859"/>
      <c r="M64" s="859"/>
      <c r="O64" s="860"/>
      <c r="T64" s="830"/>
      <c r="U64" s="831"/>
      <c r="V64" s="829"/>
      <c r="W64" s="829"/>
      <c r="X64" s="829"/>
      <c r="Y64" s="830"/>
      <c r="Z64" s="855"/>
      <c r="AA64" s="829"/>
      <c r="AB64" s="829"/>
      <c r="AC64" s="829"/>
      <c r="AD64" s="843"/>
      <c r="AE64" s="843"/>
    </row>
    <row r="65" spans="1:31" s="773" customFormat="1" ht="8.15" customHeight="1" x14ac:dyDescent="0.25">
      <c r="A65" s="858"/>
      <c r="B65" s="858"/>
      <c r="C65" s="858"/>
      <c r="D65" s="858"/>
      <c r="E65" s="858"/>
      <c r="F65" s="858"/>
      <c r="G65" s="858"/>
      <c r="H65" s="859"/>
      <c r="I65" s="859"/>
      <c r="J65" s="859"/>
      <c r="K65" s="859"/>
      <c r="L65" s="859"/>
      <c r="M65" s="859"/>
      <c r="O65" s="860"/>
      <c r="T65" s="830"/>
      <c r="U65" s="831"/>
      <c r="V65" s="829"/>
      <c r="W65" s="829"/>
      <c r="X65" s="829"/>
      <c r="Y65" s="830"/>
      <c r="Z65" s="855"/>
      <c r="AA65" s="829"/>
      <c r="AB65" s="829"/>
      <c r="AC65" s="829"/>
      <c r="AD65" s="843"/>
      <c r="AE65" s="843"/>
    </row>
    <row r="66" spans="1:31" ht="15.75" customHeight="1" x14ac:dyDescent="0.25">
      <c r="A66" s="695"/>
      <c r="B66" s="695"/>
      <c r="C66" s="695"/>
      <c r="D66" s="695"/>
      <c r="E66" s="695"/>
      <c r="F66" s="695"/>
      <c r="G66" s="695"/>
      <c r="H66" s="695"/>
      <c r="I66" s="695"/>
      <c r="J66" s="695"/>
      <c r="K66" s="695"/>
      <c r="L66" s="695"/>
      <c r="M66" s="695"/>
      <c r="N66" s="1181"/>
      <c r="O66" s="1181"/>
      <c r="P66" s="695"/>
      <c r="Q66" s="695"/>
      <c r="R66" s="695"/>
      <c r="S66" s="695"/>
      <c r="T66" s="695"/>
      <c r="U66" s="695"/>
      <c r="V66" s="695"/>
      <c r="W66" s="695"/>
      <c r="X66" s="695"/>
      <c r="Y66" s="695"/>
      <c r="Z66" s="695"/>
      <c r="AA66" s="695"/>
      <c r="AB66" s="695"/>
      <c r="AC66" s="695"/>
      <c r="AD66" s="695"/>
      <c r="AE66" s="695"/>
    </row>
    <row r="67" spans="1:31" ht="15.75" customHeight="1" x14ac:dyDescent="0.25">
      <c r="A67" s="707"/>
      <c r="B67" s="695"/>
      <c r="C67" s="695"/>
      <c r="D67" s="695"/>
      <c r="E67" s="695"/>
      <c r="F67" s="695"/>
      <c r="G67" s="695"/>
      <c r="H67" s="695"/>
      <c r="I67" s="695"/>
      <c r="J67" s="695"/>
      <c r="K67" s="695"/>
      <c r="L67" s="695"/>
      <c r="M67" s="695"/>
      <c r="N67" s="867"/>
      <c r="O67" s="768"/>
      <c r="P67" s="695"/>
      <c r="Q67" s="695"/>
      <c r="R67" s="695"/>
      <c r="S67" s="695"/>
      <c r="T67" s="695"/>
      <c r="U67" s="695"/>
      <c r="V67" s="695"/>
      <c r="W67" s="695"/>
      <c r="X67" s="695"/>
      <c r="Y67" s="695"/>
      <c r="Z67" s="695"/>
      <c r="AA67" s="695"/>
      <c r="AB67" s="695"/>
      <c r="AC67" s="695"/>
      <c r="AD67" s="695"/>
      <c r="AE67" s="695"/>
    </row>
    <row r="68" spans="1:31" ht="5.15" customHeight="1" x14ac:dyDescent="0.25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5"/>
      <c r="P68" s="695"/>
      <c r="Q68" s="695"/>
      <c r="R68" s="695"/>
      <c r="S68" s="695"/>
      <c r="T68" s="695"/>
      <c r="U68" s="695"/>
      <c r="V68" s="695"/>
      <c r="W68" s="695"/>
      <c r="X68" s="695"/>
      <c r="Y68" s="695"/>
      <c r="Z68" s="695"/>
      <c r="AA68" s="695"/>
      <c r="AB68" s="695"/>
      <c r="AC68" s="695"/>
      <c r="AD68" s="695"/>
      <c r="AE68" s="695"/>
    </row>
    <row r="69" spans="1:31" ht="5.15" customHeight="1" x14ac:dyDescent="0.25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6"/>
      <c r="P69" s="695"/>
      <c r="Q69" s="695"/>
      <c r="R69" s="695"/>
      <c r="S69" s="695"/>
      <c r="T69" s="695"/>
      <c r="U69" s="695"/>
      <c r="V69" s="695"/>
      <c r="W69" s="695"/>
      <c r="X69" s="695"/>
      <c r="Y69" s="695"/>
      <c r="Z69" s="695"/>
      <c r="AA69" s="695"/>
      <c r="AB69" s="695"/>
      <c r="AC69" s="695"/>
      <c r="AD69" s="695"/>
      <c r="AE69" s="695"/>
    </row>
    <row r="70" spans="1:31" ht="18.75" customHeight="1" x14ac:dyDescent="0.25">
      <c r="A70" s="702" t="s">
        <v>101</v>
      </c>
      <c r="B70" s="704"/>
      <c r="C70" s="704"/>
      <c r="D70" s="704"/>
      <c r="E70" s="704"/>
      <c r="F70" s="704"/>
      <c r="G70" s="704"/>
      <c r="H70" s="704"/>
      <c r="I70" s="695"/>
      <c r="J70" s="695"/>
      <c r="K70" s="695"/>
      <c r="L70" s="695"/>
      <c r="M70" s="695"/>
      <c r="N70" s="695"/>
      <c r="O70" s="695"/>
      <c r="P70" s="695"/>
      <c r="Q70" s="695"/>
      <c r="R70" s="695"/>
      <c r="S70" s="695"/>
      <c r="T70" s="695"/>
      <c r="U70" s="695"/>
      <c r="V70" s="695"/>
      <c r="W70" s="695"/>
      <c r="X70" s="695"/>
      <c r="Y70" s="695"/>
      <c r="Z70" s="695"/>
      <c r="AA70" s="695"/>
      <c r="AB70" s="695"/>
      <c r="AC70" s="695"/>
      <c r="AD70" s="695"/>
      <c r="AE70" s="695"/>
    </row>
    <row r="71" spans="1:31" ht="18.75" customHeight="1" x14ac:dyDescent="0.25">
      <c r="A71" s="1180" t="s">
        <v>747</v>
      </c>
      <c r="B71" s="1180"/>
      <c r="C71" s="1180"/>
      <c r="D71" s="1180"/>
      <c r="E71" s="1180"/>
      <c r="F71" s="1180"/>
      <c r="G71" s="1180"/>
      <c r="H71" s="1180"/>
      <c r="I71" s="695"/>
      <c r="J71" s="695"/>
      <c r="K71" s="695"/>
      <c r="L71" s="695"/>
      <c r="M71" s="695"/>
      <c r="N71" s="695"/>
      <c r="O71" s="695"/>
      <c r="P71" s="695"/>
      <c r="Q71" s="695"/>
      <c r="R71" s="695"/>
      <c r="S71" s="695"/>
      <c r="T71" s="695"/>
      <c r="U71" s="695"/>
      <c r="V71" s="695"/>
      <c r="W71" s="695"/>
      <c r="X71" s="695"/>
      <c r="Y71" s="695"/>
      <c r="Z71" s="695"/>
      <c r="AA71" s="695"/>
      <c r="AB71" s="695"/>
      <c r="AC71" s="695"/>
      <c r="AD71" s="695"/>
      <c r="AE71" s="695"/>
    </row>
    <row r="72" spans="1:31" ht="18.75" customHeight="1" x14ac:dyDescent="0.25">
      <c r="A72" s="1174" t="s">
        <v>659</v>
      </c>
      <c r="B72" s="1174"/>
      <c r="C72" s="1174"/>
      <c r="D72" s="1174"/>
      <c r="E72" s="1174"/>
      <c r="F72" s="1174"/>
      <c r="G72" s="1174"/>
      <c r="H72" s="1174"/>
      <c r="I72" s="695"/>
      <c r="J72" s="695"/>
      <c r="K72" s="695"/>
      <c r="L72" s="695"/>
      <c r="M72" s="695"/>
      <c r="N72" s="695"/>
      <c r="O72" s="695"/>
      <c r="P72" s="695"/>
      <c r="Q72" s="695"/>
      <c r="R72" s="695"/>
      <c r="S72" s="695"/>
      <c r="T72" s="695"/>
      <c r="U72" s="695"/>
      <c r="V72" s="695"/>
      <c r="W72" s="695"/>
      <c r="X72" s="695"/>
      <c r="Y72" s="695"/>
      <c r="Z72" s="695"/>
      <c r="AA72" s="695"/>
      <c r="AB72" s="695"/>
      <c r="AC72" s="695"/>
      <c r="AD72" s="695"/>
      <c r="AE72" s="695"/>
    </row>
    <row r="73" spans="1:31" ht="18.75" customHeight="1" x14ac:dyDescent="0.25">
      <c r="A73" s="695"/>
      <c r="B73" s="695"/>
      <c r="C73" s="695"/>
      <c r="D73" s="695"/>
      <c r="E73" s="695"/>
      <c r="F73" s="695"/>
      <c r="G73" s="695"/>
      <c r="H73" s="695"/>
      <c r="I73" s="695"/>
      <c r="J73" s="695"/>
      <c r="K73" s="695"/>
      <c r="L73" s="695"/>
      <c r="M73" s="695"/>
      <c r="N73" s="695"/>
      <c r="O73" s="695"/>
      <c r="P73" s="695"/>
      <c r="Q73" s="695"/>
      <c r="R73" s="695"/>
      <c r="S73" s="695"/>
      <c r="T73" s="695"/>
      <c r="U73" s="695"/>
      <c r="V73" s="695"/>
      <c r="W73" s="695"/>
      <c r="X73" s="695"/>
      <c r="Y73" s="695"/>
      <c r="Z73" s="695"/>
      <c r="AA73" s="695"/>
      <c r="AB73" s="695"/>
      <c r="AC73" s="695"/>
      <c r="AD73" s="695"/>
      <c r="AE73" s="695"/>
    </row>
    <row r="74" spans="1:31" ht="18.75" customHeight="1" x14ac:dyDescent="0.25">
      <c r="A74" s="695"/>
      <c r="B74" s="695"/>
      <c r="C74" s="695"/>
      <c r="D74" s="695"/>
      <c r="E74" s="695"/>
      <c r="F74" s="695"/>
      <c r="G74" s="695"/>
      <c r="H74" s="695"/>
      <c r="I74" s="695"/>
      <c r="J74" s="695"/>
      <c r="K74" s="695"/>
      <c r="L74" s="695"/>
      <c r="M74" s="695"/>
      <c r="N74" s="695"/>
      <c r="O74" s="695"/>
      <c r="P74" s="695"/>
      <c r="Q74" s="695"/>
      <c r="R74" s="695"/>
      <c r="S74" s="695"/>
      <c r="T74" s="695"/>
      <c r="U74" s="695"/>
      <c r="V74" s="695"/>
      <c r="W74" s="695"/>
      <c r="X74" s="695"/>
      <c r="Y74" s="695"/>
      <c r="Z74" s="695"/>
      <c r="AA74" s="695"/>
      <c r="AB74" s="695"/>
      <c r="AC74" s="695"/>
      <c r="AD74" s="695"/>
      <c r="AE74" s="695"/>
    </row>
    <row r="75" spans="1:31" ht="18.75" customHeight="1" x14ac:dyDescent="0.25">
      <c r="A75" s="695"/>
      <c r="B75" s="695"/>
      <c r="C75" s="695"/>
      <c r="D75" s="695"/>
      <c r="E75" s="695"/>
      <c r="F75" s="695"/>
      <c r="G75" s="695"/>
      <c r="H75" s="695"/>
      <c r="I75" s="695"/>
      <c r="J75" s="695"/>
      <c r="K75" s="695"/>
      <c r="L75" s="695"/>
      <c r="M75" s="695"/>
      <c r="N75" s="695"/>
      <c r="O75" s="695"/>
      <c r="P75" s="695"/>
      <c r="Q75" s="695"/>
      <c r="R75" s="695"/>
      <c r="S75" s="695"/>
      <c r="T75" s="695"/>
      <c r="U75" s="695"/>
      <c r="V75" s="695"/>
      <c r="W75" s="695"/>
      <c r="X75" s="695"/>
      <c r="Y75" s="695"/>
      <c r="Z75" s="695"/>
      <c r="AA75" s="695"/>
      <c r="AB75" s="695"/>
      <c r="AC75" s="695"/>
      <c r="AD75" s="695"/>
      <c r="AE75" s="695"/>
    </row>
    <row r="76" spans="1:31" ht="18.75" customHeight="1" x14ac:dyDescent="0.25">
      <c r="A76" s="695"/>
      <c r="B76" s="695"/>
      <c r="C76" s="695"/>
      <c r="D76" s="695"/>
      <c r="E76" s="695"/>
      <c r="F76" s="695"/>
      <c r="G76" s="695"/>
      <c r="H76" s="695"/>
      <c r="I76" s="695"/>
      <c r="J76" s="695"/>
      <c r="K76" s="695"/>
      <c r="L76" s="695"/>
      <c r="M76" s="695"/>
      <c r="N76" s="695"/>
      <c r="O76" s="695"/>
      <c r="P76" s="695"/>
      <c r="Q76" s="695"/>
      <c r="R76" s="695"/>
      <c r="S76" s="695"/>
      <c r="T76" s="695"/>
      <c r="U76" s="695"/>
      <c r="V76" s="695"/>
      <c r="W76" s="695"/>
      <c r="X76" s="695"/>
      <c r="Y76" s="695"/>
      <c r="Z76" s="695"/>
      <c r="AA76" s="695"/>
      <c r="AB76" s="695"/>
      <c r="AC76" s="695"/>
      <c r="AD76" s="695"/>
      <c r="AE76" s="695"/>
    </row>
    <row r="78" spans="1:31" x14ac:dyDescent="0.25">
      <c r="A78" s="868" t="s">
        <v>236</v>
      </c>
      <c r="B78" s="1170" t="s">
        <v>237</v>
      </c>
      <c r="C78" s="1170"/>
      <c r="D78" s="1173" t="s">
        <v>238</v>
      </c>
      <c r="E78" s="1173"/>
      <c r="F78" s="1173"/>
      <c r="G78" s="1173"/>
      <c r="H78" s="1173"/>
      <c r="I78" s="1173"/>
      <c r="J78" s="1173"/>
      <c r="K78" s="1170" t="s">
        <v>239</v>
      </c>
      <c r="L78" s="1170"/>
      <c r="M78" s="695"/>
      <c r="N78" s="695"/>
      <c r="O78" s="695"/>
      <c r="P78" s="695"/>
      <c r="Q78" s="695"/>
      <c r="R78" s="695"/>
      <c r="S78" s="695"/>
      <c r="T78" s="695"/>
      <c r="U78" s="695"/>
      <c r="V78" s="695"/>
      <c r="W78" s="695"/>
      <c r="X78" s="695"/>
      <c r="Y78" s="695"/>
      <c r="Z78" s="695"/>
      <c r="AA78" s="695"/>
      <c r="AB78" s="695"/>
      <c r="AC78" s="695"/>
      <c r="AD78" s="695"/>
      <c r="AE78" s="695"/>
    </row>
    <row r="79" spans="1:31" ht="34.5" customHeight="1" x14ac:dyDescent="0.25">
      <c r="A79" s="869" t="s">
        <v>240</v>
      </c>
      <c r="B79" s="1171" t="s">
        <v>241</v>
      </c>
      <c r="C79" s="1171"/>
      <c r="D79" s="1172" t="s">
        <v>242</v>
      </c>
      <c r="E79" s="1172"/>
      <c r="F79" s="1172"/>
      <c r="G79" s="1172"/>
      <c r="H79" s="1172"/>
      <c r="I79" s="1172"/>
      <c r="J79" s="1172"/>
      <c r="K79" s="1169" t="s">
        <v>243</v>
      </c>
      <c r="L79" s="1169"/>
      <c r="M79" s="695"/>
      <c r="N79" s="695"/>
      <c r="O79" s="695"/>
      <c r="P79" s="695"/>
      <c r="Q79" s="695"/>
      <c r="R79" s="695"/>
      <c r="S79" s="695"/>
      <c r="T79" s="695"/>
      <c r="U79" s="695"/>
      <c r="V79" s="695"/>
      <c r="W79" s="695"/>
      <c r="X79" s="695"/>
      <c r="Y79" s="695"/>
      <c r="Z79" s="695"/>
      <c r="AA79" s="695"/>
      <c r="AB79" s="695"/>
      <c r="AC79" s="695"/>
      <c r="AD79" s="695"/>
      <c r="AE79" s="695"/>
    </row>
    <row r="80" spans="1:31" ht="27.75" customHeight="1" x14ac:dyDescent="0.25">
      <c r="A80" s="695"/>
      <c r="B80" s="695"/>
      <c r="C80" s="695"/>
      <c r="D80" s="695"/>
      <c r="E80" s="695"/>
      <c r="F80" s="695"/>
      <c r="G80" s="695"/>
      <c r="H80" s="695"/>
      <c r="I80" s="695"/>
      <c r="J80" s="695"/>
      <c r="K80" s="695"/>
      <c r="L80" s="695"/>
      <c r="M80" s="695"/>
      <c r="N80" s="695"/>
      <c r="O80" s="695"/>
      <c r="P80" s="695"/>
      <c r="Q80" s="695"/>
      <c r="R80" s="695"/>
      <c r="S80" s="695"/>
      <c r="T80" s="695"/>
      <c r="U80" s="695"/>
      <c r="V80" s="695"/>
      <c r="W80" s="695"/>
      <c r="X80" s="695"/>
      <c r="Y80" s="695"/>
      <c r="Z80" s="695"/>
      <c r="AA80" s="695"/>
      <c r="AB80" s="695"/>
      <c r="AC80" s="695"/>
      <c r="AD80" s="695"/>
      <c r="AE80" s="695"/>
    </row>
    <row r="81" spans="1:8" x14ac:dyDescent="0.25">
      <c r="A81" s="718"/>
      <c r="B81" s="718"/>
      <c r="C81" s="870"/>
      <c r="D81" s="871"/>
      <c r="E81" s="696"/>
      <c r="F81" s="695"/>
      <c r="G81" s="695"/>
      <c r="H81" s="695"/>
    </row>
  </sheetData>
  <sheetProtection formatCells="0" formatColumns="0" formatRows="0" insertColumns="0" insertRows="0" deleteColumns="0" deleteRows="0"/>
  <mergeCells count="50">
    <mergeCell ref="R49:R50"/>
    <mergeCell ref="Q49:Q51"/>
    <mergeCell ref="A29:F29"/>
    <mergeCell ref="P49:P50"/>
    <mergeCell ref="G29:H29"/>
    <mergeCell ref="A49:A51"/>
    <mergeCell ref="G40:H40"/>
    <mergeCell ref="A40:F40"/>
    <mergeCell ref="J43:K43"/>
    <mergeCell ref="J42:K42"/>
    <mergeCell ref="J41:K41"/>
    <mergeCell ref="J49:J50"/>
    <mergeCell ref="S19:X19"/>
    <mergeCell ref="C14:E14"/>
    <mergeCell ref="AE20:AE21"/>
    <mergeCell ref="Z19:AA19"/>
    <mergeCell ref="N19:O19"/>
    <mergeCell ref="P19:Q19"/>
    <mergeCell ref="AD19:AE19"/>
    <mergeCell ref="N66:O66"/>
    <mergeCell ref="B42:G42"/>
    <mergeCell ref="O49:O50"/>
    <mergeCell ref="B49:G49"/>
    <mergeCell ref="H49:H50"/>
    <mergeCell ref="I49:I50"/>
    <mergeCell ref="J44:K44"/>
    <mergeCell ref="J45:K45"/>
    <mergeCell ref="J46:K46"/>
    <mergeCell ref="A58:C58"/>
    <mergeCell ref="A59:E59"/>
    <mergeCell ref="K60:L60"/>
    <mergeCell ref="M59:N59"/>
    <mergeCell ref="E60:G60"/>
    <mergeCell ref="I60:J60"/>
    <mergeCell ref="A1:L1"/>
    <mergeCell ref="C26:E26"/>
    <mergeCell ref="E10:L10"/>
    <mergeCell ref="K61:L61"/>
    <mergeCell ref="K79:L79"/>
    <mergeCell ref="K78:L78"/>
    <mergeCell ref="B79:C79"/>
    <mergeCell ref="B78:C78"/>
    <mergeCell ref="D79:J79"/>
    <mergeCell ref="D78:J78"/>
    <mergeCell ref="A72:H72"/>
    <mergeCell ref="C17:D17"/>
    <mergeCell ref="F11:G11"/>
    <mergeCell ref="E61:G61"/>
    <mergeCell ref="I61:J61"/>
    <mergeCell ref="A71:H71"/>
  </mergeCells>
  <phoneticPr fontId="6" type="noConversion"/>
  <dataValidations count="4">
    <dataValidation type="list" allowBlank="1" showInputMessage="1" showErrorMessage="1" sqref="C15:C16" xr:uid="{00000000-0002-0000-0100-000000000000}">
      <formula1>$S$1:$S$2</formula1>
    </dataValidation>
    <dataValidation type="list" allowBlank="1" showInputMessage="1" showErrorMessage="1" sqref="I17:I18" xr:uid="{00000000-0002-0000-0100-000001000000}">
      <formula1>$HX$1:$HX$13</formula1>
    </dataValidation>
    <dataValidation allowBlank="1" showInputMessage="1" sqref="A67" xr:uid="{00000000-0002-0000-0100-000002000000}"/>
    <dataValidation type="list" allowBlank="1" showInputMessage="1" showErrorMessage="1" sqref="E10" xr:uid="{00000000-0002-0000-0100-000007000000}">
      <formula1>#REF!</formula1>
    </dataValidation>
  </dataValidations>
  <printOptions horizontalCentered="1"/>
  <pageMargins left="0.511811023622047" right="0.23622047244094499" top="0.74803149606299202" bottom="0.23622047244094499" header="0.23622047244094499" footer="0.23622047244094499"/>
  <pageSetup paperSize="9" scale="64" orientation="portrait" horizontalDpi="4294967294" r:id="rId1"/>
  <headerFooter>
    <oddHeader>&amp;R&amp;"-,Regular"&amp;8T.ID-04/Rev.1</oddHeader>
    <oddFooter>&amp;R&amp;8&amp;K00-014Software Wall Suction 2018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xr:uid="{00000000-0002-0000-0100-000003000000}">
          <x14:formula1>
            <xm:f>KESIMPULAN!$F$8:$F$9</xm:f>
          </x14:formula1>
          <xm:sqref>M2:M4 A2</xm:sqref>
        </x14:dataValidation>
        <x14:dataValidation type="list" allowBlank="1" showInputMessage="1" showErrorMessage="1" xr:uid="{00000000-0002-0000-0100-000006000000}">
          <x14:formula1>
            <xm:f>'KONVERSI SATUAN'!$H$21:$H$32</xm:f>
          </x14:formula1>
          <xm:sqref>O13 D41</xm:sqref>
        </x14:dataValidation>
        <x14:dataValidation type="list" allowBlank="1" showInputMessage="1" showErrorMessage="1" xr:uid="{00000000-0002-0000-0100-000009000000}">
          <x14:formula1>
            <xm:f>'KONVERSI SATUAN'!$H$21:$H$27</xm:f>
          </x14:formula1>
          <xm:sqref>F41 H41</xm:sqref>
        </x14:dataValidation>
        <x14:dataValidation type="list" allowBlank="1" showInputMessage="1" showErrorMessage="1" xr:uid="{29306128-FBD2-4E00-8226-7BE5A1DA3F7B}">
          <x14:formula1>
            <xm:f>'KONVERSI SATUAN'!$H$39:$H$45</xm:f>
          </x14:formula1>
          <xm:sqref>K60:L60</xm:sqref>
        </x14:dataValidation>
        <x14:dataValidation type="list" allowBlank="1" showInputMessage="1" showErrorMessage="1" xr:uid="{00000000-0002-0000-0100-000008000000}">
          <x14:formula1>
            <xm:f>'SERTIFIKAT DPM'!$AW$4:$AW$13</xm:f>
          </x14:formula1>
          <xm:sqref>A71:H71</xm:sqref>
        </x14:dataValidation>
        <x14:dataValidation type="list" allowBlank="1" showInputMessage="1" xr:uid="{E8CC0A0F-6845-4CCB-891C-AD16A6494A94}">
          <x14:formula1>
            <xm:f>'RUMUS SERTIFIKAT'!$F$16</xm:f>
          </x14:formula1>
          <xm:sqref>C13</xm:sqref>
        </x14:dataValidation>
        <x14:dataValidation type="list" allowBlank="1" showInputMessage="1" showErrorMessage="1" xr:uid="{7AC2CF97-5180-4C4C-AA97-3CE164D6C93B}">
          <x14:formula1>
            <xm:f>KESIMPULAN!$F$51:$F$87</xm:f>
          </x14:formula1>
          <xm:sqref>C14:E14</xm:sqref>
        </x14:dataValidation>
        <x14:dataValidation type="list" allowBlank="1" showInputMessage="1" showErrorMessage="1" xr:uid="{E608156A-59F9-4DFA-9CB2-481AF4925013}">
          <x14:formula1>
            <xm:f>'SERTIFIKAT THERMOHYGROMETER'!$W$3:$W$24</xm:f>
          </x14:formula1>
          <xm:sqref>E10:L10</xm:sqref>
        </x14:dataValidation>
        <x14:dataValidation type="list" allowBlank="1" showInputMessage="1" showErrorMessage="1" xr:uid="{FB890091-623A-482C-9E05-195C6CE303D2}">
          <x14:formula1>
            <xm:f>'SERTIFIKAT THERMOHYGROMETER (2)'!$AG$3:$AG$14</xm:f>
          </x14:formula1>
          <xm:sqref>A72:H72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8E02-4D23-4FEC-85A3-502AC20061ED}">
  <sheetPr>
    <tabColor rgb="FF7030A0"/>
  </sheetPr>
  <dimension ref="A1:CS165"/>
  <sheetViews>
    <sheetView topLeftCell="AR1" zoomScale="50" zoomScaleNormal="50" workbookViewId="0">
      <selection activeCell="AD37" sqref="AD37"/>
    </sheetView>
  </sheetViews>
  <sheetFormatPr defaultColWidth="9.1796875" defaultRowHeight="12.5" x14ac:dyDescent="0.25"/>
  <cols>
    <col min="1" max="6" width="9.1796875" style="239"/>
    <col min="7" max="7" width="9.1796875" style="884"/>
    <col min="8" max="11" width="9.1796875" style="239"/>
    <col min="12" max="12" width="9.1796875" style="885"/>
    <col min="13" max="16" width="9.1796875" style="239"/>
    <col min="17" max="17" width="9.1796875" style="244"/>
    <col min="18" max="18" width="9.1796875" style="239"/>
    <col min="19" max="21" width="12.54296875" style="239" customWidth="1"/>
    <col min="22" max="22" width="10.6328125" style="239" bestFit="1" customWidth="1"/>
    <col min="23" max="23" width="14.7265625" style="239" customWidth="1"/>
    <col min="24" max="26" width="11.6328125" style="239" customWidth="1"/>
    <col min="27" max="27" width="12.81640625" style="239" customWidth="1"/>
    <col min="28" max="28" width="15" style="239" customWidth="1"/>
    <col min="29" max="29" width="106.90625" style="239" customWidth="1"/>
    <col min="30" max="30" width="74.81640625" style="239" customWidth="1"/>
    <col min="31" max="36" width="10.36328125" style="239" customWidth="1"/>
    <col min="37" max="46" width="17.26953125" style="239" customWidth="1"/>
    <col min="47" max="47" width="145.26953125" style="239" customWidth="1"/>
    <col min="48" max="48" width="12" style="239" customWidth="1"/>
    <col min="49" max="49" width="74" style="239" customWidth="1"/>
    <col min="50" max="92" width="9.1796875" style="239" customWidth="1"/>
    <col min="93" max="96" width="9.1796875" style="239"/>
    <col min="97" max="97" width="13.453125" style="239" customWidth="1"/>
    <col min="98" max="16384" width="9.1796875" style="239"/>
  </cols>
  <sheetData>
    <row r="1" spans="2:97" ht="13" x14ac:dyDescent="0.3">
      <c r="CS1" s="886" t="s">
        <v>325</v>
      </c>
    </row>
    <row r="2" spans="2:97" ht="13" x14ac:dyDescent="0.3">
      <c r="CS2" s="886" t="s">
        <v>326</v>
      </c>
    </row>
    <row r="3" spans="2:97" ht="13" x14ac:dyDescent="0.3">
      <c r="AW3" s="265" t="s">
        <v>619</v>
      </c>
      <c r="CS3" s="886" t="s">
        <v>580</v>
      </c>
    </row>
    <row r="4" spans="2:97" ht="13" x14ac:dyDescent="0.3">
      <c r="AW4" s="234" t="s">
        <v>597</v>
      </c>
      <c r="CS4" s="886" t="s">
        <v>327</v>
      </c>
    </row>
    <row r="5" spans="2:97" ht="13" x14ac:dyDescent="0.3">
      <c r="AJ5" s="887"/>
      <c r="AK5" s="887"/>
      <c r="AL5" s="887"/>
      <c r="AM5" s="887"/>
      <c r="AN5" s="887"/>
      <c r="AO5" s="887"/>
      <c r="AP5" s="887"/>
      <c r="AQ5" s="887"/>
      <c r="AR5" s="887"/>
      <c r="AS5" s="887"/>
      <c r="AT5" s="888"/>
      <c r="AU5" s="889"/>
      <c r="AV5" s="889"/>
      <c r="AW5" s="267" t="s">
        <v>746</v>
      </c>
      <c r="CS5" s="886" t="s">
        <v>595</v>
      </c>
    </row>
    <row r="6" spans="2:97" ht="13" x14ac:dyDescent="0.3">
      <c r="AJ6" s="239" t="str">
        <f>IFERROR(INDEX($R$10:$AC$63,$AG6,COLUMNS(AI$6:$AI10)),"")</f>
        <v/>
      </c>
      <c r="AS6" s="239" t="str">
        <f>IFERROR(INDEX($R$10:$AC$63,$AG6,COLUMNS($AI$6:AJ10)),"")</f>
        <v/>
      </c>
      <c r="AT6" s="239" t="str">
        <f>IFERROR(INDEX($R$10:$AC$63,$AG6,COLUMNS($AI$6:AS10)),"")</f>
        <v/>
      </c>
      <c r="AU6" s="239" t="str">
        <f>IFERROR(INDEX($R$10:$AC$63,$AG6,COLUMNS($AI$6:AT10)),"")</f>
        <v/>
      </c>
      <c r="AV6" s="239" t="str">
        <f>IFERROR(INDEX($R$10:$AC$63,$AG6,COLUMNS($AI$6:AU10)),"")</f>
        <v/>
      </c>
      <c r="AW6" s="234" t="s">
        <v>747</v>
      </c>
      <c r="AX6" s="890"/>
      <c r="AY6" s="234" t="s">
        <v>748</v>
      </c>
      <c r="CS6" s="886" t="s">
        <v>184</v>
      </c>
    </row>
    <row r="7" spans="2:97" ht="13" x14ac:dyDescent="0.3">
      <c r="AJ7" s="239" t="str">
        <f>IFERROR(INDEX($R$10:$AC$63,$AG7,COLUMNS(AI$7:$AI10)),"")</f>
        <v/>
      </c>
      <c r="AS7" s="239" t="str">
        <f>IFERROR(INDEX($R$10:$AC$63,$AG7,COLUMNS($AI$7:AJ10)),"")</f>
        <v/>
      </c>
      <c r="AT7" s="239" t="str">
        <f>IFERROR(INDEX($R$10:$AC$63,$AG7,COLUMNS($AI$7:AS10)),"")</f>
        <v/>
      </c>
      <c r="AU7" s="239" t="str">
        <f>IFERROR(INDEX($R$10:$AC$63,$AG7,COLUMNS($AI$7:AT10)),"")</f>
        <v/>
      </c>
      <c r="AV7" s="239" t="str">
        <f>IFERROR(INDEX($R$10:$AC$63,$AG7,COLUMNS($AI$7:AU10)),"")</f>
        <v/>
      </c>
      <c r="AW7" s="234" t="s">
        <v>749</v>
      </c>
      <c r="AY7" s="891"/>
      <c r="CS7" s="886" t="s">
        <v>590</v>
      </c>
    </row>
    <row r="8" spans="2:97" ht="18" x14ac:dyDescent="0.4">
      <c r="B8" s="1228" t="s">
        <v>750</v>
      </c>
      <c r="C8" s="1228"/>
      <c r="D8" s="1228"/>
      <c r="E8" s="1228"/>
      <c r="F8" s="1228"/>
      <c r="G8" s="892"/>
      <c r="H8" s="1228" t="s">
        <v>751</v>
      </c>
      <c r="I8" s="1228"/>
      <c r="J8" s="1228"/>
      <c r="K8" s="1228"/>
      <c r="L8" s="893"/>
      <c r="M8" s="1228" t="s">
        <v>752</v>
      </c>
      <c r="N8" s="1228"/>
      <c r="O8" s="1228"/>
      <c r="P8" s="1228"/>
      <c r="R8" s="894"/>
      <c r="S8" s="895"/>
      <c r="V8" s="251" t="s">
        <v>753</v>
      </c>
      <c r="AA8" s="251" t="s">
        <v>753</v>
      </c>
      <c r="AJ8" s="239" t="str">
        <f>IFERROR(INDEX($R$10:$AC$63,$AG8,COLUMNS(AI$8:$AI10)),"")</f>
        <v/>
      </c>
      <c r="AS8" s="239" t="str">
        <f>IFERROR(INDEX($R$10:$AC$63,$AG8,COLUMNS($AI$8:AJ10)),"")</f>
        <v/>
      </c>
      <c r="AT8" s="239" t="str">
        <f>IFERROR(INDEX($R$10:$AC$63,$AG8,COLUMNS($AI$8:AS10)),"")</f>
        <v/>
      </c>
      <c r="AU8" s="239" t="str">
        <f>IFERROR(INDEX($R$10:$AC$63,$AG8,COLUMNS($AI$8:AT10)),"")</f>
        <v/>
      </c>
      <c r="AV8" s="239" t="str">
        <f>IFERROR(INDEX($R$10:$AC$63,$AG8,COLUMNS($AI$8:AU10)),"")</f>
        <v/>
      </c>
      <c r="AW8" s="223" t="s">
        <v>603</v>
      </c>
      <c r="AY8" s="891"/>
      <c r="CS8" s="886" t="s">
        <v>588</v>
      </c>
    </row>
    <row r="9" spans="2:97" ht="12.75" customHeight="1" x14ac:dyDescent="0.3">
      <c r="B9" s="240" t="s">
        <v>190</v>
      </c>
      <c r="C9" s="240" t="s">
        <v>616</v>
      </c>
      <c r="D9" s="240" t="s">
        <v>754</v>
      </c>
      <c r="E9" s="240" t="s">
        <v>617</v>
      </c>
      <c r="F9" s="1115" t="s">
        <v>755</v>
      </c>
      <c r="H9" s="240" t="s">
        <v>190</v>
      </c>
      <c r="I9" s="240" t="s">
        <v>616</v>
      </c>
      <c r="J9" s="240" t="s">
        <v>756</v>
      </c>
      <c r="K9" s="1241" t="s">
        <v>611</v>
      </c>
      <c r="M9" s="240" t="s">
        <v>190</v>
      </c>
      <c r="N9" s="240" t="s">
        <v>616</v>
      </c>
      <c r="O9" s="240" t="s">
        <v>756</v>
      </c>
      <c r="P9" s="1116" t="s">
        <v>757</v>
      </c>
      <c r="R9" s="240" t="s">
        <v>190</v>
      </c>
      <c r="S9" s="896" t="s">
        <v>758</v>
      </c>
      <c r="T9" s="896" t="s">
        <v>759</v>
      </c>
      <c r="U9" s="896" t="s">
        <v>760</v>
      </c>
      <c r="V9" s="896" t="s">
        <v>716</v>
      </c>
      <c r="W9" s="897" t="s">
        <v>717</v>
      </c>
      <c r="X9" s="898" t="s">
        <v>761</v>
      </c>
      <c r="Y9" s="898" t="s">
        <v>762</v>
      </c>
      <c r="Z9" s="898" t="s">
        <v>763</v>
      </c>
      <c r="AA9" s="898" t="s">
        <v>692</v>
      </c>
      <c r="AB9" s="899" t="s">
        <v>719</v>
      </c>
      <c r="AC9" s="258" t="s">
        <v>618</v>
      </c>
      <c r="AD9" s="265" t="s">
        <v>619</v>
      </c>
      <c r="AE9" s="900" t="s">
        <v>620</v>
      </c>
      <c r="AF9" s="900" t="s">
        <v>621</v>
      </c>
      <c r="AG9" s="900" t="s">
        <v>622</v>
      </c>
      <c r="AH9" s="901"/>
      <c r="AI9" s="901"/>
      <c r="AJ9" s="240" t="s">
        <v>190</v>
      </c>
      <c r="AK9" s="896" t="s">
        <v>758</v>
      </c>
      <c r="AL9" s="896" t="s">
        <v>759</v>
      </c>
      <c r="AM9" s="896" t="s">
        <v>760</v>
      </c>
      <c r="AN9" s="896" t="s">
        <v>716</v>
      </c>
      <c r="AO9" s="897" t="s">
        <v>717</v>
      </c>
      <c r="AP9" s="898" t="s">
        <v>761</v>
      </c>
      <c r="AQ9" s="898" t="s">
        <v>762</v>
      </c>
      <c r="AR9" s="898" t="s">
        <v>763</v>
      </c>
      <c r="AS9" s="898" t="s">
        <v>692</v>
      </c>
      <c r="AT9" s="899" t="s">
        <v>719</v>
      </c>
      <c r="AU9" s="258" t="s">
        <v>618</v>
      </c>
      <c r="AV9" s="902" t="str">
        <f>IFERROR(INDEX($R$10:$AC$63,$AG9,COLUMNS($AI$9:AU10)),"")</f>
        <v/>
      </c>
      <c r="AW9" s="223" t="s">
        <v>608</v>
      </c>
      <c r="AY9" s="891"/>
    </row>
    <row r="10" spans="2:97" ht="12.75" customHeight="1" x14ac:dyDescent="0.3">
      <c r="B10" s="225">
        <v>0</v>
      </c>
      <c r="C10" s="227">
        <v>0</v>
      </c>
      <c r="D10" s="227">
        <v>0</v>
      </c>
      <c r="E10" s="229">
        <v>1.5</v>
      </c>
      <c r="F10" s="1115"/>
      <c r="H10" s="225">
        <v>0</v>
      </c>
      <c r="I10" s="227">
        <f>0.3-0</f>
        <v>0.3</v>
      </c>
      <c r="J10" s="227">
        <f>0.3-0</f>
        <v>0.3</v>
      </c>
      <c r="K10" s="1242"/>
      <c r="M10" s="225">
        <v>0</v>
      </c>
      <c r="N10" s="227">
        <v>0</v>
      </c>
      <c r="O10" s="227">
        <v>0</v>
      </c>
      <c r="P10" s="1117"/>
      <c r="R10" s="225">
        <f>B10</f>
        <v>0</v>
      </c>
      <c r="S10" s="903">
        <f>C10</f>
        <v>0</v>
      </c>
      <c r="T10" s="903">
        <f>I10</f>
        <v>0.3</v>
      </c>
      <c r="U10" s="903">
        <f>N10</f>
        <v>0</v>
      </c>
      <c r="V10" s="904">
        <f>0.5*(MAX(S10:U10)-(MIN(S10:U10)))</f>
        <v>0.15</v>
      </c>
      <c r="W10" s="903">
        <f t="shared" ref="W10:W17" si="0">E10</f>
        <v>1.5</v>
      </c>
      <c r="X10" s="905">
        <f t="shared" ref="X10:X17" si="1">D10</f>
        <v>0</v>
      </c>
      <c r="Y10" s="905">
        <f t="shared" ref="Y10:Y17" si="2">J10</f>
        <v>0.3</v>
      </c>
      <c r="Z10" s="905">
        <f>O10</f>
        <v>0</v>
      </c>
      <c r="AA10" s="904">
        <f>0.5*(MAX(X10:Z10)-(MIN(X10:Z10)))</f>
        <v>0.15</v>
      </c>
      <c r="AB10" s="227">
        <f>E10</f>
        <v>1.5</v>
      </c>
      <c r="AC10" s="224" t="s">
        <v>627</v>
      </c>
      <c r="AD10" s="234" t="s">
        <v>597</v>
      </c>
      <c r="AE10" s="264">
        <f>ROWS(AD$10:$AD10)</f>
        <v>1</v>
      </c>
      <c r="AF10" s="264" t="str">
        <f>IF(ID!$A$71=AD10,AE10,"")</f>
        <v/>
      </c>
      <c r="AG10" s="264">
        <f>IFERROR(SMALL($AF$10:$AF$165,ROWS($AF$10:AF10)),"")</f>
        <v>42</v>
      </c>
      <c r="AJ10" s="264">
        <f>IFERROR(INDEX($R$10:$AC$165,$AG10,COLUMNS(AI$10:$AI10)),"")</f>
        <v>0</v>
      </c>
      <c r="AK10" s="906">
        <f>IFERROR(INDEX($R$10:$AC$165,$AG10,COLUMNS($AI$10:AJ10)),"")</f>
        <v>0</v>
      </c>
      <c r="AL10" s="906">
        <f>IFERROR(INDEX($R$10:$AC$165,$AG10,COLUMNS($AI$10:AK10)),"")</f>
        <v>0</v>
      </c>
      <c r="AM10" s="906">
        <f>IFERROR(INDEX($R$10:$AC$165,$AG10,COLUMNS($AI$10:AL10)),"")</f>
        <v>-0.3</v>
      </c>
      <c r="AN10" s="906" t="str">
        <f>IFERROR(INDEX($R$10:$AC$165,$AG10,COLUMNS($AI$10:AM10)),"")</f>
        <v>-</v>
      </c>
      <c r="AO10" s="906">
        <f>IFERROR(INDEX($R$10:$AC$165,$AG10,COLUMNS($AI$10:AN10)),"")</f>
        <v>0.15</v>
      </c>
      <c r="AP10" s="906">
        <f>IFERROR(INDEX($R$10:$AC$165,$AG10,COLUMNS($AI$10:AO10)),"")</f>
        <v>0</v>
      </c>
      <c r="AQ10" s="906">
        <f>IFERROR(INDEX($R$10:$AC$165,$AG10,COLUMNS($AI$10:AP10)),"")</f>
        <v>0.5</v>
      </c>
      <c r="AR10" s="906">
        <f>IFERROR(INDEX($R$10:$AC$165,$AG10,COLUMNS($AI$10:AQ10)),"")</f>
        <v>0</v>
      </c>
      <c r="AS10" s="906">
        <f>IFERROR(INDEX($R$10:$AC$165,$AG10,COLUMNS($AI$10:AR10)),"")</f>
        <v>0</v>
      </c>
      <c r="AT10" s="906">
        <f>IFERROR(INDEX($R$10:$AC$165,$AG10,COLUMNS($AI$10:AS10)),"")</f>
        <v>0.25</v>
      </c>
      <c r="AU10" s="264">
        <f>IFERROR(INDEX($R$10:$AC$165,$AG10,COLUMNS($AI$10:AT10)),"")</f>
        <v>0</v>
      </c>
      <c r="AV10" s="902" t="str">
        <f>IFERROR(INDEX($R$10:$AC$60,$AG10,COLUMNS($AI$10:AU10)),"")</f>
        <v/>
      </c>
      <c r="AW10" s="223" t="s">
        <v>610</v>
      </c>
      <c r="AY10" s="891"/>
    </row>
    <row r="11" spans="2:97" ht="13" x14ac:dyDescent="0.3">
      <c r="B11" s="225">
        <v>-100</v>
      </c>
      <c r="C11" s="227">
        <v>0.3</v>
      </c>
      <c r="D11" s="227">
        <v>0.4</v>
      </c>
      <c r="E11" s="229">
        <v>1.5</v>
      </c>
      <c r="F11" s="1115"/>
      <c r="H11" s="225">
        <v>-100</v>
      </c>
      <c r="I11" s="227">
        <f>-99.8+100</f>
        <v>0.20000000000000284</v>
      </c>
      <c r="J11" s="227">
        <f>-99.8+100</f>
        <v>0.20000000000000284</v>
      </c>
      <c r="K11" s="1242"/>
      <c r="M11" s="225">
        <v>-100</v>
      </c>
      <c r="N11" s="227">
        <v>0</v>
      </c>
      <c r="O11" s="227">
        <v>0</v>
      </c>
      <c r="P11" s="1117"/>
      <c r="R11" s="225">
        <f t="shared" ref="R11:S17" si="3">B11</f>
        <v>-100</v>
      </c>
      <c r="S11" s="903">
        <f t="shared" si="3"/>
        <v>0.3</v>
      </c>
      <c r="T11" s="903">
        <f t="shared" ref="T11:T17" si="4">I11</f>
        <v>0.20000000000000284</v>
      </c>
      <c r="U11" s="903">
        <f t="shared" ref="U11:U17" si="5">N11</f>
        <v>0</v>
      </c>
      <c r="V11" s="904">
        <f t="shared" ref="V11:V17" si="6">0.5*(MAX(S11:U11)-(MIN(S11:U11)))</f>
        <v>0.15</v>
      </c>
      <c r="W11" s="903">
        <f t="shared" si="0"/>
        <v>1.5</v>
      </c>
      <c r="X11" s="905">
        <f t="shared" si="1"/>
        <v>0.4</v>
      </c>
      <c r="Y11" s="905">
        <f t="shared" si="2"/>
        <v>0.20000000000000284</v>
      </c>
      <c r="Z11" s="905">
        <f t="shared" ref="Z11:Z17" si="7">O11</f>
        <v>0</v>
      </c>
      <c r="AA11" s="904">
        <f t="shared" ref="AA11:AA17" si="8">0.5*(MAX(X11:Z11)-(MIN(X11:Z11)))</f>
        <v>0.2</v>
      </c>
      <c r="AB11" s="227">
        <f t="shared" ref="AB11:AB17" si="9">E11</f>
        <v>1.5</v>
      </c>
      <c r="AC11" s="224" t="s">
        <v>627</v>
      </c>
      <c r="AD11" s="234" t="s">
        <v>597</v>
      </c>
      <c r="AE11" s="264">
        <f>ROWS(AD$10:$AD11)</f>
        <v>2</v>
      </c>
      <c r="AF11" s="264" t="str">
        <f>IF(ID!$A$71=AD11,AE11,"")</f>
        <v/>
      </c>
      <c r="AG11" s="264">
        <f>IFERROR(SMALL($AF$10:$AF$165,ROWS($AF$10:AF11)),"")</f>
        <v>43</v>
      </c>
      <c r="AJ11" s="264">
        <f>IFERROR(INDEX($R$10:$AC$165,$AG11,COLUMNS(AI$10:$AI11)),"")</f>
        <v>-100</v>
      </c>
      <c r="AK11" s="906">
        <f>IFERROR(INDEX($R$10:$AC$165,$AG11,COLUMNS($AI$10:AJ11)),"")</f>
        <v>1</v>
      </c>
      <c r="AL11" s="906">
        <f>IFERROR(INDEX($R$10:$AC$165,$AG11,COLUMNS($AI$10:AK11)),"")</f>
        <v>1.1000000000000001</v>
      </c>
      <c r="AM11" s="906">
        <f>IFERROR(INDEX($R$10:$AC$165,$AG11,COLUMNS($AI$10:AL11)),"")</f>
        <v>0</v>
      </c>
      <c r="AN11" s="906" t="str">
        <f>IFERROR(INDEX($R$10:$AC$165,$AG11,COLUMNS($AI$10:AM11)),"")</f>
        <v>-</v>
      </c>
      <c r="AO11" s="906">
        <f>IFERROR(INDEX($R$10:$AC$165,$AG11,COLUMNS($AI$10:AN11)),"")</f>
        <v>0.55000000000000004</v>
      </c>
      <c r="AP11" s="906">
        <f>IFERROR(INDEX($R$10:$AC$165,$AG11,COLUMNS($AI$10:AO11)),"")</f>
        <v>0</v>
      </c>
      <c r="AQ11" s="906">
        <f>IFERROR(INDEX($R$10:$AC$165,$AG11,COLUMNS($AI$10:AP11)),"")</f>
        <v>0.5</v>
      </c>
      <c r="AR11" s="906">
        <f>IFERROR(INDEX($R$10:$AC$165,$AG11,COLUMNS($AI$10:AQ11)),"")</f>
        <v>0</v>
      </c>
      <c r="AS11" s="906">
        <f>IFERROR(INDEX($R$10:$AC$165,$AG11,COLUMNS($AI$10:AR11)),"")</f>
        <v>0</v>
      </c>
      <c r="AT11" s="906">
        <f>IFERROR(INDEX($R$10:$AC$165,$AG11,COLUMNS($AI$10:AS11)),"")</f>
        <v>0.25</v>
      </c>
      <c r="AU11" s="264">
        <f>IFERROR(INDEX($R$10:$AC$165,$AG11,COLUMNS($AI$10:AT11)),"")</f>
        <v>0</v>
      </c>
      <c r="AV11" s="902" t="str">
        <f>IFERROR(INDEX($R$10:$AC$60,$AG11,COLUMNS($AI$10:AU11)),"")</f>
        <v/>
      </c>
      <c r="AW11" s="223" t="s">
        <v>615</v>
      </c>
    </row>
    <row r="12" spans="2:97" ht="13" x14ac:dyDescent="0.3">
      <c r="B12" s="225">
        <v>-200</v>
      </c>
      <c r="C12" s="227">
        <v>0.3</v>
      </c>
      <c r="D12" s="227">
        <v>0.4</v>
      </c>
      <c r="E12" s="229">
        <v>1.5</v>
      </c>
      <c r="F12" s="1115"/>
      <c r="H12" s="225">
        <v>-200</v>
      </c>
      <c r="I12" s="227">
        <f>-199.8+200</f>
        <v>0.19999999999998863</v>
      </c>
      <c r="J12" s="227">
        <f>-199.8+200</f>
        <v>0.19999999999998863</v>
      </c>
      <c r="K12" s="1242"/>
      <c r="M12" s="225">
        <v>-200</v>
      </c>
      <c r="N12" s="227">
        <v>0</v>
      </c>
      <c r="O12" s="227">
        <v>0</v>
      </c>
      <c r="P12" s="1117"/>
      <c r="R12" s="225">
        <f t="shared" si="3"/>
        <v>-200</v>
      </c>
      <c r="S12" s="903">
        <f t="shared" si="3"/>
        <v>0.3</v>
      </c>
      <c r="T12" s="903">
        <f t="shared" si="4"/>
        <v>0.19999999999998863</v>
      </c>
      <c r="U12" s="903">
        <f t="shared" si="5"/>
        <v>0</v>
      </c>
      <c r="V12" s="904">
        <f t="shared" si="6"/>
        <v>0.15</v>
      </c>
      <c r="W12" s="903">
        <f t="shared" si="0"/>
        <v>1.5</v>
      </c>
      <c r="X12" s="905">
        <f t="shared" si="1"/>
        <v>0.4</v>
      </c>
      <c r="Y12" s="905">
        <f t="shared" si="2"/>
        <v>0.19999999999998863</v>
      </c>
      <c r="Z12" s="905">
        <f t="shared" si="7"/>
        <v>0</v>
      </c>
      <c r="AA12" s="904">
        <f t="shared" si="8"/>
        <v>0.2</v>
      </c>
      <c r="AB12" s="227">
        <f t="shared" si="9"/>
        <v>1.5</v>
      </c>
      <c r="AC12" s="224" t="s">
        <v>627</v>
      </c>
      <c r="AD12" s="234" t="s">
        <v>597</v>
      </c>
      <c r="AE12" s="264">
        <f>ROWS(AD$10:$AD12)</f>
        <v>3</v>
      </c>
      <c r="AF12" s="264" t="str">
        <f>IF(ID!$A$71=AD12,AE12,"")</f>
        <v/>
      </c>
      <c r="AG12" s="264">
        <f>IFERROR(SMALL($AF$10:$AF$165,ROWS($AF$10:AF12)),"")</f>
        <v>44</v>
      </c>
      <c r="AJ12" s="264">
        <f>IFERROR(INDEX($R$10:$AC$165,$AG12,COLUMNS(AI$10:$AI12)),"")</f>
        <v>-200</v>
      </c>
      <c r="AK12" s="906">
        <f>IFERROR(INDEX($R$10:$AC$165,$AG12,COLUMNS($AI$10:AJ12)),"")</f>
        <v>0</v>
      </c>
      <c r="AL12" s="906">
        <f>IFERROR(INDEX($R$10:$AC$165,$AG12,COLUMNS($AI$10:AK12)),"")</f>
        <v>0.1</v>
      </c>
      <c r="AM12" s="906">
        <f>IFERROR(INDEX($R$10:$AC$165,$AG12,COLUMNS($AI$10:AL12)),"")</f>
        <v>-0.4</v>
      </c>
      <c r="AN12" s="906" t="str">
        <f>IFERROR(INDEX($R$10:$AC$165,$AG12,COLUMNS($AI$10:AM12)),"")</f>
        <v>-</v>
      </c>
      <c r="AO12" s="906">
        <f>IFERROR(INDEX($R$10:$AC$165,$AG12,COLUMNS($AI$10:AN12)),"")</f>
        <v>0.25</v>
      </c>
      <c r="AP12" s="906">
        <f>IFERROR(INDEX($R$10:$AC$165,$AG12,COLUMNS($AI$10:AO12)),"")</f>
        <v>0</v>
      </c>
      <c r="AQ12" s="906">
        <f>IFERROR(INDEX($R$10:$AC$165,$AG12,COLUMNS($AI$10:AP12)),"")</f>
        <v>0.5</v>
      </c>
      <c r="AR12" s="906">
        <f>IFERROR(INDEX($R$10:$AC$165,$AG12,COLUMNS($AI$10:AQ12)),"")</f>
        <v>0</v>
      </c>
      <c r="AS12" s="906">
        <f>IFERROR(INDEX($R$10:$AC$165,$AG12,COLUMNS($AI$10:AR12)),"")</f>
        <v>0</v>
      </c>
      <c r="AT12" s="906">
        <f>IFERROR(INDEX($R$10:$AC$165,$AG12,COLUMNS($AI$10:AS12)),"")</f>
        <v>0.25</v>
      </c>
      <c r="AU12" s="264">
        <f>IFERROR(INDEX($R$10:$AC$165,$AG12,COLUMNS($AI$10:AT12)),"")</f>
        <v>0</v>
      </c>
      <c r="AV12" s="902" t="str">
        <f>IFERROR(INDEX($R$10:$AC$60,$AG12,COLUMNS($AI$10:AU12)),"")</f>
        <v/>
      </c>
      <c r="AW12" s="223" t="s">
        <v>626</v>
      </c>
    </row>
    <row r="13" spans="2:97" ht="13" x14ac:dyDescent="0.3">
      <c r="B13" s="225">
        <v>-300</v>
      </c>
      <c r="C13" s="227">
        <v>0.2</v>
      </c>
      <c r="D13" s="227">
        <v>0.3</v>
      </c>
      <c r="E13" s="229">
        <v>1.5</v>
      </c>
      <c r="F13" s="1115"/>
      <c r="H13" s="225">
        <v>-300</v>
      </c>
      <c r="I13" s="227">
        <f>-299.9+300</f>
        <v>0.10000000000002274</v>
      </c>
      <c r="J13" s="227">
        <f>-299.9+300</f>
        <v>0.10000000000002274</v>
      </c>
      <c r="K13" s="1242"/>
      <c r="M13" s="225">
        <v>-300</v>
      </c>
      <c r="N13" s="227">
        <v>0</v>
      </c>
      <c r="O13" s="227">
        <v>0</v>
      </c>
      <c r="P13" s="1117"/>
      <c r="R13" s="225">
        <f t="shared" si="3"/>
        <v>-300</v>
      </c>
      <c r="S13" s="903">
        <f t="shared" si="3"/>
        <v>0.2</v>
      </c>
      <c r="T13" s="903">
        <f t="shared" si="4"/>
        <v>0.10000000000002274</v>
      </c>
      <c r="U13" s="903">
        <f t="shared" si="5"/>
        <v>0</v>
      </c>
      <c r="V13" s="904">
        <f t="shared" si="6"/>
        <v>0.1</v>
      </c>
      <c r="W13" s="903">
        <f t="shared" si="0"/>
        <v>1.5</v>
      </c>
      <c r="X13" s="905">
        <f t="shared" si="1"/>
        <v>0.3</v>
      </c>
      <c r="Y13" s="905">
        <f t="shared" si="2"/>
        <v>0.10000000000002274</v>
      </c>
      <c r="Z13" s="905">
        <f t="shared" si="7"/>
        <v>0</v>
      </c>
      <c r="AA13" s="904">
        <f t="shared" si="8"/>
        <v>0.15</v>
      </c>
      <c r="AB13" s="227">
        <f t="shared" si="9"/>
        <v>1.5</v>
      </c>
      <c r="AC13" s="224" t="s">
        <v>627</v>
      </c>
      <c r="AD13" s="234" t="s">
        <v>597</v>
      </c>
      <c r="AE13" s="264">
        <f>ROWS(AD$10:$AD13)</f>
        <v>4</v>
      </c>
      <c r="AF13" s="264" t="str">
        <f>IF(ID!$A$71=AD13,AE13,"")</f>
        <v/>
      </c>
      <c r="AG13" s="264">
        <f>IFERROR(SMALL($AF$10:$AF$165,ROWS($AF$10:AF13)),"")</f>
        <v>45</v>
      </c>
      <c r="AJ13" s="264">
        <f>IFERROR(INDEX($R$10:$AC$165,$AG13,COLUMNS(AI$10:$AI13)),"")</f>
        <v>-300</v>
      </c>
      <c r="AK13" s="906">
        <f>IFERROR(INDEX($R$10:$AC$165,$AG13,COLUMNS($AI$10:AJ13)),"")</f>
        <v>-0.6</v>
      </c>
      <c r="AL13" s="906">
        <f>IFERROR(INDEX($R$10:$AC$165,$AG13,COLUMNS($AI$10:AK13)),"")</f>
        <v>-0.5</v>
      </c>
      <c r="AM13" s="906">
        <f>IFERROR(INDEX($R$10:$AC$165,$AG13,COLUMNS($AI$10:AL13)),"")</f>
        <v>-1</v>
      </c>
      <c r="AN13" s="906" t="str">
        <f>IFERROR(INDEX($R$10:$AC$165,$AG13,COLUMNS($AI$10:AM13)),"")</f>
        <v>-</v>
      </c>
      <c r="AO13" s="906">
        <f>IFERROR(INDEX($R$10:$AC$165,$AG13,COLUMNS($AI$10:AN13)),"")</f>
        <v>0.25</v>
      </c>
      <c r="AP13" s="906">
        <f>IFERROR(INDEX($R$10:$AC$165,$AG13,COLUMNS($AI$10:AO13)),"")</f>
        <v>0</v>
      </c>
      <c r="AQ13" s="906">
        <f>IFERROR(INDEX($R$10:$AC$165,$AG13,COLUMNS($AI$10:AP13)),"")</f>
        <v>0.5</v>
      </c>
      <c r="AR13" s="906">
        <f>IFERROR(INDEX($R$10:$AC$165,$AG13,COLUMNS($AI$10:AQ13)),"")</f>
        <v>0</v>
      </c>
      <c r="AS13" s="906">
        <f>IFERROR(INDEX($R$10:$AC$165,$AG13,COLUMNS($AI$10:AR13)),"")</f>
        <v>0</v>
      </c>
      <c r="AT13" s="906">
        <f>IFERROR(INDEX($R$10:$AC$165,$AG13,COLUMNS($AI$10:AS13)),"")</f>
        <v>0.25</v>
      </c>
      <c r="AU13" s="264">
        <f>IFERROR(INDEX($R$10:$AC$165,$AG13,COLUMNS($AI$10:AT13)),"")</f>
        <v>0</v>
      </c>
      <c r="AV13" s="902" t="str">
        <f>IFERROR(INDEX($R$10:$AC$60,$AG13,COLUMNS($AI$10:AU13)),"")</f>
        <v/>
      </c>
      <c r="AW13" s="223" t="s">
        <v>628</v>
      </c>
    </row>
    <row r="14" spans="2:97" ht="13" x14ac:dyDescent="0.3">
      <c r="B14" s="225">
        <v>-400</v>
      </c>
      <c r="C14" s="227">
        <v>0</v>
      </c>
      <c r="D14" s="227">
        <v>0</v>
      </c>
      <c r="E14" s="229">
        <v>1.5</v>
      </c>
      <c r="F14" s="1115"/>
      <c r="H14" s="225">
        <v>-400</v>
      </c>
      <c r="I14" s="227">
        <f>-399.8+400</f>
        <v>0.19999999999998863</v>
      </c>
      <c r="J14" s="227">
        <f>-399.8+400</f>
        <v>0.19999999999998863</v>
      </c>
      <c r="K14" s="1242"/>
      <c r="M14" s="225">
        <v>-400</v>
      </c>
      <c r="N14" s="227">
        <v>0</v>
      </c>
      <c r="O14" s="227">
        <v>0</v>
      </c>
      <c r="P14" s="1117"/>
      <c r="R14" s="225">
        <f t="shared" si="3"/>
        <v>-400</v>
      </c>
      <c r="S14" s="903">
        <f t="shared" si="3"/>
        <v>0</v>
      </c>
      <c r="T14" s="903">
        <f t="shared" si="4"/>
        <v>0.19999999999998863</v>
      </c>
      <c r="U14" s="903">
        <f t="shared" si="5"/>
        <v>0</v>
      </c>
      <c r="V14" s="904">
        <f t="shared" si="6"/>
        <v>9.9999999999994316E-2</v>
      </c>
      <c r="W14" s="903">
        <f t="shared" si="0"/>
        <v>1.5</v>
      </c>
      <c r="X14" s="905">
        <f t="shared" si="1"/>
        <v>0</v>
      </c>
      <c r="Y14" s="905">
        <f t="shared" si="2"/>
        <v>0.19999999999998863</v>
      </c>
      <c r="Z14" s="905">
        <f t="shared" si="7"/>
        <v>0</v>
      </c>
      <c r="AA14" s="904">
        <f t="shared" si="8"/>
        <v>9.9999999999994316E-2</v>
      </c>
      <c r="AB14" s="227">
        <f t="shared" si="9"/>
        <v>1.5</v>
      </c>
      <c r="AC14" s="224" t="s">
        <v>627</v>
      </c>
      <c r="AD14" s="234" t="s">
        <v>597</v>
      </c>
      <c r="AE14" s="264">
        <f>ROWS(AD$10:$AD14)</f>
        <v>5</v>
      </c>
      <c r="AF14" s="264" t="str">
        <f>IF(ID!$A$71=AD14,AE14,"")</f>
        <v/>
      </c>
      <c r="AG14" s="264">
        <f>IFERROR(SMALL($AF$10:$AF$165,ROWS($AF$10:AF14)),"")</f>
        <v>46</v>
      </c>
      <c r="AJ14" s="264">
        <f>IFERROR(INDEX($R$10:$AC$165,$AG14,COLUMNS(AI$10:$AI14)),"")</f>
        <v>-400</v>
      </c>
      <c r="AK14" s="906">
        <f>IFERROR(INDEX($R$10:$AC$165,$AG14,COLUMNS($AI$10:AJ14)),"")</f>
        <v>-1.9</v>
      </c>
      <c r="AL14" s="906">
        <f>IFERROR(INDEX($R$10:$AC$165,$AG14,COLUMNS($AI$10:AK14)),"")</f>
        <v>-1.8</v>
      </c>
      <c r="AM14" s="906">
        <f>IFERROR(INDEX($R$10:$AC$165,$AG14,COLUMNS($AI$10:AL14)),"")</f>
        <v>-1.6</v>
      </c>
      <c r="AN14" s="906" t="str">
        <f>IFERROR(INDEX($R$10:$AC$165,$AG14,COLUMNS($AI$10:AM14)),"")</f>
        <v>-</v>
      </c>
      <c r="AO14" s="906">
        <f>IFERROR(INDEX($R$10:$AC$165,$AG14,COLUMNS($AI$10:AN14)),"")</f>
        <v>9.9999999999999978E-2</v>
      </c>
      <c r="AP14" s="906">
        <f>IFERROR(INDEX($R$10:$AC$165,$AG14,COLUMNS($AI$10:AO14)),"")</f>
        <v>0</v>
      </c>
      <c r="AQ14" s="906">
        <f>IFERROR(INDEX($R$10:$AC$165,$AG14,COLUMNS($AI$10:AP14)),"")</f>
        <v>0.5</v>
      </c>
      <c r="AR14" s="906">
        <f>IFERROR(INDEX($R$10:$AC$165,$AG14,COLUMNS($AI$10:AQ14)),"")</f>
        <v>0</v>
      </c>
      <c r="AS14" s="906">
        <f>IFERROR(INDEX($R$10:$AC$165,$AG14,COLUMNS($AI$10:AR14)),"")</f>
        <v>0</v>
      </c>
      <c r="AT14" s="906">
        <f>IFERROR(INDEX($R$10:$AC$165,$AG14,COLUMNS($AI$10:AS14)),"")</f>
        <v>0.25</v>
      </c>
      <c r="AU14" s="264">
        <f>IFERROR(INDEX($R$10:$AC$165,$AG14,COLUMNS($AI$10:AT14)),"")</f>
        <v>0</v>
      </c>
      <c r="AV14" s="902" t="str">
        <f>IFERROR(INDEX($R$10:$AC$60,$AG14,COLUMNS($AI$10:AU14)),"")</f>
        <v/>
      </c>
      <c r="AX14" s="234"/>
    </row>
    <row r="15" spans="2:97" ht="13" x14ac:dyDescent="0.3">
      <c r="B15" s="225">
        <v>-500</v>
      </c>
      <c r="C15" s="227">
        <v>0.4</v>
      </c>
      <c r="D15" s="227">
        <v>0.4</v>
      </c>
      <c r="E15" s="229">
        <v>1.5</v>
      </c>
      <c r="F15" s="1115"/>
      <c r="H15" s="225">
        <v>-500</v>
      </c>
      <c r="I15" s="227">
        <f>-499.8+500</f>
        <v>0.19999999999998863</v>
      </c>
      <c r="J15" s="227">
        <f>-499.8+500</f>
        <v>0.19999999999998863</v>
      </c>
      <c r="K15" s="1242"/>
      <c r="M15" s="225">
        <v>-500</v>
      </c>
      <c r="N15" s="227">
        <v>0</v>
      </c>
      <c r="O15" s="227">
        <v>0</v>
      </c>
      <c r="P15" s="1117"/>
      <c r="R15" s="225">
        <f t="shared" si="3"/>
        <v>-500</v>
      </c>
      <c r="S15" s="903">
        <f t="shared" si="3"/>
        <v>0.4</v>
      </c>
      <c r="T15" s="903">
        <f t="shared" si="4"/>
        <v>0.19999999999998863</v>
      </c>
      <c r="U15" s="903">
        <f t="shared" si="5"/>
        <v>0</v>
      </c>
      <c r="V15" s="904">
        <f t="shared" si="6"/>
        <v>0.2</v>
      </c>
      <c r="W15" s="903">
        <f t="shared" si="0"/>
        <v>1.5</v>
      </c>
      <c r="X15" s="905">
        <f t="shared" si="1"/>
        <v>0.4</v>
      </c>
      <c r="Y15" s="905">
        <f t="shared" si="2"/>
        <v>0.19999999999998863</v>
      </c>
      <c r="Z15" s="905">
        <f t="shared" si="7"/>
        <v>0</v>
      </c>
      <c r="AA15" s="904">
        <f t="shared" si="8"/>
        <v>0.2</v>
      </c>
      <c r="AB15" s="227">
        <f t="shared" si="9"/>
        <v>1.5</v>
      </c>
      <c r="AC15" s="224" t="s">
        <v>627</v>
      </c>
      <c r="AD15" s="234" t="s">
        <v>597</v>
      </c>
      <c r="AE15" s="264">
        <f>ROWS(AD$10:$AD15)</f>
        <v>6</v>
      </c>
      <c r="AF15" s="264" t="str">
        <f>IF(ID!$A$71=AD15,AE15,"")</f>
        <v/>
      </c>
      <c r="AG15" s="264">
        <f>IFERROR(SMALL($AF$10:$AF$165,ROWS($AF$10:AF15)),"")</f>
        <v>47</v>
      </c>
      <c r="AJ15" s="264">
        <f>IFERROR(INDEX($R$10:$AC$165,$AG15,COLUMNS(AI$10:$AI15)),"")</f>
        <v>-500</v>
      </c>
      <c r="AK15" s="906">
        <f>IFERROR(INDEX($R$10:$AC$165,$AG15,COLUMNS($AI$10:AJ15)),"")</f>
        <v>-2.5</v>
      </c>
      <c r="AL15" s="906">
        <f>IFERROR(INDEX($R$10:$AC$165,$AG15,COLUMNS($AI$10:AK15)),"")</f>
        <v>-2.4</v>
      </c>
      <c r="AM15" s="906">
        <f>IFERROR(INDEX($R$10:$AC$165,$AG15,COLUMNS($AI$10:AL15)),"")</f>
        <v>-2.4</v>
      </c>
      <c r="AN15" s="906" t="str">
        <f>IFERROR(INDEX($R$10:$AC$165,$AG15,COLUMNS($AI$10:AM15)),"")</f>
        <v>-</v>
      </c>
      <c r="AO15" s="906">
        <f>IFERROR(INDEX($R$10:$AC$165,$AG15,COLUMNS($AI$10:AN15)),"")</f>
        <v>0</v>
      </c>
      <c r="AP15" s="906">
        <f>IFERROR(INDEX($R$10:$AC$165,$AG15,COLUMNS($AI$10:AO15)),"")</f>
        <v>0</v>
      </c>
      <c r="AQ15" s="906">
        <f>IFERROR(INDEX($R$10:$AC$165,$AG15,COLUMNS($AI$10:AP15)),"")</f>
        <v>0.5</v>
      </c>
      <c r="AR15" s="906">
        <f>IFERROR(INDEX($R$10:$AC$165,$AG15,COLUMNS($AI$10:AQ15)),"")</f>
        <v>0</v>
      </c>
      <c r="AS15" s="906">
        <f>IFERROR(INDEX($R$10:$AC$165,$AG15,COLUMNS($AI$10:AR15)),"")</f>
        <v>0</v>
      </c>
      <c r="AT15" s="906">
        <f>IFERROR(INDEX($R$10:$AC$165,$AG15,COLUMNS($AI$10:AS15)),"")</f>
        <v>0.25</v>
      </c>
      <c r="AU15" s="264">
        <f>IFERROR(INDEX($R$10:$AC$165,$AG15,COLUMNS($AI$10:AT15)),"")</f>
        <v>0</v>
      </c>
      <c r="AV15" s="902" t="str">
        <f>IFERROR(INDEX($R$10:$AC$60,$AG15,COLUMNS($AI$10:AU15)),"")</f>
        <v/>
      </c>
      <c r="AW15" s="223"/>
    </row>
    <row r="16" spans="2:97" ht="13" x14ac:dyDescent="0.3">
      <c r="B16" s="225">
        <v>-600</v>
      </c>
      <c r="C16" s="227">
        <v>0.5</v>
      </c>
      <c r="D16" s="227">
        <v>0.6</v>
      </c>
      <c r="E16" s="229">
        <v>1.5</v>
      </c>
      <c r="F16" s="1115"/>
      <c r="H16" s="225">
        <v>-600</v>
      </c>
      <c r="I16" s="227">
        <f>-599.8+600</f>
        <v>0.20000000000004547</v>
      </c>
      <c r="J16" s="227">
        <f>-599.8+600</f>
        <v>0.20000000000004547</v>
      </c>
      <c r="K16" s="1242"/>
      <c r="M16" s="225">
        <v>-600</v>
      </c>
      <c r="N16" s="227">
        <v>0</v>
      </c>
      <c r="O16" s="227">
        <v>0</v>
      </c>
      <c r="P16" s="1117"/>
      <c r="R16" s="225">
        <f t="shared" si="3"/>
        <v>-600</v>
      </c>
      <c r="S16" s="903">
        <f t="shared" si="3"/>
        <v>0.5</v>
      </c>
      <c r="T16" s="903">
        <f t="shared" si="4"/>
        <v>0.20000000000004547</v>
      </c>
      <c r="U16" s="903">
        <f t="shared" si="5"/>
        <v>0</v>
      </c>
      <c r="V16" s="904">
        <f t="shared" si="6"/>
        <v>0.25</v>
      </c>
      <c r="W16" s="903">
        <f t="shared" si="0"/>
        <v>1.5</v>
      </c>
      <c r="X16" s="905">
        <f t="shared" si="1"/>
        <v>0.6</v>
      </c>
      <c r="Y16" s="905">
        <f t="shared" si="2"/>
        <v>0.20000000000004547</v>
      </c>
      <c r="Z16" s="905">
        <f t="shared" si="7"/>
        <v>0</v>
      </c>
      <c r="AA16" s="904">
        <f t="shared" si="8"/>
        <v>0.3</v>
      </c>
      <c r="AB16" s="227">
        <f t="shared" si="9"/>
        <v>1.5</v>
      </c>
      <c r="AC16" s="224" t="s">
        <v>627</v>
      </c>
      <c r="AD16" s="234" t="s">
        <v>597</v>
      </c>
      <c r="AE16" s="264">
        <f>ROWS(AD$10:$AD16)</f>
        <v>7</v>
      </c>
      <c r="AF16" s="264" t="str">
        <f>IF(ID!$A$71=AD16,AE16,"")</f>
        <v/>
      </c>
      <c r="AG16" s="264">
        <f>IFERROR(SMALL($AF$10:$AF$165,ROWS($AF$10:AF16)),"")</f>
        <v>48</v>
      </c>
      <c r="AJ16" s="264">
        <f>IFERROR(INDEX($R$10:$AC$165,$AG16,COLUMNS(AI$10:$AI16)),"")</f>
        <v>-600</v>
      </c>
      <c r="AK16" s="906">
        <f>IFERROR(INDEX($R$10:$AC$165,$AG16,COLUMNS($AI$10:AJ16)),"")</f>
        <v>-3.4</v>
      </c>
      <c r="AL16" s="906">
        <f>IFERROR(INDEX($R$10:$AC$165,$AG16,COLUMNS($AI$10:AK16)),"")</f>
        <v>-3.2</v>
      </c>
      <c r="AM16" s="906">
        <f>IFERROR(INDEX($R$10:$AC$165,$AG16,COLUMNS($AI$10:AL16)),"")</f>
        <v>-3.3</v>
      </c>
      <c r="AN16" s="906" t="str">
        <f>IFERROR(INDEX($R$10:$AC$165,$AG16,COLUMNS($AI$10:AM16)),"")</f>
        <v>-</v>
      </c>
      <c r="AO16" s="906">
        <f>IFERROR(INDEX($R$10:$AC$165,$AG16,COLUMNS($AI$10:AN16)),"")</f>
        <v>4.9999999999999822E-2</v>
      </c>
      <c r="AP16" s="906">
        <f>IFERROR(INDEX($R$10:$AC$165,$AG16,COLUMNS($AI$10:AO16)),"")</f>
        <v>0</v>
      </c>
      <c r="AQ16" s="906">
        <f>IFERROR(INDEX($R$10:$AC$165,$AG16,COLUMNS($AI$10:AP16)),"")</f>
        <v>0.5</v>
      </c>
      <c r="AR16" s="906">
        <f>IFERROR(INDEX($R$10:$AC$165,$AG16,COLUMNS($AI$10:AQ16)),"")</f>
        <v>0</v>
      </c>
      <c r="AS16" s="906">
        <f>IFERROR(INDEX($R$10:$AC$165,$AG16,COLUMNS($AI$10:AR16)),"")</f>
        <v>0</v>
      </c>
      <c r="AT16" s="906">
        <f>IFERROR(INDEX($R$10:$AC$165,$AG16,COLUMNS($AI$10:AS16)),"")</f>
        <v>0.25</v>
      </c>
      <c r="AU16" s="264">
        <f>IFERROR(INDEX($R$10:$AC$165,$AG16,COLUMNS($AI$10:AT16)),"")</f>
        <v>0</v>
      </c>
      <c r="AV16" s="902" t="str">
        <f>IFERROR(INDEX($R$10:$AC$60,$AG16,COLUMNS($AI$10:AU16)),"")</f>
        <v/>
      </c>
    </row>
    <row r="17" spans="2:59" s="244" customFormat="1" ht="13" x14ac:dyDescent="0.3">
      <c r="B17" s="226">
        <v>-700</v>
      </c>
      <c r="C17" s="228">
        <f>C16</f>
        <v>0.5</v>
      </c>
      <c r="D17" s="228">
        <f t="shared" ref="D17:E17" si="10">D16</f>
        <v>0.6</v>
      </c>
      <c r="E17" s="228">
        <f t="shared" si="10"/>
        <v>1.5</v>
      </c>
      <c r="F17" s="1115"/>
      <c r="G17" s="884"/>
      <c r="H17" s="226">
        <v>-700</v>
      </c>
      <c r="I17" s="252">
        <v>0.3</v>
      </c>
      <c r="J17" s="252">
        <v>0.3</v>
      </c>
      <c r="K17" s="1242"/>
      <c r="L17" s="885"/>
      <c r="M17" s="226">
        <v>-700</v>
      </c>
      <c r="N17" s="252">
        <f>N16</f>
        <v>0</v>
      </c>
      <c r="O17" s="252">
        <f>O16</f>
        <v>0</v>
      </c>
      <c r="P17" s="1117"/>
      <c r="R17" s="225">
        <f t="shared" si="3"/>
        <v>-700</v>
      </c>
      <c r="S17" s="903">
        <f t="shared" si="3"/>
        <v>0.5</v>
      </c>
      <c r="T17" s="903">
        <f t="shared" si="4"/>
        <v>0.3</v>
      </c>
      <c r="U17" s="903">
        <f t="shared" si="5"/>
        <v>0</v>
      </c>
      <c r="V17" s="904">
        <f t="shared" si="6"/>
        <v>0.25</v>
      </c>
      <c r="W17" s="903">
        <f t="shared" si="0"/>
        <v>1.5</v>
      </c>
      <c r="X17" s="905">
        <f t="shared" si="1"/>
        <v>0.6</v>
      </c>
      <c r="Y17" s="905">
        <f t="shared" si="2"/>
        <v>0.3</v>
      </c>
      <c r="Z17" s="905">
        <f t="shared" si="7"/>
        <v>0</v>
      </c>
      <c r="AA17" s="904">
        <f t="shared" si="8"/>
        <v>0.3</v>
      </c>
      <c r="AB17" s="227">
        <f t="shared" si="9"/>
        <v>1.5</v>
      </c>
      <c r="AC17" s="907" t="s">
        <v>627</v>
      </c>
      <c r="AD17" s="234" t="s">
        <v>597</v>
      </c>
      <c r="AE17" s="908">
        <f>ROWS(AD$10:$AD17)</f>
        <v>8</v>
      </c>
      <c r="AF17" s="264" t="str">
        <f>IF(ID!$A$71=AD17,AE17,"")</f>
        <v/>
      </c>
      <c r="AG17" s="908">
        <f>IFERROR(SMALL($AF$10:$AF$165,ROWS($AF$10:AF17)),"")</f>
        <v>49</v>
      </c>
      <c r="AJ17" s="264">
        <f>IFERROR(INDEX($R$10:$AC$165,$AG17,COLUMNS(AI$10:$AI17)),"")</f>
        <v>-700</v>
      </c>
      <c r="AK17" s="906">
        <f>IFERROR(INDEX($R$10:$AC$165,$AG17,COLUMNS($AI$10:AJ17)),"")</f>
        <v>-3.4</v>
      </c>
      <c r="AL17" s="906">
        <f>IFERROR(INDEX($R$10:$AC$165,$AG17,COLUMNS($AI$10:AK17)),"")</f>
        <v>-3.2</v>
      </c>
      <c r="AM17" s="906">
        <f>IFERROR(INDEX($R$10:$AC$165,$AG17,COLUMNS($AI$10:AL17)),"")</f>
        <v>-4.3</v>
      </c>
      <c r="AN17" s="906" t="str">
        <f>IFERROR(INDEX($R$10:$AC$165,$AG17,COLUMNS($AI$10:AM17)),"")</f>
        <v>-</v>
      </c>
      <c r="AO17" s="906">
        <f>IFERROR(INDEX($R$10:$AC$165,$AG17,COLUMNS($AI$10:AN17)),"")</f>
        <v>0.54999999999999982</v>
      </c>
      <c r="AP17" s="906">
        <f>IFERROR(INDEX($R$10:$AC$165,$AG17,COLUMNS($AI$10:AO17)),"")</f>
        <v>0</v>
      </c>
      <c r="AQ17" s="906">
        <f>IFERROR(INDEX($R$10:$AC$165,$AG17,COLUMNS($AI$10:AP17)),"")</f>
        <v>0.5</v>
      </c>
      <c r="AR17" s="906">
        <f>IFERROR(INDEX($R$10:$AC$165,$AG17,COLUMNS($AI$10:AQ17)),"")</f>
        <v>0</v>
      </c>
      <c r="AS17" s="906">
        <f>IFERROR(INDEX($R$10:$AC$165,$AG17,COLUMNS($AI$10:AR17)),"")</f>
        <v>0</v>
      </c>
      <c r="AT17" s="906">
        <f>IFERROR(INDEX($R$10:$AC$165,$AG17,COLUMNS($AI$10:AS17)),"")</f>
        <v>0.25</v>
      </c>
      <c r="AU17" s="264">
        <f>IFERROR(INDEX($R$10:$AC$165,$AG17,COLUMNS($AI$10:AT17)),"")</f>
        <v>0</v>
      </c>
      <c r="AV17" s="909" t="str">
        <f>IFERROR(INDEX($R$10:$AC$60,$AG17,COLUMNS($AI$10:AU17)),"")</f>
        <v/>
      </c>
      <c r="BG17" s="267"/>
    </row>
    <row r="18" spans="2:59" s="244" customFormat="1" ht="13" x14ac:dyDescent="0.3">
      <c r="B18" s="226"/>
      <c r="C18" s="247"/>
      <c r="D18" s="247"/>
      <c r="E18" s="247"/>
      <c r="G18" s="884"/>
      <c r="H18" s="226"/>
      <c r="I18" s="228"/>
      <c r="J18" s="228"/>
      <c r="L18" s="885"/>
      <c r="M18" s="226"/>
      <c r="N18" s="228"/>
      <c r="O18" s="228"/>
      <c r="R18" s="910"/>
      <c r="S18" s="903"/>
      <c r="T18" s="903"/>
      <c r="U18" s="903"/>
      <c r="V18" s="904"/>
      <c r="W18" s="903"/>
      <c r="X18" s="905"/>
      <c r="Y18" s="905"/>
      <c r="Z18" s="905"/>
      <c r="AA18" s="904"/>
      <c r="AB18" s="911"/>
      <c r="AC18" s="224"/>
      <c r="AD18" s="266"/>
      <c r="AE18" s="264">
        <f>ROWS(AD$10:$AD18)</f>
        <v>9</v>
      </c>
      <c r="AF18" s="264" t="str">
        <f>IF(ID!$A$71=AD18,AE18,"")</f>
        <v/>
      </c>
      <c r="AG18" s="264" t="str">
        <f>IFERROR(SMALL($AF$10:$AF$165,ROWS($AF$10:AF18)),"")</f>
        <v/>
      </c>
      <c r="AJ18" s="264"/>
      <c r="AK18" s="906"/>
      <c r="AL18" s="906"/>
      <c r="AM18" s="906"/>
      <c r="AN18" s="906"/>
      <c r="AO18" s="906"/>
      <c r="AP18" s="906"/>
      <c r="AQ18" s="906"/>
      <c r="AR18" s="906"/>
      <c r="AS18" s="906"/>
      <c r="AT18" s="906"/>
      <c r="AU18" s="264"/>
      <c r="AV18" s="909" t="str">
        <f>IFERROR(INDEX($R$10:$AC$60,$AG18,COLUMNS($AI$10:AU18)),"")</f>
        <v/>
      </c>
      <c r="AW18" s="912"/>
      <c r="BG18" s="267"/>
    </row>
    <row r="19" spans="2:59" x14ac:dyDescent="0.25">
      <c r="AE19" s="264">
        <f>ROWS(AD$10:$AD19)</f>
        <v>10</v>
      </c>
      <c r="AF19" s="264" t="str">
        <f>IF(ID!$A$71=AD19,AE19,"")</f>
        <v/>
      </c>
      <c r="AG19" s="264" t="str">
        <f>IFERROR(SMALL($AF$10:$AF$165,ROWS($AF$10:AF19)),"")</f>
        <v/>
      </c>
      <c r="AJ19" s="264"/>
      <c r="AK19" s="906"/>
      <c r="AL19" s="906"/>
      <c r="AM19" s="906"/>
      <c r="AN19" s="906"/>
      <c r="AO19" s="906"/>
      <c r="AP19" s="906"/>
      <c r="AQ19" s="906"/>
      <c r="AR19" s="906"/>
      <c r="AS19" s="906"/>
      <c r="AT19" s="906"/>
      <c r="AU19" s="264"/>
      <c r="AV19" s="902" t="str">
        <f>IFERROR(INDEX($R$10:$AC$60,$AG19,COLUMNS($AI$10:AU19)),"")</f>
        <v/>
      </c>
      <c r="BG19" s="267"/>
    </row>
    <row r="20" spans="2:59" ht="18" x14ac:dyDescent="0.4">
      <c r="B20" s="1228" t="s">
        <v>750</v>
      </c>
      <c r="C20" s="1228"/>
      <c r="D20" s="1228"/>
      <c r="E20" s="1228"/>
      <c r="F20" s="1228"/>
      <c r="G20" s="892"/>
      <c r="H20" s="1228" t="s">
        <v>751</v>
      </c>
      <c r="I20" s="1228"/>
      <c r="J20" s="1228"/>
      <c r="K20" s="1228"/>
      <c r="L20" s="893"/>
      <c r="M20" s="1228" t="s">
        <v>752</v>
      </c>
      <c r="N20" s="1228"/>
      <c r="O20" s="1228"/>
      <c r="P20" s="1228"/>
      <c r="R20" s="259"/>
      <c r="S20" s="259"/>
      <c r="T20" s="259"/>
      <c r="U20" s="259"/>
      <c r="V20" s="251" t="s">
        <v>753</v>
      </c>
      <c r="AA20" s="251" t="s">
        <v>753</v>
      </c>
      <c r="AB20" s="259"/>
      <c r="AC20" s="259"/>
      <c r="AD20" s="259"/>
      <c r="AE20" s="264">
        <f>ROWS(AD$10:$AD20)</f>
        <v>11</v>
      </c>
      <c r="AF20" s="264" t="str">
        <f>IF(ID!$A$71=AD20,AE20,"")</f>
        <v/>
      </c>
      <c r="AG20" s="264" t="str">
        <f>IFERROR(SMALL($AF$10:$AF$165,ROWS($AF$10:AF20)),"")</f>
        <v/>
      </c>
      <c r="AJ20" s="264"/>
      <c r="AK20" s="906"/>
      <c r="AL20" s="906"/>
      <c r="AM20" s="906"/>
      <c r="AN20" s="906"/>
      <c r="AO20" s="906"/>
      <c r="AP20" s="906"/>
      <c r="AQ20" s="906"/>
      <c r="AR20" s="906"/>
      <c r="AS20" s="906"/>
      <c r="AT20" s="906"/>
      <c r="AU20" s="264"/>
      <c r="AV20" s="902" t="str">
        <f>IFERROR(INDEX($R$10:$AC$60,$AG20,COLUMNS($AI$10:AU20)),"")</f>
        <v/>
      </c>
      <c r="AW20"/>
      <c r="BG20" s="267"/>
    </row>
    <row r="21" spans="2:59" ht="12.75" customHeight="1" x14ac:dyDescent="0.3">
      <c r="B21" s="240" t="s">
        <v>190</v>
      </c>
      <c r="C21" s="240" t="s">
        <v>616</v>
      </c>
      <c r="D21" s="240" t="s">
        <v>754</v>
      </c>
      <c r="E21" s="240" t="s">
        <v>617</v>
      </c>
      <c r="F21" s="1115" t="s">
        <v>755</v>
      </c>
      <c r="H21" s="240" t="s">
        <v>190</v>
      </c>
      <c r="I21" s="240" t="s">
        <v>616</v>
      </c>
      <c r="J21" s="240" t="s">
        <v>756</v>
      </c>
      <c r="K21" s="1241" t="s">
        <v>611</v>
      </c>
      <c r="M21" s="240" t="s">
        <v>190</v>
      </c>
      <c r="N21" s="240" t="s">
        <v>616</v>
      </c>
      <c r="O21" s="240" t="s">
        <v>756</v>
      </c>
      <c r="P21" s="1116" t="s">
        <v>757</v>
      </c>
      <c r="R21" s="240" t="s">
        <v>190</v>
      </c>
      <c r="S21" s="896" t="s">
        <v>758</v>
      </c>
      <c r="T21" s="896" t="s">
        <v>759</v>
      </c>
      <c r="U21" s="896" t="s">
        <v>760</v>
      </c>
      <c r="V21" s="896" t="s">
        <v>716</v>
      </c>
      <c r="W21" s="897" t="s">
        <v>717</v>
      </c>
      <c r="X21" s="898" t="s">
        <v>761</v>
      </c>
      <c r="Y21" s="898" t="s">
        <v>762</v>
      </c>
      <c r="Z21" s="898" t="s">
        <v>763</v>
      </c>
      <c r="AA21" s="898" t="s">
        <v>692</v>
      </c>
      <c r="AB21" s="899" t="s">
        <v>719</v>
      </c>
      <c r="AC21" s="258" t="s">
        <v>618</v>
      </c>
      <c r="AD21" s="265" t="s">
        <v>619</v>
      </c>
      <c r="AE21" s="264">
        <f>ROWS(AD$10:$AD21)</f>
        <v>12</v>
      </c>
      <c r="AF21" s="264" t="str">
        <f>IF(ID!$A$71=AD21,AE21,"")</f>
        <v/>
      </c>
      <c r="AG21" s="264" t="str">
        <f>IFERROR(SMALL($AF$10:$AF$165,ROWS($AF$10:AF21)),"")</f>
        <v/>
      </c>
      <c r="AJ21" s="264"/>
      <c r="AK21" s="906"/>
      <c r="AL21" s="906"/>
      <c r="AM21" s="906"/>
      <c r="AN21" s="906"/>
      <c r="AO21" s="906"/>
      <c r="AP21" s="906"/>
      <c r="AQ21" s="906"/>
      <c r="AR21" s="906"/>
      <c r="AS21" s="906"/>
      <c r="AT21" s="906"/>
      <c r="AU21" s="264"/>
      <c r="AV21"/>
      <c r="AW21"/>
      <c r="BG21" s="267"/>
    </row>
    <row r="22" spans="2:59" ht="13" x14ac:dyDescent="0.3">
      <c r="B22" s="225">
        <v>0</v>
      </c>
      <c r="C22" s="227">
        <v>0</v>
      </c>
      <c r="D22" s="227">
        <v>0</v>
      </c>
      <c r="E22" s="229">
        <v>1.5</v>
      </c>
      <c r="F22" s="1115"/>
      <c r="H22" s="225">
        <v>0</v>
      </c>
      <c r="I22" s="227">
        <f>0.1</f>
        <v>0.1</v>
      </c>
      <c r="J22" s="227">
        <f>0.1</f>
        <v>0.1</v>
      </c>
      <c r="K22" s="1242"/>
      <c r="M22" s="225">
        <v>0</v>
      </c>
      <c r="N22" s="227">
        <v>-0.1</v>
      </c>
      <c r="O22" s="227">
        <v>-0.1</v>
      </c>
      <c r="P22" s="1117"/>
      <c r="R22" s="225">
        <f>B22</f>
        <v>0</v>
      </c>
      <c r="S22" s="903">
        <f>C22</f>
        <v>0</v>
      </c>
      <c r="T22" s="903">
        <f>I22</f>
        <v>0.1</v>
      </c>
      <c r="U22" s="903">
        <f>N22</f>
        <v>-0.1</v>
      </c>
      <c r="V22" s="904">
        <f>0.5*(MAX(S22:U22)-(MIN(S22:U22)))</f>
        <v>0.1</v>
      </c>
      <c r="W22" s="903">
        <f t="shared" ref="W22:W29" si="11">E22</f>
        <v>1.5</v>
      </c>
      <c r="X22" s="905">
        <f t="shared" ref="X22:X29" si="12">D22</f>
        <v>0</v>
      </c>
      <c r="Y22" s="905">
        <f t="shared" ref="Y22:Y29" si="13">J22</f>
        <v>0.1</v>
      </c>
      <c r="Z22" s="905">
        <f>O22</f>
        <v>-0.1</v>
      </c>
      <c r="AA22" s="904">
        <f>0.5*(MAX(X22:Z22)-(MIN(X22:Z22)))</f>
        <v>0.1</v>
      </c>
      <c r="AB22" s="227">
        <f>E22</f>
        <v>1.5</v>
      </c>
      <c r="AC22" s="224" t="s">
        <v>627</v>
      </c>
      <c r="AD22" s="267" t="s">
        <v>746</v>
      </c>
      <c r="AE22" s="264">
        <f>ROWS(AD$10:$AD22)</f>
        <v>13</v>
      </c>
      <c r="AF22" s="264" t="str">
        <f>IF(ID!$A$71=AD22,AE22,"")</f>
        <v/>
      </c>
      <c r="AG22" s="264" t="str">
        <f>IFERROR(SMALL($AF$10:$AF$165,ROWS($AF$10:AF22)),"")</f>
        <v/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G22" s="267"/>
    </row>
    <row r="23" spans="2:59" ht="13" x14ac:dyDescent="0.3">
      <c r="B23" s="225">
        <v>-100</v>
      </c>
      <c r="C23" s="227">
        <v>-0.6</v>
      </c>
      <c r="D23" s="227">
        <v>-0.5</v>
      </c>
      <c r="E23" s="229">
        <v>1.5</v>
      </c>
      <c r="F23" s="1115"/>
      <c r="H23" s="225">
        <v>-100</v>
      </c>
      <c r="I23" s="227">
        <f>-100.1+100</f>
        <v>-9.9999999999994316E-2</v>
      </c>
      <c r="J23" s="227">
        <f>-100.1+100</f>
        <v>-9.9999999999994316E-2</v>
      </c>
      <c r="K23" s="1242"/>
      <c r="M23" s="225">
        <v>-100</v>
      </c>
      <c r="N23" s="227">
        <f>-100.4+100</f>
        <v>-0.40000000000000568</v>
      </c>
      <c r="O23" s="227">
        <f>-100.4+100</f>
        <v>-0.40000000000000568</v>
      </c>
      <c r="P23" s="1117"/>
      <c r="R23" s="225">
        <f t="shared" ref="R23:S29" si="14">B23</f>
        <v>-100</v>
      </c>
      <c r="S23" s="903">
        <f t="shared" si="14"/>
        <v>-0.6</v>
      </c>
      <c r="T23" s="903">
        <f t="shared" ref="T23:T29" si="15">I23</f>
        <v>-9.9999999999994316E-2</v>
      </c>
      <c r="U23" s="903">
        <f t="shared" ref="U23:U29" si="16">N23</f>
        <v>-0.40000000000000568</v>
      </c>
      <c r="V23" s="904">
        <f t="shared" ref="V23:V29" si="17">0.5*(MAX(S23:U23)-(MIN(S23:U23)))</f>
        <v>0.25000000000000283</v>
      </c>
      <c r="W23" s="903">
        <f t="shared" si="11"/>
        <v>1.5</v>
      </c>
      <c r="X23" s="905">
        <f t="shared" si="12"/>
        <v>-0.5</v>
      </c>
      <c r="Y23" s="905">
        <f t="shared" si="13"/>
        <v>-9.9999999999994316E-2</v>
      </c>
      <c r="Z23" s="905">
        <f t="shared" ref="Z23:Z29" si="18">O23</f>
        <v>-0.40000000000000568</v>
      </c>
      <c r="AA23" s="904">
        <f t="shared" ref="AA23:AA29" si="19">0.5*(MAX(X23:Z23)-(MIN(X23:Z23)))</f>
        <v>0.20000000000000284</v>
      </c>
      <c r="AB23" s="227">
        <f t="shared" ref="AB23:AB29" si="20">E23</f>
        <v>1.5</v>
      </c>
      <c r="AC23" s="224" t="s">
        <v>627</v>
      </c>
      <c r="AD23" s="267" t="s">
        <v>746</v>
      </c>
      <c r="AE23" s="264">
        <f>ROWS(AD$10:$AD23)</f>
        <v>14</v>
      </c>
      <c r="AF23" s="264" t="str">
        <f>IF(ID!$A$71=AD23,AE23,"")</f>
        <v/>
      </c>
      <c r="AG23" s="264" t="str">
        <f>IFERROR(SMALL($AF$10:$AF$165,ROWS($AF$10:AF23)),"")</f>
        <v/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G23" s="267"/>
    </row>
    <row r="24" spans="2:59" ht="13" x14ac:dyDescent="0.3">
      <c r="B24" s="225">
        <v>-200</v>
      </c>
      <c r="C24" s="227">
        <v>-0.3</v>
      </c>
      <c r="D24" s="227">
        <v>-0.3</v>
      </c>
      <c r="E24" s="229">
        <v>1.5</v>
      </c>
      <c r="F24" s="1115"/>
      <c r="H24" s="225">
        <v>-200</v>
      </c>
      <c r="I24" s="227">
        <f>-200.3+200</f>
        <v>-0.30000000000001137</v>
      </c>
      <c r="J24" s="227">
        <f>-200.3+200</f>
        <v>-0.30000000000001137</v>
      </c>
      <c r="K24" s="1242"/>
      <c r="M24" s="225">
        <v>-200</v>
      </c>
      <c r="N24" s="227">
        <v>-0.6</v>
      </c>
      <c r="O24" s="227">
        <v>-0.6</v>
      </c>
      <c r="P24" s="1117"/>
      <c r="R24" s="225">
        <f t="shared" si="14"/>
        <v>-200</v>
      </c>
      <c r="S24" s="903">
        <f t="shared" si="14"/>
        <v>-0.3</v>
      </c>
      <c r="T24" s="903">
        <f t="shared" si="15"/>
        <v>-0.30000000000001137</v>
      </c>
      <c r="U24" s="903">
        <f t="shared" si="16"/>
        <v>-0.6</v>
      </c>
      <c r="V24" s="904">
        <f t="shared" si="17"/>
        <v>0.15</v>
      </c>
      <c r="W24" s="903">
        <f t="shared" si="11"/>
        <v>1.5</v>
      </c>
      <c r="X24" s="905">
        <f t="shared" si="12"/>
        <v>-0.3</v>
      </c>
      <c r="Y24" s="905">
        <f t="shared" si="13"/>
        <v>-0.30000000000001137</v>
      </c>
      <c r="Z24" s="905">
        <f t="shared" si="18"/>
        <v>-0.6</v>
      </c>
      <c r="AA24" s="904">
        <f t="shared" si="19"/>
        <v>0.15</v>
      </c>
      <c r="AB24" s="227">
        <f t="shared" si="20"/>
        <v>1.5</v>
      </c>
      <c r="AC24" s="224" t="s">
        <v>627</v>
      </c>
      <c r="AD24" s="267" t="s">
        <v>746</v>
      </c>
      <c r="AE24" s="264">
        <f>ROWS(AD$10:$AD24)</f>
        <v>15</v>
      </c>
      <c r="AF24" s="264" t="str">
        <f>IF(ID!$A$71=AD24,AE24,"")</f>
        <v/>
      </c>
      <c r="AG24" s="264" t="str">
        <f>IFERROR(SMALL($AF$10:$AF$165,ROWS($AF$10:AF24)),"")</f>
        <v/>
      </c>
      <c r="AJ24" s="1235" t="s">
        <v>764</v>
      </c>
      <c r="AK24" s="1235"/>
      <c r="AL24" s="1235"/>
      <c r="AM24" s="1235"/>
      <c r="AN24" s="1235"/>
      <c r="AO24" s="1235"/>
      <c r="AP24" s="1235"/>
      <c r="AQ24" s="1235"/>
      <c r="AR24" s="1235"/>
      <c r="AS24" s="1235"/>
      <c r="AT24" s="1235"/>
      <c r="AU24"/>
      <c r="AV24"/>
      <c r="AW24"/>
      <c r="BG24" s="268"/>
    </row>
    <row r="25" spans="2:59" ht="13" x14ac:dyDescent="0.3">
      <c r="B25" s="225">
        <v>-300</v>
      </c>
      <c r="C25" s="227">
        <v>-0.1</v>
      </c>
      <c r="D25" s="227">
        <v>0</v>
      </c>
      <c r="E25" s="229">
        <v>1.5</v>
      </c>
      <c r="F25" s="1115"/>
      <c r="H25" s="225">
        <v>-300</v>
      </c>
      <c r="I25" s="227">
        <f>-300.3+300</f>
        <v>-0.30000000000001137</v>
      </c>
      <c r="J25" s="227">
        <f>-300.3+300</f>
        <v>-0.30000000000001137</v>
      </c>
      <c r="K25" s="1242"/>
      <c r="M25" s="225">
        <v>-300</v>
      </c>
      <c r="N25" s="227">
        <v>-0.6</v>
      </c>
      <c r="O25" s="227">
        <v>-0.6</v>
      </c>
      <c r="P25" s="1117"/>
      <c r="R25" s="225">
        <f t="shared" si="14"/>
        <v>-300</v>
      </c>
      <c r="S25" s="903">
        <f t="shared" si="14"/>
        <v>-0.1</v>
      </c>
      <c r="T25" s="903">
        <f t="shared" si="15"/>
        <v>-0.30000000000001137</v>
      </c>
      <c r="U25" s="903">
        <f t="shared" si="16"/>
        <v>-0.6</v>
      </c>
      <c r="V25" s="904">
        <f t="shared" si="17"/>
        <v>0.25</v>
      </c>
      <c r="W25" s="903">
        <f t="shared" si="11"/>
        <v>1.5</v>
      </c>
      <c r="X25" s="905">
        <f t="shared" si="12"/>
        <v>0</v>
      </c>
      <c r="Y25" s="905">
        <f t="shared" si="13"/>
        <v>-0.30000000000001137</v>
      </c>
      <c r="Z25" s="905">
        <f t="shared" si="18"/>
        <v>-0.6</v>
      </c>
      <c r="AA25" s="904">
        <f t="shared" si="19"/>
        <v>0.3</v>
      </c>
      <c r="AB25" s="227">
        <f t="shared" si="20"/>
        <v>1.5</v>
      </c>
      <c r="AC25" s="224" t="s">
        <v>627</v>
      </c>
      <c r="AD25" s="267" t="s">
        <v>746</v>
      </c>
      <c r="AE25" s="264">
        <f>ROWS(AD$10:$AD25)</f>
        <v>16</v>
      </c>
      <c r="AF25" s="264" t="str">
        <f>IF(ID!$A$71=AD25,AE25,"")</f>
        <v/>
      </c>
      <c r="AG25" s="264" t="str">
        <f>IFERROR(SMALL($AF$10:$AF$165,ROWS($AF$10:AF25)),"")</f>
        <v/>
      </c>
      <c r="AJ25" s="241" t="str">
        <f>AJ9</f>
        <v>PA</v>
      </c>
      <c r="AK25" s="913" t="str">
        <f t="shared" ref="AK25:AT25" si="21">AK9</f>
        <v>Naik terbaru</v>
      </c>
      <c r="AL25" s="913" t="str">
        <f t="shared" si="21"/>
        <v>Naik Tengah</v>
      </c>
      <c r="AM25" s="913" t="str">
        <f t="shared" si="21"/>
        <v>Naik Lama</v>
      </c>
      <c r="AN25" s="913" t="str">
        <f t="shared" si="21"/>
        <v xml:space="preserve">DRIFT NAIK </v>
      </c>
      <c r="AO25" s="913" t="str">
        <f t="shared" si="21"/>
        <v>U95 Naik terbaru</v>
      </c>
      <c r="AP25" s="914" t="str">
        <f t="shared" si="21"/>
        <v>Turun Terbaru</v>
      </c>
      <c r="AQ25" s="914" t="str">
        <f t="shared" si="21"/>
        <v>Turun Tengah</v>
      </c>
      <c r="AR25" s="914" t="str">
        <f t="shared" si="21"/>
        <v>Turun Lama</v>
      </c>
      <c r="AS25" s="914" t="str">
        <f t="shared" si="21"/>
        <v>DRIFT TURUN</v>
      </c>
      <c r="AT25" s="914" t="str">
        <f t="shared" si="21"/>
        <v>U95 Turun terbaru</v>
      </c>
      <c r="AU25"/>
      <c r="AV25"/>
      <c r="AW25"/>
    </row>
    <row r="26" spans="2:59" ht="13" x14ac:dyDescent="0.3">
      <c r="B26" s="225">
        <v>-400</v>
      </c>
      <c r="C26" s="227">
        <v>0.3</v>
      </c>
      <c r="D26" s="227">
        <v>0.5</v>
      </c>
      <c r="E26" s="229">
        <v>1.5</v>
      </c>
      <c r="F26" s="1115"/>
      <c r="H26" s="225">
        <v>-400</v>
      </c>
      <c r="I26" s="227">
        <f>-400.2+400</f>
        <v>-0.19999999999998863</v>
      </c>
      <c r="J26" s="227">
        <f>-400.2+400</f>
        <v>-0.19999999999998863</v>
      </c>
      <c r="K26" s="1242"/>
      <c r="M26" s="225">
        <v>-400</v>
      </c>
      <c r="N26" s="227">
        <v>-0.5</v>
      </c>
      <c r="O26" s="227">
        <v>-0.5</v>
      </c>
      <c r="P26" s="1117"/>
      <c r="R26" s="225">
        <f t="shared" si="14"/>
        <v>-400</v>
      </c>
      <c r="S26" s="903">
        <f t="shared" si="14"/>
        <v>0.3</v>
      </c>
      <c r="T26" s="903">
        <f t="shared" si="15"/>
        <v>-0.19999999999998863</v>
      </c>
      <c r="U26" s="903">
        <f t="shared" si="16"/>
        <v>-0.5</v>
      </c>
      <c r="V26" s="904">
        <f t="shared" si="17"/>
        <v>0.4</v>
      </c>
      <c r="W26" s="903">
        <f t="shared" si="11"/>
        <v>1.5</v>
      </c>
      <c r="X26" s="905">
        <f t="shared" si="12"/>
        <v>0.5</v>
      </c>
      <c r="Y26" s="905">
        <f t="shared" si="13"/>
        <v>-0.19999999999998863</v>
      </c>
      <c r="Z26" s="905">
        <f t="shared" si="18"/>
        <v>-0.5</v>
      </c>
      <c r="AA26" s="904">
        <f t="shared" si="19"/>
        <v>0.5</v>
      </c>
      <c r="AB26" s="227">
        <f t="shared" si="20"/>
        <v>1.5</v>
      </c>
      <c r="AC26" s="224" t="s">
        <v>627</v>
      </c>
      <c r="AD26" s="267" t="s">
        <v>746</v>
      </c>
      <c r="AE26" s="264">
        <f>ROWS(AD$10:$AD26)</f>
        <v>17</v>
      </c>
      <c r="AF26" s="264" t="str">
        <f>IF(ID!$A$71=AD26,AE26,"")</f>
        <v/>
      </c>
      <c r="AG26" s="264" t="str">
        <f>IFERROR(SMALL($AF$10:$AF$165,ROWS($AF$10:AF26)),"")</f>
        <v/>
      </c>
      <c r="AJ26" s="915">
        <f>IFERROR(AJ10*[1]ID!$L$62,"-")</f>
        <v>0</v>
      </c>
      <c r="AK26" s="915">
        <f>IFERROR(AK10*[1]ID!$L$62,"-")</f>
        <v>0</v>
      </c>
      <c r="AL26" s="915">
        <f>IFERROR(AL10*[1]ID!$L$62,"-")</f>
        <v>0</v>
      </c>
      <c r="AM26" s="915">
        <f>IFERROR(AM10*[1]ID!$L$62,"-")</f>
        <v>-0.3</v>
      </c>
      <c r="AN26" s="915" t="str">
        <f>IFERROR(AN10*[1]ID!$L$62,"-")</f>
        <v>-</v>
      </c>
      <c r="AO26" s="915">
        <f>IFERROR(AO10*[1]ID!$L$62,"-")</f>
        <v>0.15</v>
      </c>
      <c r="AP26" s="915">
        <f>IFERROR(AP10*[1]ID!$L$62,"-")</f>
        <v>0</v>
      </c>
      <c r="AQ26" s="915">
        <f>IFERROR(AQ10*[1]ID!$L$62,"-")</f>
        <v>0.5</v>
      </c>
      <c r="AR26" s="915">
        <f>IFERROR(AR10*[1]ID!$L$62,"-")</f>
        <v>0</v>
      </c>
      <c r="AS26" s="915">
        <f>IFERROR(AS10*[1]ID!$L$62,"-")</f>
        <v>0</v>
      </c>
      <c r="AT26" s="916">
        <f>IFERROR(AT10*[1]ID!$L$62,"-")</f>
        <v>0.25</v>
      </c>
      <c r="AU26"/>
      <c r="AV26"/>
      <c r="AW26"/>
      <c r="BG26" s="259"/>
    </row>
    <row r="27" spans="2:59" ht="13" x14ac:dyDescent="0.3">
      <c r="B27" s="225">
        <v>-500</v>
      </c>
      <c r="C27" s="227">
        <v>0.7</v>
      </c>
      <c r="D27" s="227">
        <v>0.7</v>
      </c>
      <c r="E27" s="229">
        <v>1.5</v>
      </c>
      <c r="F27" s="1115"/>
      <c r="H27" s="225">
        <v>-500</v>
      </c>
      <c r="I27" s="227">
        <f>-500.1+500</f>
        <v>-0.10000000000002274</v>
      </c>
      <c r="J27" s="227">
        <f>-500.1+500</f>
        <v>-0.10000000000002274</v>
      </c>
      <c r="K27" s="1242"/>
      <c r="M27" s="225">
        <v>-500</v>
      </c>
      <c r="N27" s="227">
        <v>-0.2</v>
      </c>
      <c r="O27" s="227">
        <v>-0.2</v>
      </c>
      <c r="P27" s="1117"/>
      <c r="R27" s="225">
        <f t="shared" si="14"/>
        <v>-500</v>
      </c>
      <c r="S27" s="903">
        <f t="shared" si="14"/>
        <v>0.7</v>
      </c>
      <c r="T27" s="903">
        <f t="shared" si="15"/>
        <v>-0.10000000000002274</v>
      </c>
      <c r="U27" s="903">
        <f t="shared" si="16"/>
        <v>-0.2</v>
      </c>
      <c r="V27" s="904">
        <f t="shared" si="17"/>
        <v>0.44999999999999996</v>
      </c>
      <c r="W27" s="903">
        <f t="shared" si="11"/>
        <v>1.5</v>
      </c>
      <c r="X27" s="905">
        <f t="shared" si="12"/>
        <v>0.7</v>
      </c>
      <c r="Y27" s="905">
        <f t="shared" si="13"/>
        <v>-0.10000000000002274</v>
      </c>
      <c r="Z27" s="905">
        <f t="shared" si="18"/>
        <v>-0.2</v>
      </c>
      <c r="AA27" s="904">
        <f t="shared" si="19"/>
        <v>0.44999999999999996</v>
      </c>
      <c r="AB27" s="227">
        <f t="shared" si="20"/>
        <v>1.5</v>
      </c>
      <c r="AC27" s="224" t="s">
        <v>627</v>
      </c>
      <c r="AD27" s="267" t="s">
        <v>746</v>
      </c>
      <c r="AE27" s="264">
        <f>ROWS(AD$10:$AD27)</f>
        <v>18</v>
      </c>
      <c r="AF27" s="264" t="str">
        <f>IF(ID!$A$71=AD27,AE27,"")</f>
        <v/>
      </c>
      <c r="AG27" s="264" t="str">
        <f>IFERROR(SMALL($AF$10:$AF$165,ROWS($AF$10:AF27)),"")</f>
        <v/>
      </c>
      <c r="AJ27" s="915">
        <f>IFERROR(AJ11*[1]ID!$L$62,"-")</f>
        <v>-100</v>
      </c>
      <c r="AK27" s="915">
        <f>IFERROR(AK11*[1]ID!$L$62,"-")</f>
        <v>1</v>
      </c>
      <c r="AL27" s="915">
        <f>IFERROR(AL11*[1]ID!$L$62,"-")</f>
        <v>1.1000000000000001</v>
      </c>
      <c r="AM27" s="915">
        <f>IFERROR(AM11*[1]ID!$L$62,"-")</f>
        <v>0</v>
      </c>
      <c r="AN27" s="915" t="str">
        <f>IFERROR(AN11*[1]ID!$L$62,"-")</f>
        <v>-</v>
      </c>
      <c r="AO27" s="915">
        <f>IFERROR(AO11*[1]ID!$L$62,"-")</f>
        <v>0.55000000000000004</v>
      </c>
      <c r="AP27" s="915">
        <f>IFERROR(AP11*[1]ID!$L$62,"-")</f>
        <v>0</v>
      </c>
      <c r="AQ27" s="915">
        <f>IFERROR(AQ11*[1]ID!$L$62,"-")</f>
        <v>0.5</v>
      </c>
      <c r="AR27" s="915">
        <f>IFERROR(AR11*[1]ID!$L$62,"-")</f>
        <v>0</v>
      </c>
      <c r="AS27" s="915">
        <f>IFERROR(AS11*[1]ID!$L$62,"-")</f>
        <v>0</v>
      </c>
      <c r="AT27" s="916">
        <f>IFERROR(AT11*[1]ID!$L$62,"-")</f>
        <v>0.25</v>
      </c>
      <c r="AU27"/>
      <c r="AV27"/>
      <c r="AW27"/>
      <c r="BG27" s="259"/>
    </row>
    <row r="28" spans="2:59" s="259" customFormat="1" ht="13" x14ac:dyDescent="0.3">
      <c r="B28" s="225">
        <v>-600</v>
      </c>
      <c r="C28" s="227">
        <v>0.7</v>
      </c>
      <c r="D28" s="227">
        <v>0.8</v>
      </c>
      <c r="E28" s="229">
        <v>1.5</v>
      </c>
      <c r="F28" s="1115"/>
      <c r="G28" s="884"/>
      <c r="H28" s="225">
        <v>-600</v>
      </c>
      <c r="I28" s="227">
        <f>-599.8+600</f>
        <v>0.20000000000004547</v>
      </c>
      <c r="J28" s="227">
        <f>-599.8+600</f>
        <v>0.20000000000004547</v>
      </c>
      <c r="K28" s="1242"/>
      <c r="L28" s="885"/>
      <c r="M28" s="225">
        <v>-600</v>
      </c>
      <c r="N28" s="227">
        <f>-599.8+600</f>
        <v>0.20000000000004547</v>
      </c>
      <c r="O28" s="227">
        <f>-599.8+600</f>
        <v>0.20000000000004547</v>
      </c>
      <c r="P28" s="1117"/>
      <c r="Q28" s="244"/>
      <c r="R28" s="225">
        <f t="shared" si="14"/>
        <v>-600</v>
      </c>
      <c r="S28" s="903">
        <f t="shared" si="14"/>
        <v>0.7</v>
      </c>
      <c r="T28" s="903">
        <f t="shared" si="15"/>
        <v>0.20000000000004547</v>
      </c>
      <c r="U28" s="903">
        <f t="shared" si="16"/>
        <v>0.20000000000004547</v>
      </c>
      <c r="V28" s="904">
        <f t="shared" si="17"/>
        <v>0.24999999999997724</v>
      </c>
      <c r="W28" s="903">
        <f t="shared" si="11"/>
        <v>1.5</v>
      </c>
      <c r="X28" s="905">
        <f t="shared" si="12"/>
        <v>0.8</v>
      </c>
      <c r="Y28" s="905">
        <f t="shared" si="13"/>
        <v>0.20000000000004547</v>
      </c>
      <c r="Z28" s="905">
        <f t="shared" si="18"/>
        <v>0.20000000000004547</v>
      </c>
      <c r="AA28" s="904">
        <f t="shared" si="19"/>
        <v>0.29999999999997728</v>
      </c>
      <c r="AB28" s="227">
        <f t="shared" si="20"/>
        <v>1.5</v>
      </c>
      <c r="AC28" s="224" t="s">
        <v>627</v>
      </c>
      <c r="AD28" s="267" t="s">
        <v>746</v>
      </c>
      <c r="AE28" s="264">
        <f>ROWS(AD$10:$AD28)</f>
        <v>19</v>
      </c>
      <c r="AF28" s="264" t="str">
        <f>IF(ID!$A$71=AD28,AE28,"")</f>
        <v/>
      </c>
      <c r="AG28" s="264" t="str">
        <f>IFERROR(SMALL($AF$10:$AF$165,ROWS($AF$10:AF28)),"")</f>
        <v/>
      </c>
      <c r="AH28" s="239"/>
      <c r="AI28" s="239"/>
      <c r="AJ28" s="915">
        <f>IFERROR(AJ12*[1]ID!$L$62,"-")</f>
        <v>-200</v>
      </c>
      <c r="AK28" s="915">
        <f>IFERROR(AK12*[1]ID!$L$62,"-")</f>
        <v>0</v>
      </c>
      <c r="AL28" s="915">
        <f>IFERROR(AL12*[1]ID!$L$62,"-")</f>
        <v>0.1</v>
      </c>
      <c r="AM28" s="915">
        <f>IFERROR(AM12*[1]ID!$L$62,"-")</f>
        <v>-0.4</v>
      </c>
      <c r="AN28" s="915" t="str">
        <f>IFERROR(AN12*[1]ID!$L$62,"-")</f>
        <v>-</v>
      </c>
      <c r="AO28" s="915">
        <f>IFERROR(AO12*[1]ID!$L$62,"-")</f>
        <v>0.25</v>
      </c>
      <c r="AP28" s="915">
        <f>IFERROR(AP12*[1]ID!$L$62,"-")</f>
        <v>0</v>
      </c>
      <c r="AQ28" s="915">
        <f>IFERROR(AQ12*[1]ID!$L$62,"-")</f>
        <v>0.5</v>
      </c>
      <c r="AR28" s="915">
        <f>IFERROR(AR12*[1]ID!$L$62,"-")</f>
        <v>0</v>
      </c>
      <c r="AS28" s="915">
        <f>IFERROR(AS12*[1]ID!$L$62,"-")</f>
        <v>0</v>
      </c>
      <c r="AT28" s="916">
        <f>IFERROR(AT12*[1]ID!$L$62,"-")</f>
        <v>0.25</v>
      </c>
      <c r="AU28"/>
      <c r="AV28"/>
      <c r="AW28"/>
      <c r="BG28" s="239"/>
    </row>
    <row r="29" spans="2:59" s="244" customFormat="1" ht="13" x14ac:dyDescent="0.3">
      <c r="B29" s="226">
        <v>-700</v>
      </c>
      <c r="C29" s="228">
        <f>C28</f>
        <v>0.7</v>
      </c>
      <c r="D29" s="228">
        <f t="shared" ref="D29:E29" si="22">D28</f>
        <v>0.8</v>
      </c>
      <c r="E29" s="228">
        <f t="shared" si="22"/>
        <v>1.5</v>
      </c>
      <c r="F29" s="1115"/>
      <c r="G29" s="884"/>
      <c r="H29" s="226">
        <v>-700</v>
      </c>
      <c r="I29" s="252">
        <f>I28</f>
        <v>0.20000000000004547</v>
      </c>
      <c r="J29" s="252">
        <f>J28</f>
        <v>0.20000000000004547</v>
      </c>
      <c r="K29" s="1242"/>
      <c r="L29" s="885"/>
      <c r="M29" s="226">
        <v>-700</v>
      </c>
      <c r="N29" s="252">
        <f>-699.2+700</f>
        <v>0.79999999999995453</v>
      </c>
      <c r="O29" s="252">
        <f>-699.2+700</f>
        <v>0.79999999999995453</v>
      </c>
      <c r="P29" s="1117"/>
      <c r="R29" s="225">
        <f t="shared" si="14"/>
        <v>-700</v>
      </c>
      <c r="S29" s="903">
        <f t="shared" si="14"/>
        <v>0.7</v>
      </c>
      <c r="T29" s="903">
        <f t="shared" si="15"/>
        <v>0.20000000000004547</v>
      </c>
      <c r="U29" s="903">
        <f t="shared" si="16"/>
        <v>0.79999999999995453</v>
      </c>
      <c r="V29" s="904">
        <f t="shared" si="17"/>
        <v>0.29999999999995453</v>
      </c>
      <c r="W29" s="903">
        <f t="shared" si="11"/>
        <v>1.5</v>
      </c>
      <c r="X29" s="905">
        <f t="shared" si="12"/>
        <v>0.8</v>
      </c>
      <c r="Y29" s="905">
        <f t="shared" si="13"/>
        <v>0.20000000000004547</v>
      </c>
      <c r="Z29" s="905">
        <f t="shared" si="18"/>
        <v>0.79999999999995453</v>
      </c>
      <c r="AA29" s="904">
        <f t="shared" si="19"/>
        <v>0.29999999999997728</v>
      </c>
      <c r="AB29" s="227">
        <f t="shared" si="20"/>
        <v>1.5</v>
      </c>
      <c r="AC29" s="907" t="s">
        <v>627</v>
      </c>
      <c r="AD29" s="267" t="s">
        <v>746</v>
      </c>
      <c r="AE29" s="908">
        <f>ROWS(AD$10:$AD29)</f>
        <v>20</v>
      </c>
      <c r="AF29" s="264" t="str">
        <f>IF(ID!$A$71=AD29,AE29,"")</f>
        <v/>
      </c>
      <c r="AG29" s="908" t="str">
        <f>IFERROR(SMALL($AF$10:$AF$165,ROWS($AF$10:AF29)),"")</f>
        <v/>
      </c>
      <c r="AJ29" s="915">
        <f>IFERROR(AJ13*[1]ID!$L$62,"-")</f>
        <v>-300</v>
      </c>
      <c r="AK29" s="915">
        <f>IFERROR(AK13*[1]ID!$L$62,"-")</f>
        <v>-0.6</v>
      </c>
      <c r="AL29" s="915">
        <f>IFERROR(AL13*[1]ID!$L$62,"-")</f>
        <v>-0.5</v>
      </c>
      <c r="AM29" s="915">
        <f>IFERROR(AM13*[1]ID!$L$62,"-")</f>
        <v>-1</v>
      </c>
      <c r="AN29" s="915" t="str">
        <f>IFERROR(AN13*[1]ID!$L$62,"-")</f>
        <v>-</v>
      </c>
      <c r="AO29" s="915">
        <f>IFERROR(AO13*[1]ID!$L$62,"-")</f>
        <v>0.25</v>
      </c>
      <c r="AP29" s="915">
        <f>IFERROR(AP13*[1]ID!$L$62,"-")</f>
        <v>0</v>
      </c>
      <c r="AQ29" s="915">
        <f>IFERROR(AQ13*[1]ID!$L$62,"-")</f>
        <v>0.5</v>
      </c>
      <c r="AR29" s="915">
        <f>IFERROR(AR13*[1]ID!$L$62,"-")</f>
        <v>0</v>
      </c>
      <c r="AS29" s="915">
        <f>IFERROR(AS13*[1]ID!$L$62,"-")</f>
        <v>0</v>
      </c>
      <c r="AT29" s="916">
        <f>IFERROR(AT13*[1]ID!$L$62,"-")</f>
        <v>0.25</v>
      </c>
      <c r="AU29" s="205"/>
      <c r="AV29" s="205"/>
      <c r="AW29" s="205"/>
      <c r="BG29" s="269"/>
    </row>
    <row r="30" spans="2:59" s="244" customFormat="1" ht="13" x14ac:dyDescent="0.3">
      <c r="B30" s="226"/>
      <c r="C30" s="247"/>
      <c r="D30" s="247"/>
      <c r="E30" s="247"/>
      <c r="G30" s="884"/>
      <c r="H30" s="226"/>
      <c r="I30" s="228"/>
      <c r="J30" s="228"/>
      <c r="L30" s="885"/>
      <c r="M30" s="226"/>
      <c r="N30" s="228"/>
      <c r="O30" s="228"/>
      <c r="R30" s="910"/>
      <c r="S30" s="903"/>
      <c r="T30" s="903"/>
      <c r="U30" s="903"/>
      <c r="V30" s="904"/>
      <c r="W30" s="903"/>
      <c r="X30" s="905"/>
      <c r="Y30" s="905"/>
      <c r="Z30" s="905"/>
      <c r="AA30" s="904"/>
      <c r="AB30" s="911"/>
      <c r="AC30" s="224"/>
      <c r="AD30" s="268"/>
      <c r="AE30" s="264">
        <f>ROWS(AD$10:$AD30)</f>
        <v>21</v>
      </c>
      <c r="AF30" s="264" t="str">
        <f>IF(ID!$A$71=AD30,AE30,"")</f>
        <v/>
      </c>
      <c r="AG30" s="264" t="str">
        <f>IFERROR(SMALL($AF$10:$AF$165,ROWS($AF$10:AF30)),"")</f>
        <v/>
      </c>
      <c r="AJ30" s="915">
        <f>IFERROR(AJ14*[1]ID!$L$62,"-")</f>
        <v>-400</v>
      </c>
      <c r="AK30" s="915">
        <f>IFERROR(AK14*[1]ID!$L$62,"-")</f>
        <v>-1.9</v>
      </c>
      <c r="AL30" s="915">
        <f>IFERROR(AL14*[1]ID!$L$62,"-")</f>
        <v>-1.8</v>
      </c>
      <c r="AM30" s="915">
        <f>IFERROR(AM14*[1]ID!$L$62,"-")</f>
        <v>-1.6</v>
      </c>
      <c r="AN30" s="915" t="str">
        <f>IFERROR(AN14*[1]ID!$L$62,"-")</f>
        <v>-</v>
      </c>
      <c r="AO30" s="915">
        <f>IFERROR(AO14*[1]ID!$L$62,"-")</f>
        <v>9.9999999999999978E-2</v>
      </c>
      <c r="AP30" s="915">
        <f>IFERROR(AP14*[1]ID!$L$62,"-")</f>
        <v>0</v>
      </c>
      <c r="AQ30" s="915">
        <f>IFERROR(AQ14*[1]ID!$L$62,"-")</f>
        <v>0.5</v>
      </c>
      <c r="AR30" s="915">
        <f>IFERROR(AR14*[1]ID!$L$62,"-")</f>
        <v>0</v>
      </c>
      <c r="AS30" s="915">
        <f>IFERROR(AS14*[1]ID!$L$62,"-")</f>
        <v>0</v>
      </c>
      <c r="AT30" s="916">
        <f>IFERROR(AT14*[1]ID!$L$62,"-")</f>
        <v>0.25</v>
      </c>
      <c r="AU30" s="205"/>
      <c r="AV30" s="205"/>
      <c r="AW30" s="205"/>
      <c r="BG30" s="234"/>
    </row>
    <row r="31" spans="2:59" x14ac:dyDescent="0.25">
      <c r="AE31" s="264">
        <f>ROWS(AD$10:$AD31)</f>
        <v>22</v>
      </c>
      <c r="AF31" s="264" t="str">
        <f>IF(ID!$A$71=AD31,AE31,"")</f>
        <v/>
      </c>
      <c r="AG31" s="264" t="str">
        <f>IFERROR(SMALL($AF$10:$AF$165,ROWS($AF$10:AF31)),"")</f>
        <v/>
      </c>
      <c r="AJ31" s="915">
        <f>IFERROR(AJ15*[1]ID!$L$62,"-")</f>
        <v>-500</v>
      </c>
      <c r="AK31" s="915">
        <f>IFERROR(AK15*[1]ID!$L$62,"-")</f>
        <v>-2.5</v>
      </c>
      <c r="AL31" s="915">
        <f>IFERROR(AL15*[1]ID!$L$62,"-")</f>
        <v>-2.4</v>
      </c>
      <c r="AM31" s="915">
        <f>IFERROR(AM15*[1]ID!$L$62,"-")</f>
        <v>-2.4</v>
      </c>
      <c r="AN31" s="915" t="str">
        <f>IFERROR(AN15*[1]ID!$L$62,"-")</f>
        <v>-</v>
      </c>
      <c r="AO31" s="915">
        <f>IFERROR(AO15*[1]ID!$L$62,"-")</f>
        <v>0</v>
      </c>
      <c r="AP31" s="915">
        <f>IFERROR(AP15*[1]ID!$L$62,"-")</f>
        <v>0</v>
      </c>
      <c r="AQ31" s="915">
        <f>IFERROR(AQ15*[1]ID!$L$62,"-")</f>
        <v>0.5</v>
      </c>
      <c r="AR31" s="915">
        <f>IFERROR(AR15*[1]ID!$L$62,"-")</f>
        <v>0</v>
      </c>
      <c r="AS31" s="915">
        <f>IFERROR(AS15*[1]ID!$L$62,"-")</f>
        <v>0</v>
      </c>
      <c r="AT31" s="916">
        <f>IFERROR(AT15*[1]ID!$L$62,"-")</f>
        <v>0.25</v>
      </c>
      <c r="AU31"/>
      <c r="AV31"/>
      <c r="AW31"/>
      <c r="BG31" s="234"/>
    </row>
    <row r="32" spans="2:59" x14ac:dyDescent="0.25"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64">
        <f>ROWS(AD$10:$AD32)</f>
        <v>23</v>
      </c>
      <c r="AF32" s="264" t="str">
        <f>IF(ID!$A$71=AD32,AE32,"")</f>
        <v/>
      </c>
      <c r="AG32" s="264" t="str">
        <f>IFERROR(SMALL($AF$10:$AF$165,ROWS($AF$10:AF32)),"")</f>
        <v/>
      </c>
      <c r="AJ32" s="915">
        <f>IFERROR(AJ16*[1]ID!$L$62,"-")</f>
        <v>-600</v>
      </c>
      <c r="AK32" s="915">
        <f>IFERROR(AK16*[1]ID!$L$62,"-")</f>
        <v>-3.4</v>
      </c>
      <c r="AL32" s="915">
        <f>IFERROR(AL16*[1]ID!$L$62,"-")</f>
        <v>-3.2</v>
      </c>
      <c r="AM32" s="915">
        <f>IFERROR(AM16*[1]ID!$L$62,"-")</f>
        <v>-3.3</v>
      </c>
      <c r="AN32" s="915" t="str">
        <f>IFERROR(AN16*[1]ID!$L$62,"-")</f>
        <v>-</v>
      </c>
      <c r="AO32" s="915">
        <f>IFERROR(AO16*[1]ID!$L$62,"-")</f>
        <v>4.9999999999999822E-2</v>
      </c>
      <c r="AP32" s="915">
        <f>IFERROR(AP16*[1]ID!$L$62,"-")</f>
        <v>0</v>
      </c>
      <c r="AQ32" s="915">
        <f>IFERROR(AQ16*[1]ID!$L$62,"-")</f>
        <v>0.5</v>
      </c>
      <c r="AR32" s="915">
        <f>IFERROR(AR16*[1]ID!$L$62,"-")</f>
        <v>0</v>
      </c>
      <c r="AS32" s="915">
        <f>IFERROR(AS16*[1]ID!$L$62,"-")</f>
        <v>0</v>
      </c>
      <c r="AT32" s="916">
        <f>IFERROR(AT16*[1]ID!$L$62,"-")</f>
        <v>0.25</v>
      </c>
      <c r="AU32"/>
      <c r="AV32"/>
      <c r="AW32"/>
      <c r="BG32" s="234"/>
    </row>
    <row r="33" spans="1:59" x14ac:dyDescent="0.25">
      <c r="R33" s="259"/>
      <c r="S33" s="259"/>
      <c r="T33" s="25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64">
        <f>ROWS(AD$10:$AD33)</f>
        <v>24</v>
      </c>
      <c r="AF33" s="264" t="str">
        <f>IF(ID!$A$71=AD33,AE33,"")</f>
        <v/>
      </c>
      <c r="AG33" s="264" t="str">
        <f>IFERROR(SMALL($AF$10:$AF$165,ROWS($AF$10:AF33)),"")</f>
        <v/>
      </c>
      <c r="AJ33" s="915">
        <f>IFERROR(AJ17*[1]ID!$L$62,"-")</f>
        <v>-700</v>
      </c>
      <c r="AK33" s="915">
        <f>IFERROR(AK17*[1]ID!$L$62,"-")</f>
        <v>-3.4</v>
      </c>
      <c r="AL33" s="915">
        <f>IFERROR(AL17*[1]ID!$L$62,"-")</f>
        <v>-3.2</v>
      </c>
      <c r="AM33" s="915">
        <f>IFERROR(AM17*[1]ID!$L$62,"-")</f>
        <v>-4.3</v>
      </c>
      <c r="AN33" s="915" t="str">
        <f>IFERROR(AN17*[1]ID!$L$62,"-")</f>
        <v>-</v>
      </c>
      <c r="AO33" s="915">
        <f>IFERROR(AO17*[1]ID!$L$62,"-")</f>
        <v>0.54999999999999982</v>
      </c>
      <c r="AP33" s="915">
        <f>IFERROR(AP17*[1]ID!$L$62,"-")</f>
        <v>0</v>
      </c>
      <c r="AQ33" s="915">
        <f>IFERROR(AQ17*[1]ID!$L$62,"-")</f>
        <v>0.5</v>
      </c>
      <c r="AR33" s="915">
        <f>IFERROR(AR17*[1]ID!$L$62,"-")</f>
        <v>0</v>
      </c>
      <c r="AS33" s="915">
        <f>IFERROR(AS17*[1]ID!$L$62,"-")</f>
        <v>0</v>
      </c>
      <c r="AT33" s="916">
        <f>IFERROR(AT17*[1]ID!$L$62,"-")</f>
        <v>0.25</v>
      </c>
      <c r="AU33"/>
      <c r="AV33"/>
      <c r="AW33"/>
      <c r="BG33" s="234"/>
    </row>
    <row r="34" spans="1:59" ht="18" x14ac:dyDescent="0.4">
      <c r="B34" s="1228" t="s">
        <v>750</v>
      </c>
      <c r="C34" s="1228"/>
      <c r="D34" s="1228"/>
      <c r="E34" s="1228"/>
      <c r="F34" s="1228"/>
      <c r="G34" s="892"/>
      <c r="H34" s="1228" t="s">
        <v>751</v>
      </c>
      <c r="I34" s="1228"/>
      <c r="J34" s="1228"/>
      <c r="K34" s="1228"/>
      <c r="L34" s="893"/>
      <c r="M34" s="1228" t="s">
        <v>752</v>
      </c>
      <c r="N34" s="1228"/>
      <c r="O34" s="1228"/>
      <c r="P34" s="1228"/>
      <c r="R34" s="917"/>
      <c r="S34" s="918"/>
      <c r="T34" s="918"/>
      <c r="U34" s="918"/>
      <c r="V34" s="919" t="s">
        <v>765</v>
      </c>
      <c r="AA34" s="919" t="s">
        <v>765</v>
      </c>
      <c r="AE34" s="264">
        <f>ROWS(AD$10:$AD34)</f>
        <v>25</v>
      </c>
      <c r="AF34" s="264" t="str">
        <f>IF(ID!$A$71=AD34,AE34,"")</f>
        <v/>
      </c>
      <c r="AG34" s="264" t="str">
        <f>IFERROR(SMALL($AF$10:$AF$165,ROWS($AF$10:AF34)),"")</f>
        <v/>
      </c>
      <c r="AJ34" s="915">
        <f>IFERROR(AJ18*[1]ID!$L$62,"-")</f>
        <v>0</v>
      </c>
      <c r="AK34" s="915">
        <f>IFERROR(AK18*[1]ID!$L$62,"-")</f>
        <v>0</v>
      </c>
      <c r="AL34" s="915">
        <f>IFERROR(AL18*[1]ID!$L$62,"-")</f>
        <v>0</v>
      </c>
      <c r="AM34" s="915">
        <f>IFERROR(AM18*[1]ID!$L$62,"-")</f>
        <v>0</v>
      </c>
      <c r="AN34" s="915">
        <f>IFERROR(AN18*[1]ID!$L$62,"-")</f>
        <v>0</v>
      </c>
      <c r="AO34" s="915">
        <f>IFERROR(AO18*[1]ID!$L$62,"-")</f>
        <v>0</v>
      </c>
      <c r="AP34" s="915">
        <f>IFERROR(AP18*[1]ID!$L$62,"-")</f>
        <v>0</v>
      </c>
      <c r="AQ34" s="915">
        <f>IFERROR(AQ18*[1]ID!$L$62,"-")</f>
        <v>0</v>
      </c>
      <c r="AR34" s="915">
        <f>IFERROR(AR18*[1]ID!$L$62,"-")</f>
        <v>0</v>
      </c>
      <c r="AS34" s="915">
        <f>IFERROR(AS18*[1]ID!$L$62,"-")</f>
        <v>0</v>
      </c>
      <c r="AT34" s="915"/>
      <c r="AU34"/>
      <c r="AV34"/>
      <c r="AW34"/>
      <c r="BG34" s="234"/>
    </row>
    <row r="35" spans="1:59" ht="12.75" customHeight="1" x14ac:dyDescent="0.3">
      <c r="A35" s="920"/>
      <c r="B35" s="921" t="s">
        <v>190</v>
      </c>
      <c r="C35" s="921" t="s">
        <v>616</v>
      </c>
      <c r="D35" s="921" t="s">
        <v>754</v>
      </c>
      <c r="E35" s="921" t="s">
        <v>617</v>
      </c>
      <c r="F35" s="1236" t="s">
        <v>611</v>
      </c>
      <c r="G35" s="922"/>
      <c r="H35" s="921" t="s">
        <v>190</v>
      </c>
      <c r="I35" s="921" t="s">
        <v>616</v>
      </c>
      <c r="J35" s="921" t="s">
        <v>756</v>
      </c>
      <c r="K35" s="1238" t="s">
        <v>58</v>
      </c>
      <c r="L35" s="923"/>
      <c r="M35" s="921" t="s">
        <v>190</v>
      </c>
      <c r="N35" s="921" t="s">
        <v>616</v>
      </c>
      <c r="O35" s="921" t="s">
        <v>756</v>
      </c>
      <c r="P35" s="1238" t="s">
        <v>58</v>
      </c>
      <c r="Q35" s="924"/>
      <c r="R35" s="921" t="s">
        <v>190</v>
      </c>
      <c r="S35" s="925" t="s">
        <v>758</v>
      </c>
      <c r="T35" s="925" t="s">
        <v>759</v>
      </c>
      <c r="U35" s="925" t="s">
        <v>760</v>
      </c>
      <c r="V35" s="925" t="s">
        <v>716</v>
      </c>
      <c r="W35" s="925" t="s">
        <v>717</v>
      </c>
      <c r="X35" s="926" t="s">
        <v>761</v>
      </c>
      <c r="Y35" s="926" t="s">
        <v>762</v>
      </c>
      <c r="Z35" s="926" t="s">
        <v>763</v>
      </c>
      <c r="AA35" s="926" t="s">
        <v>692</v>
      </c>
      <c r="AB35" s="926" t="s">
        <v>719</v>
      </c>
      <c r="AC35" s="927" t="s">
        <v>618</v>
      </c>
      <c r="AD35" s="265" t="s">
        <v>619</v>
      </c>
      <c r="AE35" s="264">
        <f>ROWS(AD$10:$AD35)</f>
        <v>26</v>
      </c>
      <c r="AF35" s="264" t="str">
        <f>IF(ID!$A$71=AD35,AE35,"")</f>
        <v/>
      </c>
      <c r="AG35" s="264" t="str">
        <f>IFERROR(SMALL($AF$10:$AF$165,ROWS($AF$10:AF35)),"")</f>
        <v/>
      </c>
      <c r="AJ35" s="915">
        <f>IFERROR(AJ19*[1]ID!$L$62,"-")</f>
        <v>0</v>
      </c>
      <c r="AK35" s="915">
        <f>IFERROR(AK19*[1]ID!$L$62,"-")</f>
        <v>0</v>
      </c>
      <c r="AL35" s="915">
        <f>IFERROR(AL19*[1]ID!$L$62,"-")</f>
        <v>0</v>
      </c>
      <c r="AM35" s="915">
        <f>IFERROR(AM19*[1]ID!$L$62,"-")</f>
        <v>0</v>
      </c>
      <c r="AN35" s="915">
        <f>IFERROR(AN19*[1]ID!$L$62,"-")</f>
        <v>0</v>
      </c>
      <c r="AO35" s="915">
        <f>IFERROR(AO19*[1]ID!$L$62,"-")</f>
        <v>0</v>
      </c>
      <c r="AP35" s="915">
        <f>IFERROR(AP19*[1]ID!$L$62,"-")</f>
        <v>0</v>
      </c>
      <c r="AQ35" s="915">
        <f>IFERROR(AQ19*[1]ID!$L$62,"-")</f>
        <v>0</v>
      </c>
      <c r="AR35" s="915">
        <f>IFERROR(AR19*[1]ID!$L$62,"-")</f>
        <v>0</v>
      </c>
      <c r="AS35" s="915">
        <f>IFERROR(AS19*[1]ID!$L$62,"-")</f>
        <v>0</v>
      </c>
      <c r="AT35" s="915"/>
      <c r="AU35"/>
      <c r="AV35"/>
      <c r="AW35"/>
      <c r="BG35" s="234"/>
    </row>
    <row r="36" spans="1:59" ht="13" x14ac:dyDescent="0.3">
      <c r="A36" s="920"/>
      <c r="B36" s="928">
        <v>0</v>
      </c>
      <c r="C36" s="929">
        <f>0+0</f>
        <v>0</v>
      </c>
      <c r="D36" s="929">
        <f>0+0</f>
        <v>0</v>
      </c>
      <c r="E36" s="930">
        <v>2</v>
      </c>
      <c r="F36" s="1237"/>
      <c r="G36" s="922"/>
      <c r="H36" s="928">
        <v>0</v>
      </c>
      <c r="I36" s="929" t="s">
        <v>58</v>
      </c>
      <c r="J36" s="929" t="s">
        <v>58</v>
      </c>
      <c r="K36" s="1239"/>
      <c r="L36" s="923"/>
      <c r="M36" s="928">
        <v>0</v>
      </c>
      <c r="N36" s="929" t="s">
        <v>58</v>
      </c>
      <c r="O36" s="929" t="s">
        <v>58</v>
      </c>
      <c r="P36" s="1239"/>
      <c r="Q36" s="924"/>
      <c r="R36" s="931">
        <f>B36</f>
        <v>0</v>
      </c>
      <c r="S36" s="932">
        <f>C36</f>
        <v>0</v>
      </c>
      <c r="T36" s="932" t="str">
        <f>I36</f>
        <v>-</v>
      </c>
      <c r="U36" s="932" t="str">
        <f>N36</f>
        <v>-</v>
      </c>
      <c r="V36" s="933">
        <f>(1/3)*W36</f>
        <v>0.66666666666666663</v>
      </c>
      <c r="W36" s="934">
        <f t="shared" ref="W36:W47" si="23">E36</f>
        <v>2</v>
      </c>
      <c r="X36" s="935">
        <f t="shared" ref="X36:X47" si="24">D36</f>
        <v>0</v>
      </c>
      <c r="Y36" s="935" t="str">
        <f t="shared" ref="Y36:Y47" si="25">J36</f>
        <v>-</v>
      </c>
      <c r="Z36" s="935" t="str">
        <f>O36</f>
        <v>-</v>
      </c>
      <c r="AA36" s="933"/>
      <c r="AB36" s="227">
        <f>E36</f>
        <v>2</v>
      </c>
      <c r="AC36" s="936" t="s">
        <v>630</v>
      </c>
      <c r="AE36" s="264">
        <f>ROWS(AD$10:$AD36)</f>
        <v>27</v>
      </c>
      <c r="AF36" s="264" t="str">
        <f>IF(ID!$A$71=AD36,AE36,"")</f>
        <v/>
      </c>
      <c r="AG36" s="264" t="str">
        <f>IFERROR(SMALL($AF$10:$AF$165,ROWS($AF$10:AF36)),"")</f>
        <v/>
      </c>
      <c r="AJ36" s="915">
        <f>IFERROR(AJ20*[1]ID!$L$62,"-")</f>
        <v>0</v>
      </c>
      <c r="AK36" s="915">
        <f>IFERROR(AK20*[1]ID!$L$62,"-")</f>
        <v>0</v>
      </c>
      <c r="AL36" s="915">
        <f>IFERROR(AL20*[1]ID!$L$62,"-")</f>
        <v>0</v>
      </c>
      <c r="AM36" s="915">
        <f>IFERROR(AM20*[1]ID!$L$62,"-")</f>
        <v>0</v>
      </c>
      <c r="AN36" s="915">
        <f>IFERROR(AN20*[1]ID!$L$62,"-")</f>
        <v>0</v>
      </c>
      <c r="AO36" s="915">
        <f>IFERROR(AO20*[1]ID!$L$62,"-")</f>
        <v>0</v>
      </c>
      <c r="AP36" s="915">
        <f>IFERROR(AP20*[1]ID!$L$62,"-")</f>
        <v>0</v>
      </c>
      <c r="AQ36" s="915">
        <f>IFERROR(AQ20*[1]ID!$L$62,"-")</f>
        <v>0</v>
      </c>
      <c r="AR36" s="915">
        <f>IFERROR(AR20*[1]ID!$L$62,"-")</f>
        <v>0</v>
      </c>
      <c r="AS36" s="915">
        <f>IFERROR(AS20*[1]ID!$L$62,"-")</f>
        <v>0</v>
      </c>
      <c r="AT36" s="915"/>
      <c r="AU36"/>
      <c r="AV36"/>
      <c r="AW36" s="234" t="s">
        <v>748</v>
      </c>
      <c r="BG36" s="234"/>
    </row>
    <row r="37" spans="1:59" ht="13" x14ac:dyDescent="0.3">
      <c r="A37" s="920"/>
      <c r="B37" s="928">
        <v>-50</v>
      </c>
      <c r="C37" s="929">
        <f>-50+50</f>
        <v>0</v>
      </c>
      <c r="D37" s="929">
        <f>-50+50</f>
        <v>0</v>
      </c>
      <c r="E37" s="930">
        <v>2</v>
      </c>
      <c r="F37" s="1237"/>
      <c r="G37" s="922"/>
      <c r="H37" s="928">
        <v>-50</v>
      </c>
      <c r="I37" s="929" t="s">
        <v>58</v>
      </c>
      <c r="J37" s="929" t="s">
        <v>58</v>
      </c>
      <c r="K37" s="1239"/>
      <c r="L37" s="923"/>
      <c r="M37" s="928">
        <v>-50</v>
      </c>
      <c r="N37" s="929" t="s">
        <v>58</v>
      </c>
      <c r="O37" s="929" t="s">
        <v>58</v>
      </c>
      <c r="P37" s="1239"/>
      <c r="Q37" s="924"/>
      <c r="R37" s="931">
        <f t="shared" ref="R37:S47" si="26">B37</f>
        <v>-50</v>
      </c>
      <c r="S37" s="932">
        <f t="shared" si="26"/>
        <v>0</v>
      </c>
      <c r="T37" s="932" t="str">
        <f t="shared" ref="T37:T47" si="27">I37</f>
        <v>-</v>
      </c>
      <c r="U37" s="932" t="str">
        <f t="shared" ref="U37:U47" si="28">N37</f>
        <v>-</v>
      </c>
      <c r="V37" s="933">
        <f t="shared" ref="V37:V47" si="29">(1/3)*W37</f>
        <v>0.66666666666666663</v>
      </c>
      <c r="W37" s="934">
        <f t="shared" si="23"/>
        <v>2</v>
      </c>
      <c r="X37" s="935">
        <f t="shared" si="24"/>
        <v>0</v>
      </c>
      <c r="Y37" s="935" t="str">
        <f t="shared" si="25"/>
        <v>-</v>
      </c>
      <c r="Z37" s="935" t="str">
        <f t="shared" ref="Z37:Z47" si="30">O37</f>
        <v>-</v>
      </c>
      <c r="AA37" s="933"/>
      <c r="AB37" s="227">
        <f t="shared" ref="AB37:AB47" si="31">E37</f>
        <v>2</v>
      </c>
      <c r="AC37" s="936" t="s">
        <v>630</v>
      </c>
      <c r="AE37" s="264">
        <f>ROWS(AD$10:$AD37)</f>
        <v>28</v>
      </c>
      <c r="AF37" s="264" t="str">
        <f>IF(ID!$A$71=AD37,AE37,"")</f>
        <v/>
      </c>
      <c r="AG37" s="264" t="str">
        <f>IFERROR(SMALL($AF$10:$AF$165,ROWS($AF$10:AF37)),"")</f>
        <v/>
      </c>
      <c r="AJ37" s="915">
        <f>IFERROR(AJ21*[1]ID!$L$62,"-")</f>
        <v>0</v>
      </c>
      <c r="AK37" s="915">
        <f>IFERROR(AK21*[1]ID!$L$62,"-")</f>
        <v>0</v>
      </c>
      <c r="AL37" s="915">
        <f>IFERROR(AL21*[1]ID!$L$62,"-")</f>
        <v>0</v>
      </c>
      <c r="AM37" s="915">
        <f>IFERROR(AM21*[1]ID!$L$62,"-")</f>
        <v>0</v>
      </c>
      <c r="AN37" s="915">
        <f>IFERROR(AN21*[1]ID!$L$62,"-")</f>
        <v>0</v>
      </c>
      <c r="AO37" s="915">
        <f>IFERROR(AO21*[1]ID!$L$62,"-")</f>
        <v>0</v>
      </c>
      <c r="AP37" s="915">
        <f>IFERROR(AP21*[1]ID!$L$62,"-")</f>
        <v>0</v>
      </c>
      <c r="AQ37" s="915">
        <f>IFERROR(AQ21*[1]ID!$L$62,"-")</f>
        <v>0</v>
      </c>
      <c r="AR37" s="915">
        <f>IFERROR(AR21*[1]ID!$L$62,"-")</f>
        <v>0</v>
      </c>
      <c r="AS37" s="915">
        <f>IFERROR(AS21*[1]ID!$L$62,"-")</f>
        <v>0</v>
      </c>
      <c r="AT37" s="915"/>
      <c r="AU37"/>
      <c r="AV37"/>
      <c r="AW37" s="234" t="s">
        <v>748</v>
      </c>
      <c r="BG37" s="234"/>
    </row>
    <row r="38" spans="1:59" ht="13" x14ac:dyDescent="0.3">
      <c r="A38" s="920"/>
      <c r="B38" s="928">
        <v>-100</v>
      </c>
      <c r="C38" s="929">
        <f>-100+100</f>
        <v>0</v>
      </c>
      <c r="D38" s="929">
        <f>-100+100</f>
        <v>0</v>
      </c>
      <c r="E38" s="930">
        <v>2</v>
      </c>
      <c r="F38" s="1237"/>
      <c r="G38" s="922"/>
      <c r="H38" s="928">
        <v>-100</v>
      </c>
      <c r="I38" s="929" t="s">
        <v>58</v>
      </c>
      <c r="J38" s="929" t="s">
        <v>58</v>
      </c>
      <c r="K38" s="1239"/>
      <c r="L38" s="923"/>
      <c r="M38" s="928">
        <v>-100</v>
      </c>
      <c r="N38" s="929" t="s">
        <v>58</v>
      </c>
      <c r="O38" s="929" t="s">
        <v>58</v>
      </c>
      <c r="P38" s="1239"/>
      <c r="Q38" s="924"/>
      <c r="R38" s="931">
        <f t="shared" si="26"/>
        <v>-100</v>
      </c>
      <c r="S38" s="932">
        <f t="shared" si="26"/>
        <v>0</v>
      </c>
      <c r="T38" s="932" t="str">
        <f t="shared" si="27"/>
        <v>-</v>
      </c>
      <c r="U38" s="932" t="str">
        <f t="shared" si="28"/>
        <v>-</v>
      </c>
      <c r="V38" s="933">
        <f t="shared" si="29"/>
        <v>0.66666666666666663</v>
      </c>
      <c r="W38" s="934">
        <f t="shared" si="23"/>
        <v>2</v>
      </c>
      <c r="X38" s="935">
        <f t="shared" si="24"/>
        <v>0</v>
      </c>
      <c r="Y38" s="935" t="str">
        <f t="shared" si="25"/>
        <v>-</v>
      </c>
      <c r="Z38" s="935" t="str">
        <f t="shared" si="30"/>
        <v>-</v>
      </c>
      <c r="AA38" s="933"/>
      <c r="AB38" s="227">
        <f t="shared" si="31"/>
        <v>2</v>
      </c>
      <c r="AC38" s="936" t="s">
        <v>630</v>
      </c>
      <c r="AE38" s="264">
        <f>ROWS(AD$10:$AD38)</f>
        <v>29</v>
      </c>
      <c r="AF38" s="264" t="str">
        <f>IF(ID!$A$71=AD38,AE38,"")</f>
        <v/>
      </c>
      <c r="AG38" s="264" t="str">
        <f>IFERROR(SMALL($AF$10:$AF$165,ROWS($AF$10:AF38)),"")</f>
        <v/>
      </c>
      <c r="AJ38"/>
      <c r="AK38"/>
      <c r="AL38"/>
      <c r="AM38"/>
      <c r="AN38"/>
      <c r="AO38"/>
      <c r="AP38"/>
      <c r="AQ38"/>
      <c r="AR38"/>
      <c r="AS38" s="937" t="s">
        <v>737</v>
      </c>
      <c r="AT38" s="938">
        <f>IFERROR(MAX(AT26:AT37),"")</f>
        <v>0.25</v>
      </c>
      <c r="AU38"/>
      <c r="AV38"/>
      <c r="AW38" s="234" t="s">
        <v>748</v>
      </c>
      <c r="BG38" s="234"/>
    </row>
    <row r="39" spans="1:59" ht="13" x14ac:dyDescent="0.3">
      <c r="A39" s="920"/>
      <c r="B39" s="928">
        <v>-200</v>
      </c>
      <c r="C39" s="929">
        <f>-200+200</f>
        <v>0</v>
      </c>
      <c r="D39" s="929">
        <f>-200+200</f>
        <v>0</v>
      </c>
      <c r="E39" s="930">
        <v>2</v>
      </c>
      <c r="F39" s="1237"/>
      <c r="G39" s="922"/>
      <c r="H39" s="928">
        <v>-200</v>
      </c>
      <c r="I39" s="929" t="s">
        <v>58</v>
      </c>
      <c r="J39" s="929" t="s">
        <v>58</v>
      </c>
      <c r="K39" s="1239"/>
      <c r="L39" s="923"/>
      <c r="M39" s="928">
        <v>-200</v>
      </c>
      <c r="N39" s="929" t="s">
        <v>58</v>
      </c>
      <c r="O39" s="929" t="s">
        <v>58</v>
      </c>
      <c r="P39" s="1239"/>
      <c r="Q39" s="924"/>
      <c r="R39" s="931">
        <f t="shared" si="26"/>
        <v>-200</v>
      </c>
      <c r="S39" s="932">
        <f t="shared" si="26"/>
        <v>0</v>
      </c>
      <c r="T39" s="932" t="str">
        <f t="shared" si="27"/>
        <v>-</v>
      </c>
      <c r="U39" s="932" t="str">
        <f t="shared" si="28"/>
        <v>-</v>
      </c>
      <c r="V39" s="933">
        <f t="shared" si="29"/>
        <v>0.66666666666666663</v>
      </c>
      <c r="W39" s="934">
        <f t="shared" si="23"/>
        <v>2</v>
      </c>
      <c r="X39" s="935">
        <f t="shared" si="24"/>
        <v>0</v>
      </c>
      <c r="Y39" s="935" t="str">
        <f t="shared" si="25"/>
        <v>-</v>
      </c>
      <c r="Z39" s="935" t="str">
        <f t="shared" si="30"/>
        <v>-</v>
      </c>
      <c r="AA39" s="933"/>
      <c r="AB39" s="227">
        <f t="shared" si="31"/>
        <v>2</v>
      </c>
      <c r="AC39" s="936" t="s">
        <v>630</v>
      </c>
      <c r="AE39" s="264">
        <f>ROWS(AD$10:$AD39)</f>
        <v>30</v>
      </c>
      <c r="AF39" s="264" t="str">
        <f>IF(ID!$A$71=AD39,AE39,"")</f>
        <v/>
      </c>
      <c r="AG39" s="264" t="str">
        <f>IFERROR(SMALL($AF$10:$AF$165,ROWS($AF$10:AF39)),"")</f>
        <v/>
      </c>
      <c r="AJ39"/>
      <c r="AK39"/>
      <c r="AL39"/>
      <c r="AM39"/>
      <c r="AN39"/>
      <c r="AO39"/>
      <c r="AP39"/>
      <c r="AQ39"/>
      <c r="AR39"/>
      <c r="AU39"/>
      <c r="AV39"/>
      <c r="AW39" s="234" t="s">
        <v>748</v>
      </c>
      <c r="BG39" s="234"/>
    </row>
    <row r="40" spans="1:59" ht="13" x14ac:dyDescent="0.3">
      <c r="A40" s="920"/>
      <c r="B40" s="928">
        <v>-250</v>
      </c>
      <c r="C40" s="929">
        <f>-250+250</f>
        <v>0</v>
      </c>
      <c r="D40" s="929">
        <f>-250+250</f>
        <v>0</v>
      </c>
      <c r="E40" s="930">
        <v>2</v>
      </c>
      <c r="F40" s="1237"/>
      <c r="G40" s="922"/>
      <c r="H40" s="928">
        <v>-250</v>
      </c>
      <c r="I40" s="929" t="s">
        <v>58</v>
      </c>
      <c r="J40" s="929" t="s">
        <v>58</v>
      </c>
      <c r="K40" s="1239"/>
      <c r="L40" s="923"/>
      <c r="M40" s="928">
        <v>-250</v>
      </c>
      <c r="N40" s="929" t="s">
        <v>58</v>
      </c>
      <c r="O40" s="929" t="s">
        <v>58</v>
      </c>
      <c r="P40" s="1239"/>
      <c r="Q40" s="924"/>
      <c r="R40" s="931">
        <f t="shared" si="26"/>
        <v>-250</v>
      </c>
      <c r="S40" s="932">
        <f t="shared" si="26"/>
        <v>0</v>
      </c>
      <c r="T40" s="932" t="str">
        <f t="shared" si="27"/>
        <v>-</v>
      </c>
      <c r="U40" s="932" t="str">
        <f t="shared" si="28"/>
        <v>-</v>
      </c>
      <c r="V40" s="933">
        <f t="shared" si="29"/>
        <v>0.66666666666666663</v>
      </c>
      <c r="W40" s="934">
        <f t="shared" si="23"/>
        <v>2</v>
      </c>
      <c r="X40" s="935">
        <f t="shared" si="24"/>
        <v>0</v>
      </c>
      <c r="Y40" s="935" t="str">
        <f t="shared" si="25"/>
        <v>-</v>
      </c>
      <c r="Z40" s="935" t="str">
        <f t="shared" si="30"/>
        <v>-</v>
      </c>
      <c r="AA40" s="933"/>
      <c r="AB40" s="227">
        <f t="shared" si="31"/>
        <v>2</v>
      </c>
      <c r="AC40" s="936" t="s">
        <v>630</v>
      </c>
      <c r="AE40" s="264">
        <f>ROWS(AD$10:$AD40)</f>
        <v>31</v>
      </c>
      <c r="AF40" s="264" t="str">
        <f>IF(ID!$A$71=AD40,AE40,"")</f>
        <v/>
      </c>
      <c r="AG40" s="264" t="str">
        <f>IFERROR(SMALL($AF$10:$AF$165,ROWS($AF$10:AF40)),"")</f>
        <v/>
      </c>
      <c r="AJ40"/>
      <c r="AK40"/>
      <c r="AL40"/>
      <c r="AM40"/>
      <c r="AN40"/>
      <c r="AO40"/>
      <c r="AP40"/>
      <c r="AQ40"/>
      <c r="AR40"/>
      <c r="AS40"/>
      <c r="AT40"/>
      <c r="AU40"/>
      <c r="AV40"/>
      <c r="AW40" s="234" t="s">
        <v>748</v>
      </c>
      <c r="BG40" s="234"/>
    </row>
    <row r="41" spans="1:59" s="261" customFormat="1" ht="13" x14ac:dyDescent="0.3">
      <c r="A41" s="939"/>
      <c r="B41" s="928">
        <v>-300</v>
      </c>
      <c r="C41" s="929">
        <f>-300+300</f>
        <v>0</v>
      </c>
      <c r="D41" s="929">
        <f>-300+300</f>
        <v>0</v>
      </c>
      <c r="E41" s="930">
        <v>2</v>
      </c>
      <c r="F41" s="1237"/>
      <c r="G41" s="922"/>
      <c r="H41" s="928">
        <v>-300</v>
      </c>
      <c r="I41" s="929" t="s">
        <v>58</v>
      </c>
      <c r="J41" s="929" t="s">
        <v>58</v>
      </c>
      <c r="K41" s="1239"/>
      <c r="L41" s="923"/>
      <c r="M41" s="928">
        <v>-300</v>
      </c>
      <c r="N41" s="929" t="s">
        <v>58</v>
      </c>
      <c r="O41" s="929" t="s">
        <v>58</v>
      </c>
      <c r="P41" s="1239"/>
      <c r="Q41" s="924"/>
      <c r="R41" s="931">
        <f t="shared" si="26"/>
        <v>-300</v>
      </c>
      <c r="S41" s="932">
        <f t="shared" si="26"/>
        <v>0</v>
      </c>
      <c r="T41" s="932" t="str">
        <f t="shared" si="27"/>
        <v>-</v>
      </c>
      <c r="U41" s="932" t="str">
        <f t="shared" si="28"/>
        <v>-</v>
      </c>
      <c r="V41" s="933">
        <f t="shared" si="29"/>
        <v>0.66666666666666663</v>
      </c>
      <c r="W41" s="934">
        <f t="shared" si="23"/>
        <v>2</v>
      </c>
      <c r="X41" s="935">
        <f t="shared" si="24"/>
        <v>0</v>
      </c>
      <c r="Y41" s="935" t="str">
        <f t="shared" si="25"/>
        <v>-</v>
      </c>
      <c r="Z41" s="935" t="str">
        <f t="shared" si="30"/>
        <v>-</v>
      </c>
      <c r="AA41" s="933"/>
      <c r="AB41" s="227">
        <f t="shared" si="31"/>
        <v>2</v>
      </c>
      <c r="AC41" s="936" t="s">
        <v>630</v>
      </c>
      <c r="AE41" s="264">
        <f>ROWS(AD$10:$AD41)</f>
        <v>32</v>
      </c>
      <c r="AF41" s="264" t="str">
        <f>IF(ID!$A$71=AD41,AE41,"")</f>
        <v/>
      </c>
      <c r="AG41" s="264" t="str">
        <f>IFERROR(SMALL($AF$10:$AF$165,ROWS($AF$10:AF41)),"")</f>
        <v/>
      </c>
      <c r="AJ41"/>
      <c r="AK41"/>
      <c r="AL41"/>
      <c r="AM41"/>
      <c r="AN41"/>
      <c r="AO41"/>
      <c r="AP41"/>
      <c r="AQ41"/>
      <c r="AR41"/>
      <c r="AS41"/>
      <c r="AT41"/>
      <c r="AU41"/>
      <c r="AV41"/>
      <c r="AW41" s="234" t="s">
        <v>748</v>
      </c>
      <c r="BG41" s="234"/>
    </row>
    <row r="42" spans="1:59" ht="13" x14ac:dyDescent="0.3">
      <c r="A42" s="920"/>
      <c r="B42" s="928">
        <v>-350</v>
      </c>
      <c r="C42" s="929">
        <f>-350+350</f>
        <v>0</v>
      </c>
      <c r="D42" s="929">
        <f>-350+350</f>
        <v>0</v>
      </c>
      <c r="E42" s="930">
        <v>2</v>
      </c>
      <c r="F42" s="1237"/>
      <c r="G42" s="922"/>
      <c r="H42" s="928">
        <v>-350</v>
      </c>
      <c r="I42" s="929" t="s">
        <v>58</v>
      </c>
      <c r="J42" s="929" t="s">
        <v>58</v>
      </c>
      <c r="K42" s="1239"/>
      <c r="L42" s="923"/>
      <c r="M42" s="928">
        <v>-350</v>
      </c>
      <c r="N42" s="929" t="s">
        <v>58</v>
      </c>
      <c r="O42" s="929" t="s">
        <v>58</v>
      </c>
      <c r="P42" s="1239"/>
      <c r="Q42" s="924"/>
      <c r="R42" s="931">
        <f t="shared" si="26"/>
        <v>-350</v>
      </c>
      <c r="S42" s="932">
        <f t="shared" si="26"/>
        <v>0</v>
      </c>
      <c r="T42" s="932" t="str">
        <f t="shared" si="27"/>
        <v>-</v>
      </c>
      <c r="U42" s="932" t="str">
        <f t="shared" si="28"/>
        <v>-</v>
      </c>
      <c r="V42" s="933">
        <f t="shared" si="29"/>
        <v>0.66666666666666663</v>
      </c>
      <c r="W42" s="934">
        <f t="shared" si="23"/>
        <v>2</v>
      </c>
      <c r="X42" s="935">
        <f t="shared" si="24"/>
        <v>0</v>
      </c>
      <c r="Y42" s="935" t="str">
        <f t="shared" si="25"/>
        <v>-</v>
      </c>
      <c r="Z42" s="935" t="str">
        <f t="shared" si="30"/>
        <v>-</v>
      </c>
      <c r="AA42" s="933"/>
      <c r="AB42" s="227">
        <f t="shared" si="31"/>
        <v>2</v>
      </c>
      <c r="AC42" s="936" t="s">
        <v>630</v>
      </c>
      <c r="AE42" s="264">
        <f>ROWS(AD$10:$AD42)</f>
        <v>33</v>
      </c>
      <c r="AF42" s="264" t="str">
        <f>IF(ID!$A$71=AD42,AE42,"")</f>
        <v/>
      </c>
      <c r="AG42" s="264" t="str">
        <f>IFERROR(SMALL($AF$10:$AF$165,ROWS($AF$10:AF42)),"")</f>
        <v/>
      </c>
      <c r="AK42"/>
      <c r="AL42"/>
      <c r="AM42"/>
      <c r="AN42"/>
      <c r="AO42"/>
      <c r="AP42"/>
      <c r="AQ42"/>
      <c r="AR42"/>
      <c r="AS42"/>
      <c r="AT42"/>
      <c r="AU42"/>
      <c r="AV42"/>
      <c r="AW42" s="234" t="s">
        <v>748</v>
      </c>
    </row>
    <row r="43" spans="1:59" ht="13" x14ac:dyDescent="0.3">
      <c r="A43" s="920"/>
      <c r="B43" s="940">
        <v>-400</v>
      </c>
      <c r="C43" s="941">
        <f>-400+400</f>
        <v>0</v>
      </c>
      <c r="D43" s="941">
        <f>-400+400</f>
        <v>0</v>
      </c>
      <c r="E43" s="930">
        <v>2</v>
      </c>
      <c r="F43" s="1237"/>
      <c r="G43" s="922"/>
      <c r="H43" s="940">
        <v>-400</v>
      </c>
      <c r="I43" s="929" t="s">
        <v>58</v>
      </c>
      <c r="J43" s="929" t="s">
        <v>58</v>
      </c>
      <c r="K43" s="1239"/>
      <c r="L43" s="923"/>
      <c r="M43" s="940">
        <v>-400</v>
      </c>
      <c r="N43" s="929" t="s">
        <v>58</v>
      </c>
      <c r="O43" s="929" t="s">
        <v>58</v>
      </c>
      <c r="P43" s="1239"/>
      <c r="Q43" s="924"/>
      <c r="R43" s="931">
        <f t="shared" si="26"/>
        <v>-400</v>
      </c>
      <c r="S43" s="932">
        <f t="shared" si="26"/>
        <v>0</v>
      </c>
      <c r="T43" s="932" t="str">
        <f t="shared" si="27"/>
        <v>-</v>
      </c>
      <c r="U43" s="932" t="str">
        <f t="shared" si="28"/>
        <v>-</v>
      </c>
      <c r="V43" s="933">
        <f t="shared" si="29"/>
        <v>0.66666666666666663</v>
      </c>
      <c r="W43" s="934">
        <f t="shared" si="23"/>
        <v>2</v>
      </c>
      <c r="X43" s="935">
        <f t="shared" si="24"/>
        <v>0</v>
      </c>
      <c r="Y43" s="935" t="str">
        <f t="shared" si="25"/>
        <v>-</v>
      </c>
      <c r="Z43" s="935" t="str">
        <f t="shared" si="30"/>
        <v>-</v>
      </c>
      <c r="AA43" s="933"/>
      <c r="AB43" s="227">
        <f t="shared" si="31"/>
        <v>2</v>
      </c>
      <c r="AC43" s="936" t="s">
        <v>630</v>
      </c>
      <c r="AE43" s="264">
        <f>ROWS(AD$10:$AD43)</f>
        <v>34</v>
      </c>
      <c r="AF43" s="264" t="str">
        <f>IF(ID!$A$71=AD43,AE43,"")</f>
        <v/>
      </c>
      <c r="AG43" s="264" t="str">
        <f>IFERROR(SMALL($AF$10:$AF$165,ROWS($AF$10:AF43)),"")</f>
        <v/>
      </c>
      <c r="AK43"/>
      <c r="AL43"/>
      <c r="AM43"/>
      <c r="AN43"/>
      <c r="AO43"/>
      <c r="AP43"/>
      <c r="AQ43"/>
      <c r="AR43"/>
      <c r="AS43"/>
      <c r="AT43"/>
      <c r="AU43"/>
      <c r="AV43"/>
      <c r="AW43" s="234" t="s">
        <v>748</v>
      </c>
    </row>
    <row r="44" spans="1:59" s="261" customFormat="1" ht="13" x14ac:dyDescent="0.3">
      <c r="A44" s="939"/>
      <c r="B44" s="942">
        <v>-500</v>
      </c>
      <c r="C44" s="943">
        <f>-500+500</f>
        <v>0</v>
      </c>
      <c r="D44" s="943">
        <f>-500+500</f>
        <v>0</v>
      </c>
      <c r="E44" s="943">
        <v>2</v>
      </c>
      <c r="F44" s="1237"/>
      <c r="G44" s="922"/>
      <c r="H44" s="942">
        <v>-500</v>
      </c>
      <c r="I44" s="929" t="s">
        <v>58</v>
      </c>
      <c r="J44" s="929" t="s">
        <v>58</v>
      </c>
      <c r="K44" s="1239"/>
      <c r="L44" s="923"/>
      <c r="M44" s="942">
        <v>-500</v>
      </c>
      <c r="N44" s="929" t="s">
        <v>58</v>
      </c>
      <c r="O44" s="929" t="s">
        <v>58</v>
      </c>
      <c r="P44" s="1239"/>
      <c r="Q44" s="924"/>
      <c r="R44" s="931">
        <f t="shared" si="26"/>
        <v>-500</v>
      </c>
      <c r="S44" s="932">
        <f t="shared" si="26"/>
        <v>0</v>
      </c>
      <c r="T44" s="932" t="str">
        <f t="shared" si="27"/>
        <v>-</v>
      </c>
      <c r="U44" s="932" t="str">
        <f t="shared" si="28"/>
        <v>-</v>
      </c>
      <c r="V44" s="933">
        <f t="shared" si="29"/>
        <v>0.66666666666666663</v>
      </c>
      <c r="W44" s="934">
        <f t="shared" si="23"/>
        <v>2</v>
      </c>
      <c r="X44" s="935">
        <f t="shared" si="24"/>
        <v>0</v>
      </c>
      <c r="Y44" s="935" t="str">
        <f t="shared" si="25"/>
        <v>-</v>
      </c>
      <c r="Z44" s="935" t="str">
        <f t="shared" si="30"/>
        <v>-</v>
      </c>
      <c r="AA44" s="933"/>
      <c r="AB44" s="227">
        <f t="shared" si="31"/>
        <v>2</v>
      </c>
      <c r="AC44" s="936" t="s">
        <v>630</v>
      </c>
      <c r="AE44" s="264">
        <f>ROWS(AD$10:$AD44)</f>
        <v>35</v>
      </c>
      <c r="AF44" s="264" t="str">
        <f>IF(ID!$A$71=AD44,AE44,"")</f>
        <v/>
      </c>
      <c r="AG44" s="264" t="str">
        <f>IFERROR(SMALL($AF$10:$AF$165,ROWS($AF$10:AF44)),"")</f>
        <v/>
      </c>
      <c r="AK44"/>
      <c r="AL44"/>
      <c r="AM44"/>
      <c r="AN44"/>
      <c r="AO44"/>
      <c r="AP44"/>
      <c r="AQ44"/>
      <c r="AR44"/>
      <c r="AS44"/>
      <c r="AT44"/>
      <c r="AU44"/>
      <c r="AV44"/>
      <c r="AW44" s="234" t="s">
        <v>748</v>
      </c>
      <c r="BG44" s="239"/>
    </row>
    <row r="45" spans="1:59" s="259" customFormat="1" ht="13" x14ac:dyDescent="0.3">
      <c r="A45" s="944"/>
      <c r="B45" s="945">
        <v>-600</v>
      </c>
      <c r="C45" s="946">
        <f>-600+600</f>
        <v>0</v>
      </c>
      <c r="D45" s="946">
        <f>-600+600</f>
        <v>0</v>
      </c>
      <c r="E45" s="946">
        <v>2</v>
      </c>
      <c r="F45" s="1237"/>
      <c r="G45" s="922"/>
      <c r="H45" s="945">
        <v>-600</v>
      </c>
      <c r="I45" s="929" t="s">
        <v>58</v>
      </c>
      <c r="J45" s="929" t="s">
        <v>58</v>
      </c>
      <c r="K45" s="1239"/>
      <c r="L45" s="923"/>
      <c r="M45" s="945">
        <v>-600</v>
      </c>
      <c r="N45" s="929" t="s">
        <v>58</v>
      </c>
      <c r="O45" s="929" t="s">
        <v>58</v>
      </c>
      <c r="P45" s="1239"/>
      <c r="Q45" s="924"/>
      <c r="R45" s="931">
        <f t="shared" si="26"/>
        <v>-600</v>
      </c>
      <c r="S45" s="932">
        <f t="shared" si="26"/>
        <v>0</v>
      </c>
      <c r="T45" s="932" t="str">
        <f t="shared" si="27"/>
        <v>-</v>
      </c>
      <c r="U45" s="932" t="str">
        <f t="shared" si="28"/>
        <v>-</v>
      </c>
      <c r="V45" s="933">
        <f t="shared" si="29"/>
        <v>0.66666666666666663</v>
      </c>
      <c r="W45" s="934">
        <f t="shared" si="23"/>
        <v>2</v>
      </c>
      <c r="X45" s="935">
        <f t="shared" si="24"/>
        <v>0</v>
      </c>
      <c r="Y45" s="935" t="str">
        <f t="shared" si="25"/>
        <v>-</v>
      </c>
      <c r="Z45" s="935" t="str">
        <f t="shared" si="30"/>
        <v>-</v>
      </c>
      <c r="AA45" s="933"/>
      <c r="AB45" s="227">
        <f t="shared" si="31"/>
        <v>2</v>
      </c>
      <c r="AC45" s="936" t="s">
        <v>630</v>
      </c>
      <c r="AE45" s="264">
        <f>ROWS(AD$10:$AD45)</f>
        <v>36</v>
      </c>
      <c r="AF45" s="264" t="str">
        <f>IF(ID!$A$71=AD45,AE45,"")</f>
        <v/>
      </c>
      <c r="AG45" s="264" t="str">
        <f>IFERROR(SMALL($AF$10:$AF$165,ROWS($AF$10:AF45)),"")</f>
        <v/>
      </c>
      <c r="AK45"/>
      <c r="AL45"/>
      <c r="AM45"/>
      <c r="AN45"/>
      <c r="AO45"/>
      <c r="AP45"/>
      <c r="AQ45"/>
      <c r="AR45"/>
      <c r="AS45"/>
      <c r="AT45"/>
      <c r="AU45"/>
      <c r="AV45"/>
      <c r="AW45" s="234" t="s">
        <v>748</v>
      </c>
      <c r="BG45" s="234"/>
    </row>
    <row r="46" spans="1:59" s="259" customFormat="1" ht="13" x14ac:dyDescent="0.3">
      <c r="A46" s="944"/>
      <c r="B46" s="945">
        <v>-700</v>
      </c>
      <c r="C46" s="946">
        <f>-700+700</f>
        <v>0</v>
      </c>
      <c r="D46" s="946">
        <f>-700+700</f>
        <v>0</v>
      </c>
      <c r="E46" s="946">
        <v>2</v>
      </c>
      <c r="F46" s="1237"/>
      <c r="G46" s="922"/>
      <c r="H46" s="945">
        <v>-700</v>
      </c>
      <c r="I46" s="929" t="s">
        <v>58</v>
      </c>
      <c r="J46" s="929" t="s">
        <v>58</v>
      </c>
      <c r="K46" s="1240"/>
      <c r="L46" s="923"/>
      <c r="M46" s="945">
        <v>-700</v>
      </c>
      <c r="N46" s="929" t="s">
        <v>58</v>
      </c>
      <c r="O46" s="929" t="s">
        <v>58</v>
      </c>
      <c r="P46" s="1240"/>
      <c r="Q46" s="924"/>
      <c r="R46" s="931">
        <f t="shared" si="26"/>
        <v>-700</v>
      </c>
      <c r="S46" s="932">
        <f t="shared" si="26"/>
        <v>0</v>
      </c>
      <c r="T46" s="932" t="str">
        <f t="shared" si="27"/>
        <v>-</v>
      </c>
      <c r="U46" s="932" t="str">
        <f t="shared" si="28"/>
        <v>-</v>
      </c>
      <c r="V46" s="933">
        <f t="shared" si="29"/>
        <v>0.66666666666666663</v>
      </c>
      <c r="W46" s="934">
        <f t="shared" si="23"/>
        <v>2</v>
      </c>
      <c r="X46" s="935">
        <f t="shared" si="24"/>
        <v>0</v>
      </c>
      <c r="Y46" s="935" t="str">
        <f t="shared" si="25"/>
        <v>-</v>
      </c>
      <c r="Z46" s="935" t="str">
        <f t="shared" si="30"/>
        <v>-</v>
      </c>
      <c r="AA46" s="933"/>
      <c r="AB46" s="227">
        <f t="shared" si="31"/>
        <v>2</v>
      </c>
      <c r="AC46" s="936" t="s">
        <v>630</v>
      </c>
      <c r="AE46" s="264">
        <f>ROWS(AD$10:$AD46)</f>
        <v>37</v>
      </c>
      <c r="AF46" s="264" t="str">
        <f>IF(ID!$A$71=AD46,AE46,"")</f>
        <v/>
      </c>
      <c r="AG46" s="264" t="str">
        <f>IFERROR(SMALL($AF$10:$AF$165,ROWS($AF$10:AF46)),"")</f>
        <v/>
      </c>
      <c r="AH46" s="239"/>
      <c r="AI46" s="239"/>
      <c r="AK46"/>
      <c r="AL46"/>
      <c r="AM46"/>
      <c r="AN46"/>
      <c r="AO46"/>
      <c r="AP46"/>
      <c r="AQ46"/>
      <c r="AR46"/>
      <c r="AS46"/>
      <c r="AT46"/>
      <c r="AU46"/>
      <c r="AV46"/>
      <c r="AW46" s="234" t="s">
        <v>748</v>
      </c>
      <c r="BG46" s="234"/>
    </row>
    <row r="47" spans="1:59" s="244" customFormat="1" ht="13" x14ac:dyDescent="0.3">
      <c r="A47" s="924"/>
      <c r="B47" s="947">
        <v>-1000</v>
      </c>
      <c r="C47" s="948">
        <f>C46</f>
        <v>0</v>
      </c>
      <c r="D47" s="948">
        <f>D46</f>
        <v>0</v>
      </c>
      <c r="E47" s="948">
        <f>E46</f>
        <v>2</v>
      </c>
      <c r="F47" s="924"/>
      <c r="G47" s="922"/>
      <c r="H47" s="947">
        <v>-1000</v>
      </c>
      <c r="I47" s="949" t="str">
        <f>I46</f>
        <v>-</v>
      </c>
      <c r="J47" s="949" t="str">
        <f>J46</f>
        <v>-</v>
      </c>
      <c r="K47" s="924"/>
      <c r="L47" s="923"/>
      <c r="M47" s="947">
        <v>-1000</v>
      </c>
      <c r="N47" s="949" t="str">
        <f>N46</f>
        <v>-</v>
      </c>
      <c r="O47" s="949" t="str">
        <f>O46</f>
        <v>-</v>
      </c>
      <c r="P47" s="924"/>
      <c r="Q47" s="924"/>
      <c r="R47" s="931">
        <f t="shared" si="26"/>
        <v>-1000</v>
      </c>
      <c r="S47" s="932">
        <f t="shared" si="26"/>
        <v>0</v>
      </c>
      <c r="T47" s="932" t="str">
        <f t="shared" si="27"/>
        <v>-</v>
      </c>
      <c r="U47" s="932" t="str">
        <f t="shared" si="28"/>
        <v>-</v>
      </c>
      <c r="V47" s="933">
        <f t="shared" si="29"/>
        <v>0.66666666666666663</v>
      </c>
      <c r="W47" s="934">
        <f t="shared" si="23"/>
        <v>2</v>
      </c>
      <c r="X47" s="935">
        <f t="shared" si="24"/>
        <v>0</v>
      </c>
      <c r="Y47" s="935" t="str">
        <f t="shared" si="25"/>
        <v>-</v>
      </c>
      <c r="Z47" s="935" t="str">
        <f t="shared" si="30"/>
        <v>-</v>
      </c>
      <c r="AA47" s="933"/>
      <c r="AB47" s="227">
        <f t="shared" si="31"/>
        <v>2</v>
      </c>
      <c r="AC47" s="950" t="s">
        <v>630</v>
      </c>
      <c r="AE47" s="908">
        <f>ROWS(AD$10:$AD47)</f>
        <v>38</v>
      </c>
      <c r="AF47" s="264" t="str">
        <f>IF(ID!$A$71=AD47,AE47,"")</f>
        <v/>
      </c>
      <c r="AG47" s="908" t="str">
        <f>IFERROR(SMALL($AF$10:$AF$165,ROWS($AF$10:AF47)),"")</f>
        <v/>
      </c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34" t="s">
        <v>748</v>
      </c>
      <c r="BG47" s="234"/>
    </row>
    <row r="48" spans="1:59" x14ac:dyDescent="0.25">
      <c r="AE48" s="264">
        <f>ROWS(AD$10:$AD48)</f>
        <v>39</v>
      </c>
      <c r="AF48" s="264" t="str">
        <f>IF(ID!$A$71=AD48,AE48,"")</f>
        <v/>
      </c>
      <c r="AG48" s="264" t="str">
        <f>IFERROR(SMALL($AF$10:$AF$165,ROWS($AF$10:AF48)),"")</f>
        <v/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BG48" s="234"/>
    </row>
    <row r="49" spans="2:59" ht="18" x14ac:dyDescent="0.4">
      <c r="B49" s="1228" t="s">
        <v>750</v>
      </c>
      <c r="C49" s="1228"/>
      <c r="D49" s="1228"/>
      <c r="E49" s="1228"/>
      <c r="F49" s="1228"/>
      <c r="G49" s="892"/>
      <c r="H49" s="1228" t="s">
        <v>751</v>
      </c>
      <c r="I49" s="1228"/>
      <c r="J49" s="1228"/>
      <c r="K49" s="1228"/>
      <c r="L49" s="893"/>
      <c r="M49" s="1228" t="s">
        <v>752</v>
      </c>
      <c r="N49" s="1228"/>
      <c r="O49" s="1228"/>
      <c r="P49" s="1228"/>
      <c r="V49" s="251" t="s">
        <v>753</v>
      </c>
      <c r="AA49" s="251" t="s">
        <v>753</v>
      </c>
      <c r="AE49" s="264">
        <f>ROWS(AD$10:$AD49)</f>
        <v>40</v>
      </c>
      <c r="AF49" s="264" t="str">
        <f>IF(ID!$A$71=AD49,AE49,"")</f>
        <v/>
      </c>
      <c r="AG49" s="264" t="str">
        <f>IFERROR(SMALL($AF$10:$AF$165,ROWS($AF$10:AF49)),"")</f>
        <v/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BG49" s="234"/>
    </row>
    <row r="50" spans="2:59" ht="12.75" customHeight="1" x14ac:dyDescent="0.3">
      <c r="B50" s="240" t="s">
        <v>190</v>
      </c>
      <c r="C50" s="240" t="s">
        <v>616</v>
      </c>
      <c r="D50" s="240" t="s">
        <v>754</v>
      </c>
      <c r="E50" s="240" t="s">
        <v>617</v>
      </c>
      <c r="F50" s="1109" t="s">
        <v>766</v>
      </c>
      <c r="H50" s="240" t="s">
        <v>190</v>
      </c>
      <c r="I50" s="240" t="s">
        <v>616</v>
      </c>
      <c r="J50" s="240" t="s">
        <v>756</v>
      </c>
      <c r="K50" s="1111" t="s">
        <v>631</v>
      </c>
      <c r="M50" s="240" t="s">
        <v>190</v>
      </c>
      <c r="N50" s="240" t="s">
        <v>616</v>
      </c>
      <c r="O50" s="240" t="s">
        <v>756</v>
      </c>
      <c r="P50" s="1231" t="s">
        <v>58</v>
      </c>
      <c r="R50" s="240" t="s">
        <v>190</v>
      </c>
      <c r="S50" s="896" t="s">
        <v>758</v>
      </c>
      <c r="T50" s="896" t="s">
        <v>759</v>
      </c>
      <c r="U50" s="896" t="s">
        <v>760</v>
      </c>
      <c r="V50" s="896" t="s">
        <v>716</v>
      </c>
      <c r="W50" s="897" t="s">
        <v>717</v>
      </c>
      <c r="X50" s="898" t="s">
        <v>761</v>
      </c>
      <c r="Y50" s="898" t="s">
        <v>762</v>
      </c>
      <c r="Z50" s="898" t="s">
        <v>763</v>
      </c>
      <c r="AA50" s="898" t="s">
        <v>692</v>
      </c>
      <c r="AB50" s="899" t="s">
        <v>719</v>
      </c>
      <c r="AC50" s="258" t="s">
        <v>618</v>
      </c>
      <c r="AD50" s="265" t="s">
        <v>619</v>
      </c>
      <c r="AE50" s="264">
        <f>ROWS(AD$10:$AD50)</f>
        <v>41</v>
      </c>
      <c r="AF50" s="264" t="str">
        <f>IF(ID!$A$71=AD50,AE50,"")</f>
        <v/>
      </c>
      <c r="AG50" s="264" t="str">
        <f>IFERROR(SMALL($AF$10:$AF$165,ROWS($AF$10:AF50)),"")</f>
        <v/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BG50" s="234"/>
    </row>
    <row r="51" spans="2:59" ht="13" x14ac:dyDescent="0.3">
      <c r="B51" s="225">
        <v>0</v>
      </c>
      <c r="C51" s="227">
        <v>0</v>
      </c>
      <c r="D51" s="227">
        <v>0</v>
      </c>
      <c r="E51" s="229">
        <v>0.5</v>
      </c>
      <c r="F51" s="1110"/>
      <c r="H51" s="225">
        <v>0</v>
      </c>
      <c r="I51" s="227">
        <f>0.3-0</f>
        <v>0.3</v>
      </c>
      <c r="J51" s="227">
        <f>0-0.3</f>
        <v>-0.3</v>
      </c>
      <c r="K51" s="1112"/>
      <c r="M51" s="225">
        <v>0</v>
      </c>
      <c r="N51" s="227" t="s">
        <v>58</v>
      </c>
      <c r="O51" s="227" t="s">
        <v>58</v>
      </c>
      <c r="P51" s="1232"/>
      <c r="R51" s="951">
        <f>B51</f>
        <v>0</v>
      </c>
      <c r="S51" s="225">
        <f>C51</f>
        <v>0</v>
      </c>
      <c r="T51" s="903">
        <f>D51</f>
        <v>0</v>
      </c>
      <c r="U51" s="903">
        <f>J51</f>
        <v>-0.3</v>
      </c>
      <c r="V51" s="903" t="str">
        <f>O51</f>
        <v>-</v>
      </c>
      <c r="W51" s="904">
        <f>0.5*(MAX(T51:V51)-(MIN(T51:V51)))</f>
        <v>0.15</v>
      </c>
      <c r="X51" s="903">
        <f t="shared" ref="X51:X58" si="32">F51</f>
        <v>0</v>
      </c>
      <c r="Y51" s="905">
        <f t="shared" ref="Y51:Y58" si="33">E51</f>
        <v>0.5</v>
      </c>
      <c r="Z51" s="905">
        <f t="shared" ref="Z51:Z58" si="34">K51</f>
        <v>0</v>
      </c>
      <c r="AA51" s="905">
        <f>P51</f>
        <v>0</v>
      </c>
      <c r="AB51" s="904">
        <f>0.5*(MAX(Y51:AA51)-(MIN(Y51:AA51)))</f>
        <v>0.25</v>
      </c>
      <c r="AC51" s="227">
        <f>F51</f>
        <v>0</v>
      </c>
      <c r="AD51" s="234" t="s">
        <v>747</v>
      </c>
      <c r="AE51" s="264">
        <f>ROWS(AD$10:$AD51)</f>
        <v>42</v>
      </c>
      <c r="AF51" s="264">
        <f>IF(ID!$A$71=AD51,AE51,"")</f>
        <v>42</v>
      </c>
      <c r="AG51" s="264" t="str">
        <f>IFERROR(SMALL($AF$10:$AF$165,ROWS($AF$10:AF51)),"")</f>
        <v/>
      </c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BG51" s="234"/>
    </row>
    <row r="52" spans="2:59" ht="13" x14ac:dyDescent="0.3">
      <c r="B52" s="225">
        <v>-100</v>
      </c>
      <c r="C52" s="227">
        <v>1</v>
      </c>
      <c r="D52" s="227">
        <v>1.1000000000000001</v>
      </c>
      <c r="E52" s="229">
        <v>0.5</v>
      </c>
      <c r="F52" s="1110"/>
      <c r="H52" s="225">
        <v>-100</v>
      </c>
      <c r="I52" s="227">
        <v>0</v>
      </c>
      <c r="J52" s="227">
        <v>0</v>
      </c>
      <c r="K52" s="1112"/>
      <c r="M52" s="225">
        <v>-100</v>
      </c>
      <c r="N52" s="227" t="s">
        <v>58</v>
      </c>
      <c r="O52" s="227" t="s">
        <v>58</v>
      </c>
      <c r="P52" s="1232"/>
      <c r="R52" s="951">
        <f t="shared" ref="R52:T58" si="35">B52</f>
        <v>-100</v>
      </c>
      <c r="S52" s="225">
        <f t="shared" si="35"/>
        <v>1</v>
      </c>
      <c r="T52" s="903">
        <f t="shared" si="35"/>
        <v>1.1000000000000001</v>
      </c>
      <c r="U52" s="903">
        <f t="shared" ref="U52:U58" si="36">J52</f>
        <v>0</v>
      </c>
      <c r="V52" s="903" t="str">
        <f t="shared" ref="V52:V58" si="37">O52</f>
        <v>-</v>
      </c>
      <c r="W52" s="904">
        <f t="shared" ref="W52:W58" si="38">0.5*(MAX(T52:V52)-(MIN(T52:V52)))</f>
        <v>0.55000000000000004</v>
      </c>
      <c r="X52" s="903">
        <f t="shared" si="32"/>
        <v>0</v>
      </c>
      <c r="Y52" s="905">
        <f t="shared" si="33"/>
        <v>0.5</v>
      </c>
      <c r="Z52" s="905">
        <f t="shared" si="34"/>
        <v>0</v>
      </c>
      <c r="AA52" s="905">
        <f t="shared" ref="AA52:AA58" si="39">P52</f>
        <v>0</v>
      </c>
      <c r="AB52" s="904">
        <f t="shared" ref="AB52:AB58" si="40">0.5*(MAX(Y52:AA52)-(MIN(Y52:AA52)))</f>
        <v>0.25</v>
      </c>
      <c r="AC52" s="227">
        <f t="shared" ref="AC52:AC58" si="41">F52</f>
        <v>0</v>
      </c>
      <c r="AD52" s="234" t="s">
        <v>747</v>
      </c>
      <c r="AE52" s="264">
        <f>ROWS(AD$10:$AD52)</f>
        <v>43</v>
      </c>
      <c r="AF52" s="264">
        <f>IF(ID!$A$71=AD52,AE52,"")</f>
        <v>43</v>
      </c>
      <c r="AG52" s="264" t="str">
        <f>IFERROR(SMALL($AF$10:$AF$165,ROWS($AF$10:AF52)),"")</f>
        <v/>
      </c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BG52" s="234"/>
    </row>
    <row r="53" spans="2:59" ht="13" x14ac:dyDescent="0.3">
      <c r="B53" s="225">
        <v>-200</v>
      </c>
      <c r="C53" s="227">
        <v>0</v>
      </c>
      <c r="D53" s="227">
        <v>0.1</v>
      </c>
      <c r="E53" s="229">
        <v>0.5</v>
      </c>
      <c r="F53" s="1110"/>
      <c r="H53" s="225">
        <v>-200</v>
      </c>
      <c r="I53" s="227">
        <v>-0.4</v>
      </c>
      <c r="J53" s="227">
        <v>-0.4</v>
      </c>
      <c r="K53" s="1112"/>
      <c r="M53" s="225">
        <v>-200</v>
      </c>
      <c r="N53" s="227" t="s">
        <v>58</v>
      </c>
      <c r="O53" s="227" t="s">
        <v>58</v>
      </c>
      <c r="P53" s="1232"/>
      <c r="R53" s="951">
        <f t="shared" si="35"/>
        <v>-200</v>
      </c>
      <c r="S53" s="225">
        <f t="shared" si="35"/>
        <v>0</v>
      </c>
      <c r="T53" s="903">
        <f t="shared" si="35"/>
        <v>0.1</v>
      </c>
      <c r="U53" s="903">
        <f t="shared" si="36"/>
        <v>-0.4</v>
      </c>
      <c r="V53" s="903" t="str">
        <f t="shared" si="37"/>
        <v>-</v>
      </c>
      <c r="W53" s="904">
        <f t="shared" si="38"/>
        <v>0.25</v>
      </c>
      <c r="X53" s="903">
        <f t="shared" si="32"/>
        <v>0</v>
      </c>
      <c r="Y53" s="905">
        <f t="shared" si="33"/>
        <v>0.5</v>
      </c>
      <c r="Z53" s="905">
        <f t="shared" si="34"/>
        <v>0</v>
      </c>
      <c r="AA53" s="905">
        <f t="shared" si="39"/>
        <v>0</v>
      </c>
      <c r="AB53" s="904">
        <f t="shared" si="40"/>
        <v>0.25</v>
      </c>
      <c r="AC53" s="227">
        <f t="shared" si="41"/>
        <v>0</v>
      </c>
      <c r="AD53" s="234" t="s">
        <v>747</v>
      </c>
      <c r="AE53" s="264">
        <f>ROWS(AD$10:$AD53)</f>
        <v>44</v>
      </c>
      <c r="AF53" s="264">
        <f>IF(ID!$A$71=AD53,AE53,"")</f>
        <v>44</v>
      </c>
      <c r="AG53" s="264" t="str">
        <f>IFERROR(SMALL($AF$10:$AF$165,ROWS($AF$10:AF53)),"")</f>
        <v/>
      </c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BG53" s="234"/>
    </row>
    <row r="54" spans="2:59" ht="13" x14ac:dyDescent="0.3">
      <c r="B54" s="225">
        <v>-300</v>
      </c>
      <c r="C54" s="227">
        <v>-0.6</v>
      </c>
      <c r="D54" s="227">
        <v>-0.5</v>
      </c>
      <c r="E54" s="229">
        <v>0.5</v>
      </c>
      <c r="F54" s="1110"/>
      <c r="H54" s="225">
        <v>-300</v>
      </c>
      <c r="I54" s="227">
        <v>-1</v>
      </c>
      <c r="J54" s="227">
        <v>-1</v>
      </c>
      <c r="K54" s="1112"/>
      <c r="M54" s="225">
        <v>-300</v>
      </c>
      <c r="N54" s="227" t="s">
        <v>58</v>
      </c>
      <c r="O54" s="227" t="s">
        <v>58</v>
      </c>
      <c r="P54" s="1232"/>
      <c r="R54" s="951">
        <f t="shared" si="35"/>
        <v>-300</v>
      </c>
      <c r="S54" s="225">
        <f t="shared" si="35"/>
        <v>-0.6</v>
      </c>
      <c r="T54" s="903">
        <f t="shared" si="35"/>
        <v>-0.5</v>
      </c>
      <c r="U54" s="903">
        <f t="shared" si="36"/>
        <v>-1</v>
      </c>
      <c r="V54" s="903" t="str">
        <f t="shared" si="37"/>
        <v>-</v>
      </c>
      <c r="W54" s="904">
        <f t="shared" si="38"/>
        <v>0.25</v>
      </c>
      <c r="X54" s="903">
        <f t="shared" si="32"/>
        <v>0</v>
      </c>
      <c r="Y54" s="905">
        <f t="shared" si="33"/>
        <v>0.5</v>
      </c>
      <c r="Z54" s="905">
        <f t="shared" si="34"/>
        <v>0</v>
      </c>
      <c r="AA54" s="905">
        <f t="shared" si="39"/>
        <v>0</v>
      </c>
      <c r="AB54" s="904">
        <f t="shared" si="40"/>
        <v>0.25</v>
      </c>
      <c r="AC54" s="227">
        <f t="shared" si="41"/>
        <v>0</v>
      </c>
      <c r="AD54" s="234" t="s">
        <v>747</v>
      </c>
      <c r="AE54" s="264">
        <f>ROWS(AD$10:$AD54)</f>
        <v>45</v>
      </c>
      <c r="AF54" s="264">
        <f>IF(ID!$A$71=AD54,AE54,"")</f>
        <v>45</v>
      </c>
      <c r="AG54" s="264" t="str">
        <f>IFERROR(SMALL($AF$10:$AF$165,ROWS($AF$10:AF54)),"")</f>
        <v/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BG54" s="223"/>
    </row>
    <row r="55" spans="2:59" ht="13" x14ac:dyDescent="0.3">
      <c r="B55" s="225">
        <v>-400</v>
      </c>
      <c r="C55" s="227">
        <v>-1.9</v>
      </c>
      <c r="D55" s="227">
        <v>-1.8</v>
      </c>
      <c r="E55" s="229">
        <v>0.5</v>
      </c>
      <c r="F55" s="1110"/>
      <c r="H55" s="225">
        <v>-400</v>
      </c>
      <c r="I55" s="227">
        <v>-1.6</v>
      </c>
      <c r="J55" s="227">
        <v>-1.6</v>
      </c>
      <c r="K55" s="1112"/>
      <c r="M55" s="225">
        <v>-400</v>
      </c>
      <c r="N55" s="227" t="s">
        <v>58</v>
      </c>
      <c r="O55" s="227" t="s">
        <v>58</v>
      </c>
      <c r="P55" s="1232"/>
      <c r="R55" s="951">
        <f t="shared" si="35"/>
        <v>-400</v>
      </c>
      <c r="S55" s="225">
        <f t="shared" si="35"/>
        <v>-1.9</v>
      </c>
      <c r="T55" s="903">
        <f t="shared" si="35"/>
        <v>-1.8</v>
      </c>
      <c r="U55" s="903">
        <f t="shared" si="36"/>
        <v>-1.6</v>
      </c>
      <c r="V55" s="903" t="str">
        <f t="shared" si="37"/>
        <v>-</v>
      </c>
      <c r="W55" s="904">
        <f t="shared" si="38"/>
        <v>9.9999999999999978E-2</v>
      </c>
      <c r="X55" s="903">
        <f t="shared" si="32"/>
        <v>0</v>
      </c>
      <c r="Y55" s="905">
        <f t="shared" si="33"/>
        <v>0.5</v>
      </c>
      <c r="Z55" s="905">
        <f t="shared" si="34"/>
        <v>0</v>
      </c>
      <c r="AA55" s="905">
        <f t="shared" si="39"/>
        <v>0</v>
      </c>
      <c r="AB55" s="904">
        <f t="shared" si="40"/>
        <v>0.25</v>
      </c>
      <c r="AC55" s="227">
        <f t="shared" si="41"/>
        <v>0</v>
      </c>
      <c r="AD55" s="234" t="s">
        <v>747</v>
      </c>
      <c r="AE55" s="264">
        <f>ROWS(AD$10:$AD55)</f>
        <v>46</v>
      </c>
      <c r="AF55" s="264">
        <f>IF(ID!$A$71=AD55,AE55,"")</f>
        <v>46</v>
      </c>
      <c r="AG55" s="264" t="str">
        <f>IFERROR(SMALL($AF$10:$AF$165,ROWS($AF$10:AF55)),"")</f>
        <v/>
      </c>
      <c r="BG55" s="261"/>
    </row>
    <row r="56" spans="2:59" s="261" customFormat="1" ht="13" x14ac:dyDescent="0.3">
      <c r="B56" s="225">
        <v>-500</v>
      </c>
      <c r="C56" s="227">
        <v>-2.5</v>
      </c>
      <c r="D56" s="227">
        <v>-2.4</v>
      </c>
      <c r="E56" s="229">
        <v>0.5</v>
      </c>
      <c r="F56" s="1110"/>
      <c r="G56" s="884"/>
      <c r="H56" s="225">
        <v>-500</v>
      </c>
      <c r="I56" s="227">
        <v>-2.4</v>
      </c>
      <c r="J56" s="227">
        <v>-2.4</v>
      </c>
      <c r="K56" s="1112"/>
      <c r="L56" s="885"/>
      <c r="M56" s="225">
        <v>-500</v>
      </c>
      <c r="N56" s="227" t="s">
        <v>58</v>
      </c>
      <c r="O56" s="227" t="s">
        <v>58</v>
      </c>
      <c r="P56" s="1232"/>
      <c r="Q56" s="244"/>
      <c r="R56" s="951">
        <f t="shared" si="35"/>
        <v>-500</v>
      </c>
      <c r="S56" s="225">
        <f t="shared" si="35"/>
        <v>-2.5</v>
      </c>
      <c r="T56" s="903">
        <f t="shared" si="35"/>
        <v>-2.4</v>
      </c>
      <c r="U56" s="903">
        <f t="shared" si="36"/>
        <v>-2.4</v>
      </c>
      <c r="V56" s="903" t="str">
        <f t="shared" si="37"/>
        <v>-</v>
      </c>
      <c r="W56" s="904">
        <f t="shared" si="38"/>
        <v>0</v>
      </c>
      <c r="X56" s="903">
        <f t="shared" si="32"/>
        <v>0</v>
      </c>
      <c r="Y56" s="905">
        <f t="shared" si="33"/>
        <v>0.5</v>
      </c>
      <c r="Z56" s="905">
        <f t="shared" si="34"/>
        <v>0</v>
      </c>
      <c r="AA56" s="905">
        <f t="shared" si="39"/>
        <v>0</v>
      </c>
      <c r="AB56" s="904">
        <f t="shared" si="40"/>
        <v>0.25</v>
      </c>
      <c r="AC56" s="227">
        <f t="shared" si="41"/>
        <v>0</v>
      </c>
      <c r="AD56" s="234" t="s">
        <v>747</v>
      </c>
      <c r="AE56" s="264">
        <f>ROWS(AD$10:$AD56)</f>
        <v>47</v>
      </c>
      <c r="AF56" s="264">
        <f>IF(ID!$A$71=AD56,AE56,"")</f>
        <v>47</v>
      </c>
      <c r="AG56" s="264" t="str">
        <f>IFERROR(SMALL($AF$10:$AF$165,ROWS($AF$10:AF56)),"")</f>
        <v/>
      </c>
      <c r="BG56" s="259"/>
    </row>
    <row r="57" spans="2:59" ht="13" x14ac:dyDescent="0.3">
      <c r="B57" s="225">
        <v>-600</v>
      </c>
      <c r="C57" s="227">
        <v>-3.4</v>
      </c>
      <c r="D57" s="227">
        <v>-3.2</v>
      </c>
      <c r="E57" s="229">
        <v>0.5</v>
      </c>
      <c r="F57" s="1110"/>
      <c r="H57" s="225">
        <v>-600</v>
      </c>
      <c r="I57" s="227">
        <v>-3.3</v>
      </c>
      <c r="J57" s="227">
        <v>-3.3</v>
      </c>
      <c r="K57" s="1112"/>
      <c r="M57" s="225">
        <v>-600</v>
      </c>
      <c r="N57" s="227" t="s">
        <v>58</v>
      </c>
      <c r="O57" s="227" t="s">
        <v>58</v>
      </c>
      <c r="P57" s="1232"/>
      <c r="R57" s="951">
        <f t="shared" si="35"/>
        <v>-600</v>
      </c>
      <c r="S57" s="225">
        <f t="shared" si="35"/>
        <v>-3.4</v>
      </c>
      <c r="T57" s="903">
        <f t="shared" si="35"/>
        <v>-3.2</v>
      </c>
      <c r="U57" s="903">
        <f t="shared" si="36"/>
        <v>-3.3</v>
      </c>
      <c r="V57" s="903" t="str">
        <f t="shared" si="37"/>
        <v>-</v>
      </c>
      <c r="W57" s="904">
        <f t="shared" si="38"/>
        <v>4.9999999999999822E-2</v>
      </c>
      <c r="X57" s="903">
        <f t="shared" si="32"/>
        <v>0</v>
      </c>
      <c r="Y57" s="905">
        <f t="shared" si="33"/>
        <v>0.5</v>
      </c>
      <c r="Z57" s="905">
        <f t="shared" si="34"/>
        <v>0</v>
      </c>
      <c r="AA57" s="905">
        <f t="shared" si="39"/>
        <v>0</v>
      </c>
      <c r="AB57" s="904">
        <f t="shared" si="40"/>
        <v>0.25</v>
      </c>
      <c r="AC57" s="227">
        <f t="shared" si="41"/>
        <v>0</v>
      </c>
      <c r="AD57" s="234" t="s">
        <v>747</v>
      </c>
      <c r="AE57" s="264">
        <f>ROWS(AD$10:$AD57)</f>
        <v>48</v>
      </c>
      <c r="AF57" s="264">
        <f>IF(ID!$A$71=AD57,AE57,"")</f>
        <v>48</v>
      </c>
      <c r="AG57" s="264" t="str">
        <f>IFERROR(SMALL($AF$10:$AF$165,ROWS($AF$10:AF57)),"")</f>
        <v/>
      </c>
      <c r="BG57" s="259"/>
    </row>
    <row r="58" spans="2:59" ht="13" x14ac:dyDescent="0.3">
      <c r="B58" s="241">
        <v>-700</v>
      </c>
      <c r="C58" s="248">
        <f>C57</f>
        <v>-3.4</v>
      </c>
      <c r="D58" s="248">
        <f>D57</f>
        <v>-3.2</v>
      </c>
      <c r="E58" s="229">
        <v>0.5</v>
      </c>
      <c r="F58" s="1110"/>
      <c r="H58" s="241">
        <v>-700</v>
      </c>
      <c r="I58" s="248">
        <v>-4.3</v>
      </c>
      <c r="J58" s="248">
        <v>-4.3</v>
      </c>
      <c r="K58" s="1112"/>
      <c r="M58" s="241">
        <v>-700</v>
      </c>
      <c r="N58" s="248" t="s">
        <v>58</v>
      </c>
      <c r="O58" s="248" t="s">
        <v>58</v>
      </c>
      <c r="P58" s="1232"/>
      <c r="R58" s="951">
        <f t="shared" si="35"/>
        <v>-700</v>
      </c>
      <c r="S58" s="225">
        <f t="shared" si="35"/>
        <v>-3.4</v>
      </c>
      <c r="T58" s="903">
        <f t="shared" si="35"/>
        <v>-3.2</v>
      </c>
      <c r="U58" s="903">
        <f t="shared" si="36"/>
        <v>-4.3</v>
      </c>
      <c r="V58" s="903" t="str">
        <f t="shared" si="37"/>
        <v>-</v>
      </c>
      <c r="W58" s="904">
        <f t="shared" si="38"/>
        <v>0.54999999999999982</v>
      </c>
      <c r="X58" s="903">
        <f t="shared" si="32"/>
        <v>0</v>
      </c>
      <c r="Y58" s="905">
        <f t="shared" si="33"/>
        <v>0.5</v>
      </c>
      <c r="Z58" s="905">
        <f t="shared" si="34"/>
        <v>0</v>
      </c>
      <c r="AA58" s="905">
        <f t="shared" si="39"/>
        <v>0</v>
      </c>
      <c r="AB58" s="904">
        <f t="shared" si="40"/>
        <v>0.25</v>
      </c>
      <c r="AC58" s="227">
        <f t="shared" si="41"/>
        <v>0</v>
      </c>
      <c r="AD58" s="234" t="s">
        <v>747</v>
      </c>
      <c r="AE58" s="264">
        <f>ROWS(AD$10:$AD58)</f>
        <v>49</v>
      </c>
      <c r="AF58" s="264">
        <f>IF(ID!$A$71=AD58,AE58,"")</f>
        <v>49</v>
      </c>
      <c r="AG58" s="264" t="str">
        <f>IFERROR(SMALL($AF$10:$AF$165,ROWS($AF$10:AF58)),"")</f>
        <v/>
      </c>
    </row>
    <row r="59" spans="2:59" s="244" customFormat="1" ht="13" x14ac:dyDescent="0.3">
      <c r="B59" s="226"/>
      <c r="C59" s="247"/>
      <c r="D59" s="247"/>
      <c r="E59" s="247"/>
      <c r="F59" s="245"/>
      <c r="G59" s="884"/>
      <c r="H59" s="226"/>
      <c r="I59" s="228"/>
      <c r="J59" s="228"/>
      <c r="K59" s="255"/>
      <c r="L59" s="885"/>
      <c r="M59" s="226"/>
      <c r="N59" s="228"/>
      <c r="O59" s="228"/>
      <c r="P59" s="255"/>
      <c r="R59" s="951"/>
      <c r="S59" s="903"/>
      <c r="T59" s="903"/>
      <c r="U59" s="903"/>
      <c r="V59" s="904"/>
      <c r="W59" s="952"/>
      <c r="X59" s="953"/>
      <c r="Y59" s="953"/>
      <c r="Z59" s="905"/>
      <c r="AA59" s="904"/>
      <c r="AB59" s="954"/>
      <c r="AC59" s="224"/>
      <c r="AD59" s="234"/>
      <c r="AE59" s="264">
        <f>ROWS(AD$10:$AD59)</f>
        <v>50</v>
      </c>
      <c r="AF59" s="264" t="str">
        <f>IF(ID!$A$71=AD59,AE59,"")</f>
        <v/>
      </c>
      <c r="AG59" s="264" t="str">
        <f>IFERROR(SMALL($AF$10:$AF$165,ROWS($AF$10:AF59)),"")</f>
        <v/>
      </c>
      <c r="BG59" s="234"/>
    </row>
    <row r="60" spans="2:59" s="259" customFormat="1" ht="13" x14ac:dyDescent="0.3">
      <c r="B60" s="243"/>
      <c r="C60" s="250"/>
      <c r="D60" s="250"/>
      <c r="E60" s="250"/>
      <c r="F60" s="245"/>
      <c r="G60" s="884"/>
      <c r="H60" s="243"/>
      <c r="I60" s="253"/>
      <c r="J60" s="253"/>
      <c r="K60" s="255"/>
      <c r="L60" s="885"/>
      <c r="M60" s="243"/>
      <c r="N60" s="253"/>
      <c r="O60" s="253"/>
      <c r="P60" s="255"/>
      <c r="Q60" s="244"/>
      <c r="R60" s="241"/>
      <c r="S60" s="955"/>
      <c r="T60" s="955"/>
      <c r="U60" s="955"/>
      <c r="V60" s="955"/>
      <c r="W60" s="956"/>
      <c r="X60" s="956"/>
      <c r="Y60" s="956"/>
      <c r="Z60" s="956"/>
      <c r="AA60" s="956"/>
      <c r="AB60" s="957"/>
      <c r="AC60" s="224"/>
      <c r="AD60" s="223"/>
      <c r="AE60" s="264">
        <f>ROWS(AD$10:$AD60)</f>
        <v>51</v>
      </c>
      <c r="AF60" s="264" t="str">
        <f>IF(ID!$A$71=AD60,AE60,"")</f>
        <v/>
      </c>
      <c r="AG60" s="264" t="str">
        <f>IFERROR(SMALL($AF$10:$AF$165,ROWS($AF$10:AF60)),"")</f>
        <v/>
      </c>
      <c r="BG60" s="234"/>
    </row>
    <row r="61" spans="2:59" s="259" customFormat="1" x14ac:dyDescent="0.25">
      <c r="B61" s="243"/>
      <c r="C61" s="250"/>
      <c r="D61" s="250"/>
      <c r="E61" s="250"/>
      <c r="F61" s="245"/>
      <c r="G61" s="884"/>
      <c r="H61" s="243"/>
      <c r="I61" s="253"/>
      <c r="J61" s="253"/>
      <c r="K61" s="256"/>
      <c r="L61" s="885"/>
      <c r="M61" s="243"/>
      <c r="N61" s="253"/>
      <c r="O61" s="253"/>
      <c r="P61" s="256"/>
      <c r="Q61" s="244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4">
        <f>ROWS(AD$10:$AD61)</f>
        <v>52</v>
      </c>
      <c r="AF61" s="264" t="str">
        <f>IF(ID!$A$71=AD61,AE61,"")</f>
        <v/>
      </c>
      <c r="AG61" s="264" t="str">
        <f>IFERROR(SMALL($AF$10:$AF$165,ROWS($AF$10:AF61)),"")</f>
        <v/>
      </c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  <c r="AS61" s="239"/>
      <c r="BG61" s="234"/>
    </row>
    <row r="62" spans="2:59" x14ac:dyDescent="0.25">
      <c r="R62" s="259"/>
      <c r="S62" s="259"/>
      <c r="T62" s="259"/>
      <c r="U62" s="259"/>
      <c r="V62" s="259"/>
      <c r="W62" s="259"/>
      <c r="X62" s="259"/>
      <c r="Y62" s="259"/>
      <c r="Z62" s="259"/>
      <c r="AA62" s="259"/>
      <c r="AB62" s="259"/>
      <c r="AC62" s="259"/>
      <c r="AD62" s="259"/>
      <c r="AE62" s="264">
        <f>ROWS(AD$10:$AD62)</f>
        <v>53</v>
      </c>
      <c r="AF62" s="264" t="str">
        <f>IF(ID!$A$71=AD62,AE62,"")</f>
        <v/>
      </c>
      <c r="AG62" s="264" t="str">
        <f>IFERROR(SMALL($AF$10:$AF$165,ROWS($AF$10:AF62)),"")</f>
        <v/>
      </c>
      <c r="BG62" s="234"/>
    </row>
    <row r="63" spans="2:59" ht="18" x14ac:dyDescent="0.4">
      <c r="B63" s="1228" t="s">
        <v>750</v>
      </c>
      <c r="C63" s="1228"/>
      <c r="D63" s="1228"/>
      <c r="E63" s="1228"/>
      <c r="F63" s="1228"/>
      <c r="G63" s="892"/>
      <c r="H63" s="1228" t="s">
        <v>751</v>
      </c>
      <c r="I63" s="1228"/>
      <c r="J63" s="1228"/>
      <c r="K63" s="1228"/>
      <c r="L63" s="893"/>
      <c r="M63" s="1228" t="s">
        <v>752</v>
      </c>
      <c r="N63" s="1228"/>
      <c r="O63" s="1228"/>
      <c r="P63" s="1228"/>
      <c r="R63" s="958"/>
      <c r="S63" s="959"/>
      <c r="T63" s="959"/>
      <c r="U63" s="959"/>
      <c r="V63" s="251" t="s">
        <v>753</v>
      </c>
      <c r="AA63" s="251" t="s">
        <v>753</v>
      </c>
      <c r="AB63" s="960"/>
      <c r="AC63" s="961"/>
      <c r="AD63" s="962"/>
      <c r="AE63" s="264">
        <f>ROWS(AD$10:$AD63)</f>
        <v>54</v>
      </c>
      <c r="AF63" s="264" t="str">
        <f>IF(ID!$A$71=AD63,AE63,"")</f>
        <v/>
      </c>
      <c r="AG63" s="264" t="str">
        <f>IFERROR(SMALL($AF$10:$AF$165,ROWS($AF$10:AF63)),"")</f>
        <v/>
      </c>
      <c r="BG63" s="234"/>
    </row>
    <row r="64" spans="2:59" ht="12.75" customHeight="1" x14ac:dyDescent="0.3">
      <c r="B64" s="240" t="s">
        <v>190</v>
      </c>
      <c r="C64" s="240" t="s">
        <v>616</v>
      </c>
      <c r="D64" s="240" t="s">
        <v>754</v>
      </c>
      <c r="E64" s="240" t="s">
        <v>617</v>
      </c>
      <c r="F64" s="1109" t="s">
        <v>633</v>
      </c>
      <c r="H64" s="240" t="s">
        <v>190</v>
      </c>
      <c r="I64" s="240" t="s">
        <v>616</v>
      </c>
      <c r="J64" s="240" t="s">
        <v>756</v>
      </c>
      <c r="K64" s="1234" t="s">
        <v>632</v>
      </c>
      <c r="M64" s="240" t="s">
        <v>190</v>
      </c>
      <c r="N64" s="240" t="s">
        <v>616</v>
      </c>
      <c r="O64" s="240" t="s">
        <v>756</v>
      </c>
      <c r="P64" s="1231" t="s">
        <v>58</v>
      </c>
      <c r="R64" s="240" t="s">
        <v>190</v>
      </c>
      <c r="S64" s="896" t="s">
        <v>758</v>
      </c>
      <c r="T64" s="896" t="s">
        <v>759</v>
      </c>
      <c r="U64" s="896" t="s">
        <v>760</v>
      </c>
      <c r="V64" s="896" t="s">
        <v>716</v>
      </c>
      <c r="W64" s="897" t="s">
        <v>717</v>
      </c>
      <c r="X64" s="898" t="s">
        <v>761</v>
      </c>
      <c r="Y64" s="898" t="s">
        <v>762</v>
      </c>
      <c r="Z64" s="898" t="s">
        <v>763</v>
      </c>
      <c r="AA64" s="898" t="s">
        <v>692</v>
      </c>
      <c r="AB64" s="899" t="s">
        <v>719</v>
      </c>
      <c r="AC64" s="258" t="s">
        <v>618</v>
      </c>
      <c r="AD64" s="265" t="s">
        <v>619</v>
      </c>
      <c r="AE64" s="264">
        <f>ROWS(AD$10:$AD64)</f>
        <v>55</v>
      </c>
      <c r="AF64" s="264" t="str">
        <f>IF(ID!$A$71=AD64,AE64,"")</f>
        <v/>
      </c>
      <c r="AG64" s="264" t="str">
        <f>IFERROR(SMALL($AF$10:$AF$165,ROWS($AF$10:AF64)),"")</f>
        <v/>
      </c>
      <c r="BG64" s="234"/>
    </row>
    <row r="65" spans="1:59" ht="13" x14ac:dyDescent="0.3">
      <c r="B65" s="225">
        <v>0</v>
      </c>
      <c r="C65" s="227">
        <v>0</v>
      </c>
      <c r="D65" s="227">
        <v>0</v>
      </c>
      <c r="E65" s="229">
        <v>0.7</v>
      </c>
      <c r="F65" s="1110"/>
      <c r="H65" s="225">
        <v>0</v>
      </c>
      <c r="I65" s="227">
        <v>0</v>
      </c>
      <c r="J65" s="227">
        <v>0</v>
      </c>
      <c r="K65" s="1112"/>
      <c r="M65" s="225">
        <v>0</v>
      </c>
      <c r="N65" s="227" t="s">
        <v>58</v>
      </c>
      <c r="O65" s="227" t="s">
        <v>58</v>
      </c>
      <c r="P65" s="1232"/>
      <c r="R65" s="225">
        <f>B65</f>
        <v>0</v>
      </c>
      <c r="S65" s="903">
        <f>C65</f>
        <v>0</v>
      </c>
      <c r="T65" s="903">
        <f>I65</f>
        <v>0</v>
      </c>
      <c r="U65" s="903" t="str">
        <f>N65</f>
        <v>-</v>
      </c>
      <c r="V65" s="904">
        <f>0.5*(MAX(S65:U65)-(MIN(S65:U65)))</f>
        <v>0</v>
      </c>
      <c r="W65" s="903">
        <f t="shared" ref="W65:W72" si="42">E65</f>
        <v>0.7</v>
      </c>
      <c r="X65" s="905">
        <f t="shared" ref="X65:X72" si="43">D65</f>
        <v>0</v>
      </c>
      <c r="Y65" s="905">
        <f t="shared" ref="Y65:Y72" si="44">J65</f>
        <v>0</v>
      </c>
      <c r="Z65" s="905" t="str">
        <f>O65</f>
        <v>-</v>
      </c>
      <c r="AA65" s="904">
        <f>0.5*(MAX(X65:Z65)-(MIN(X65:Z65)))</f>
        <v>0</v>
      </c>
      <c r="AB65" s="227">
        <f>E65</f>
        <v>0.7</v>
      </c>
      <c r="AC65" s="224" t="s">
        <v>627</v>
      </c>
      <c r="AD65" s="234" t="s">
        <v>749</v>
      </c>
      <c r="AE65" s="264">
        <f>ROWS(AD$10:$AD65)</f>
        <v>56</v>
      </c>
      <c r="AF65" s="264" t="str">
        <f>IF(ID!$A$71=AD65,AE65,"")</f>
        <v/>
      </c>
      <c r="AG65" s="264" t="str">
        <f>IFERROR(SMALL($AF$10:$AF$165,ROWS($AF$10:AF65)),"")</f>
        <v/>
      </c>
      <c r="BG65" s="234"/>
    </row>
    <row r="66" spans="1:59" ht="13" x14ac:dyDescent="0.3">
      <c r="B66" s="225">
        <v>-100</v>
      </c>
      <c r="C66" s="227">
        <v>-1.3</v>
      </c>
      <c r="D66" s="227">
        <v>-1</v>
      </c>
      <c r="E66" s="229">
        <v>0.7</v>
      </c>
      <c r="F66" s="1110"/>
      <c r="H66" s="225">
        <v>-100</v>
      </c>
      <c r="I66" s="227">
        <f>-100.9+100</f>
        <v>-0.90000000000000568</v>
      </c>
      <c r="J66" s="227">
        <f>-100.9+100</f>
        <v>-0.90000000000000568</v>
      </c>
      <c r="K66" s="1112"/>
      <c r="M66" s="225">
        <v>-100</v>
      </c>
      <c r="N66" s="227" t="s">
        <v>58</v>
      </c>
      <c r="O66" s="227" t="s">
        <v>58</v>
      </c>
      <c r="P66" s="1232"/>
      <c r="R66" s="225">
        <f t="shared" ref="R66:S72" si="45">B66</f>
        <v>-100</v>
      </c>
      <c r="S66" s="903">
        <f t="shared" si="45"/>
        <v>-1.3</v>
      </c>
      <c r="T66" s="903">
        <f t="shared" ref="T66:T72" si="46">I66</f>
        <v>-0.90000000000000568</v>
      </c>
      <c r="U66" s="903" t="str">
        <f t="shared" ref="U66:U72" si="47">N66</f>
        <v>-</v>
      </c>
      <c r="V66" s="904">
        <f t="shared" ref="V66:V72" si="48">0.5*(MAX(S66:U66)-(MIN(S66:U66)))</f>
        <v>0.19999999999999718</v>
      </c>
      <c r="W66" s="903">
        <f t="shared" si="42"/>
        <v>0.7</v>
      </c>
      <c r="X66" s="905">
        <f t="shared" si="43"/>
        <v>-1</v>
      </c>
      <c r="Y66" s="905">
        <f t="shared" si="44"/>
        <v>-0.90000000000000568</v>
      </c>
      <c r="Z66" s="905" t="str">
        <f t="shared" ref="Z66:Z72" si="49">O66</f>
        <v>-</v>
      </c>
      <c r="AA66" s="904">
        <f t="shared" ref="AA66:AA72" si="50">0.5*(MAX(X66:Z66)-(MIN(X66:Z66)))</f>
        <v>4.9999999999997158E-2</v>
      </c>
      <c r="AB66" s="227">
        <f t="shared" ref="AB66:AB72" si="51">E66</f>
        <v>0.7</v>
      </c>
      <c r="AC66" s="224" t="s">
        <v>627</v>
      </c>
      <c r="AD66" s="234" t="s">
        <v>749</v>
      </c>
      <c r="AE66" s="264">
        <f>ROWS(AD$10:$AD66)</f>
        <v>57</v>
      </c>
      <c r="AF66" s="264" t="str">
        <f>IF(ID!$A$71=AD66,AE66,"")</f>
        <v/>
      </c>
      <c r="AG66" s="264" t="str">
        <f>IFERROR(SMALL($AF$10:$AF$165,ROWS($AF$10:AF66)),"")</f>
        <v/>
      </c>
      <c r="BG66" s="234"/>
    </row>
    <row r="67" spans="1:59" ht="13" x14ac:dyDescent="0.3">
      <c r="B67" s="225">
        <v>-200</v>
      </c>
      <c r="C67" s="227">
        <v>-1.5</v>
      </c>
      <c r="D67" s="227">
        <v>-1.2</v>
      </c>
      <c r="E67" s="229">
        <v>0.7</v>
      </c>
      <c r="F67" s="1110"/>
      <c r="H67" s="225">
        <v>-200</v>
      </c>
      <c r="I67" s="227">
        <f>-201.7+200</f>
        <v>-1.6999999999999886</v>
      </c>
      <c r="J67" s="227">
        <f>-201.7+200</f>
        <v>-1.6999999999999886</v>
      </c>
      <c r="K67" s="1112"/>
      <c r="M67" s="225">
        <v>-200</v>
      </c>
      <c r="N67" s="227" t="s">
        <v>58</v>
      </c>
      <c r="O67" s="227" t="s">
        <v>58</v>
      </c>
      <c r="P67" s="1232"/>
      <c r="R67" s="225">
        <f t="shared" si="45"/>
        <v>-200</v>
      </c>
      <c r="S67" s="903">
        <f t="shared" si="45"/>
        <v>-1.5</v>
      </c>
      <c r="T67" s="903">
        <f t="shared" si="46"/>
        <v>-1.6999999999999886</v>
      </c>
      <c r="U67" s="903" t="str">
        <f t="shared" si="47"/>
        <v>-</v>
      </c>
      <c r="V67" s="904">
        <f t="shared" si="48"/>
        <v>9.9999999999994316E-2</v>
      </c>
      <c r="W67" s="903">
        <f t="shared" si="42"/>
        <v>0.7</v>
      </c>
      <c r="X67" s="905">
        <f t="shared" si="43"/>
        <v>-1.2</v>
      </c>
      <c r="Y67" s="905">
        <f t="shared" si="44"/>
        <v>-1.6999999999999886</v>
      </c>
      <c r="Z67" s="905" t="str">
        <f t="shared" si="49"/>
        <v>-</v>
      </c>
      <c r="AA67" s="904">
        <f t="shared" si="50"/>
        <v>0.24999999999999434</v>
      </c>
      <c r="AB67" s="227">
        <f t="shared" si="51"/>
        <v>0.7</v>
      </c>
      <c r="AC67" s="224" t="s">
        <v>627</v>
      </c>
      <c r="AD67" s="234" t="s">
        <v>749</v>
      </c>
      <c r="AE67" s="264">
        <f>ROWS(AD$10:$AD67)</f>
        <v>58</v>
      </c>
      <c r="AF67" s="264" t="str">
        <f>IF(ID!$A$71=AD67,AE67,"")</f>
        <v/>
      </c>
      <c r="AG67" s="264" t="str">
        <f>IFERROR(SMALL($AF$10:$AF$165,ROWS($AF$10:AF67)),"")</f>
        <v/>
      </c>
      <c r="BG67" s="234"/>
    </row>
    <row r="68" spans="1:59" ht="13" x14ac:dyDescent="0.3">
      <c r="B68" s="225">
        <v>-300</v>
      </c>
      <c r="C68" s="227">
        <v>-2</v>
      </c>
      <c r="D68" s="227">
        <v>-1.7</v>
      </c>
      <c r="E68" s="229">
        <v>0.7</v>
      </c>
      <c r="F68" s="1110"/>
      <c r="H68" s="225">
        <v>-300</v>
      </c>
      <c r="I68" s="227">
        <f>-302.4+300</f>
        <v>-2.3999999999999773</v>
      </c>
      <c r="J68" s="227">
        <f>-302.4+300</f>
        <v>-2.3999999999999773</v>
      </c>
      <c r="K68" s="1112"/>
      <c r="M68" s="225">
        <v>-300</v>
      </c>
      <c r="N68" s="227" t="s">
        <v>58</v>
      </c>
      <c r="O68" s="227" t="s">
        <v>58</v>
      </c>
      <c r="P68" s="1232"/>
      <c r="R68" s="225">
        <f t="shared" si="45"/>
        <v>-300</v>
      </c>
      <c r="S68" s="903">
        <f t="shared" si="45"/>
        <v>-2</v>
      </c>
      <c r="T68" s="903">
        <f t="shared" si="46"/>
        <v>-2.3999999999999773</v>
      </c>
      <c r="U68" s="903" t="str">
        <f t="shared" si="47"/>
        <v>-</v>
      </c>
      <c r="V68" s="904">
        <f t="shared" si="48"/>
        <v>0.19999999999998863</v>
      </c>
      <c r="W68" s="903">
        <f t="shared" si="42"/>
        <v>0.7</v>
      </c>
      <c r="X68" s="905">
        <f t="shared" si="43"/>
        <v>-1.7</v>
      </c>
      <c r="Y68" s="905">
        <f t="shared" si="44"/>
        <v>-2.3999999999999773</v>
      </c>
      <c r="Z68" s="905" t="str">
        <f t="shared" si="49"/>
        <v>-</v>
      </c>
      <c r="AA68" s="904">
        <f t="shared" si="50"/>
        <v>0.34999999999998865</v>
      </c>
      <c r="AB68" s="227">
        <f t="shared" si="51"/>
        <v>0.7</v>
      </c>
      <c r="AC68" s="224" t="s">
        <v>627</v>
      </c>
      <c r="AD68" s="234" t="s">
        <v>749</v>
      </c>
      <c r="AE68" s="264">
        <f>ROWS(AD$10:$AD68)</f>
        <v>59</v>
      </c>
      <c r="AF68" s="264" t="str">
        <f>IF(ID!$A$71=AD68,AE68,"")</f>
        <v/>
      </c>
      <c r="AG68" s="264" t="str">
        <f>IFERROR(SMALL($AF$10:$AF$165,ROWS($AF$10:AF68)),"")</f>
        <v/>
      </c>
    </row>
    <row r="69" spans="1:59" ht="13" x14ac:dyDescent="0.3">
      <c r="B69" s="225">
        <v>-400</v>
      </c>
      <c r="C69" s="227">
        <v>-3</v>
      </c>
      <c r="D69" s="227">
        <v>-2.7</v>
      </c>
      <c r="E69" s="229">
        <v>0.7</v>
      </c>
      <c r="F69" s="1110"/>
      <c r="H69" s="225">
        <v>-400</v>
      </c>
      <c r="I69" s="227">
        <f>-403+400</f>
        <v>-3</v>
      </c>
      <c r="J69" s="227">
        <f>-403+400</f>
        <v>-3</v>
      </c>
      <c r="K69" s="1112"/>
      <c r="M69" s="225">
        <v>-400</v>
      </c>
      <c r="N69" s="227" t="s">
        <v>58</v>
      </c>
      <c r="O69" s="227" t="s">
        <v>58</v>
      </c>
      <c r="P69" s="1232"/>
      <c r="R69" s="225">
        <f t="shared" si="45"/>
        <v>-400</v>
      </c>
      <c r="S69" s="903">
        <f t="shared" si="45"/>
        <v>-3</v>
      </c>
      <c r="T69" s="903">
        <f t="shared" si="46"/>
        <v>-3</v>
      </c>
      <c r="U69" s="903" t="str">
        <f t="shared" si="47"/>
        <v>-</v>
      </c>
      <c r="V69" s="904">
        <f t="shared" si="48"/>
        <v>0</v>
      </c>
      <c r="W69" s="903">
        <f t="shared" si="42"/>
        <v>0.7</v>
      </c>
      <c r="X69" s="905">
        <f t="shared" si="43"/>
        <v>-2.7</v>
      </c>
      <c r="Y69" s="905">
        <f t="shared" si="44"/>
        <v>-3</v>
      </c>
      <c r="Z69" s="905" t="str">
        <f t="shared" si="49"/>
        <v>-</v>
      </c>
      <c r="AA69" s="904">
        <f t="shared" si="50"/>
        <v>0.14999999999999991</v>
      </c>
      <c r="AB69" s="227">
        <f t="shared" si="51"/>
        <v>0.7</v>
      </c>
      <c r="AC69" s="224" t="s">
        <v>627</v>
      </c>
      <c r="AD69" s="234" t="s">
        <v>749</v>
      </c>
      <c r="AE69" s="264">
        <f>ROWS(AD$10:$AD69)</f>
        <v>60</v>
      </c>
      <c r="AF69" s="264" t="str">
        <f>IF(ID!$A$71=AD69,AE69,"")</f>
        <v/>
      </c>
      <c r="AG69" s="264" t="str">
        <f>IFERROR(SMALL($AF$10:$AF$165,ROWS($AF$10:AF69)),"")</f>
        <v/>
      </c>
    </row>
    <row r="70" spans="1:59" ht="13" x14ac:dyDescent="0.3">
      <c r="B70" s="225">
        <v>-500</v>
      </c>
      <c r="C70" s="227">
        <v>-3.2</v>
      </c>
      <c r="D70" s="227">
        <v>-2.9</v>
      </c>
      <c r="E70" s="229">
        <v>0.7</v>
      </c>
      <c r="F70" s="1110"/>
      <c r="H70" s="225">
        <v>-500</v>
      </c>
      <c r="I70" s="227">
        <f>-503.6+500</f>
        <v>-3.6000000000000227</v>
      </c>
      <c r="J70" s="227">
        <f>-503.6+500</f>
        <v>-3.6000000000000227</v>
      </c>
      <c r="K70" s="1112"/>
      <c r="M70" s="225">
        <v>-500</v>
      </c>
      <c r="N70" s="227" t="s">
        <v>58</v>
      </c>
      <c r="O70" s="227" t="s">
        <v>58</v>
      </c>
      <c r="P70" s="1232"/>
      <c r="R70" s="225">
        <f t="shared" si="45"/>
        <v>-500</v>
      </c>
      <c r="S70" s="903">
        <f t="shared" si="45"/>
        <v>-3.2</v>
      </c>
      <c r="T70" s="903">
        <f t="shared" si="46"/>
        <v>-3.6000000000000227</v>
      </c>
      <c r="U70" s="903" t="str">
        <f t="shared" si="47"/>
        <v>-</v>
      </c>
      <c r="V70" s="904">
        <f t="shared" si="48"/>
        <v>0.20000000000001128</v>
      </c>
      <c r="W70" s="903">
        <f t="shared" si="42"/>
        <v>0.7</v>
      </c>
      <c r="X70" s="905">
        <f t="shared" si="43"/>
        <v>-2.9</v>
      </c>
      <c r="Y70" s="905">
        <f t="shared" si="44"/>
        <v>-3.6000000000000227</v>
      </c>
      <c r="Z70" s="905" t="str">
        <f t="shared" si="49"/>
        <v>-</v>
      </c>
      <c r="AA70" s="904">
        <f t="shared" si="50"/>
        <v>0.35000000000001141</v>
      </c>
      <c r="AB70" s="227">
        <f t="shared" si="51"/>
        <v>0.7</v>
      </c>
      <c r="AC70" s="224" t="s">
        <v>627</v>
      </c>
      <c r="AD70" s="234" t="s">
        <v>749</v>
      </c>
      <c r="AE70" s="264">
        <f>ROWS(AD$10:$AD70)</f>
        <v>61</v>
      </c>
      <c r="AF70" s="264" t="str">
        <f>IF(ID!$A$71=AD70,AE70,"")</f>
        <v/>
      </c>
      <c r="AG70" s="264" t="str">
        <f>IFERROR(SMALL($AF$10:$AF$165,ROWS($AF$10:AF70)),"")</f>
        <v/>
      </c>
    </row>
    <row r="71" spans="1:59" ht="13" x14ac:dyDescent="0.3">
      <c r="B71" s="225">
        <v>-600</v>
      </c>
      <c r="C71" s="227">
        <v>-3.5</v>
      </c>
      <c r="D71" s="227">
        <v>-3.2</v>
      </c>
      <c r="E71" s="229">
        <v>0.7</v>
      </c>
      <c r="F71" s="1110"/>
      <c r="H71" s="225">
        <v>-600</v>
      </c>
      <c r="I71" s="227">
        <f>-604+600</f>
        <v>-4</v>
      </c>
      <c r="J71" s="227">
        <f>-604+600</f>
        <v>-4</v>
      </c>
      <c r="K71" s="1112"/>
      <c r="M71" s="225">
        <v>-600</v>
      </c>
      <c r="N71" s="227" t="s">
        <v>58</v>
      </c>
      <c r="O71" s="227" t="s">
        <v>58</v>
      </c>
      <c r="P71" s="1232"/>
      <c r="R71" s="225">
        <f t="shared" si="45"/>
        <v>-600</v>
      </c>
      <c r="S71" s="903">
        <f t="shared" si="45"/>
        <v>-3.5</v>
      </c>
      <c r="T71" s="903">
        <f t="shared" si="46"/>
        <v>-4</v>
      </c>
      <c r="U71" s="903" t="str">
        <f t="shared" si="47"/>
        <v>-</v>
      </c>
      <c r="V71" s="904">
        <f t="shared" si="48"/>
        <v>0.25</v>
      </c>
      <c r="W71" s="903">
        <f t="shared" si="42"/>
        <v>0.7</v>
      </c>
      <c r="X71" s="905">
        <f t="shared" si="43"/>
        <v>-3.2</v>
      </c>
      <c r="Y71" s="905">
        <f t="shared" si="44"/>
        <v>-4</v>
      </c>
      <c r="Z71" s="905" t="str">
        <f t="shared" si="49"/>
        <v>-</v>
      </c>
      <c r="AA71" s="904">
        <f t="shared" si="50"/>
        <v>0.39999999999999991</v>
      </c>
      <c r="AB71" s="227">
        <f t="shared" si="51"/>
        <v>0.7</v>
      </c>
      <c r="AC71" s="224" t="s">
        <v>627</v>
      </c>
      <c r="AD71" s="234" t="s">
        <v>749</v>
      </c>
      <c r="AE71" s="264">
        <f>ROWS(AD$10:$AD71)</f>
        <v>62</v>
      </c>
      <c r="AF71" s="264" t="str">
        <f>IF(ID!$A$71=AD71,AE71,"")</f>
        <v/>
      </c>
      <c r="AG71" s="264" t="str">
        <f>IFERROR(SMALL($AF$10:$AF$165,ROWS($AF$10:AF71)),"")</f>
        <v/>
      </c>
    </row>
    <row r="72" spans="1:59" ht="13" x14ac:dyDescent="0.3">
      <c r="A72" s="244"/>
      <c r="B72" s="226">
        <v>-700</v>
      </c>
      <c r="C72" s="228">
        <f>C71</f>
        <v>-3.5</v>
      </c>
      <c r="D72" s="228">
        <f t="shared" ref="D72:E72" si="52">D71</f>
        <v>-3.2</v>
      </c>
      <c r="E72" s="228">
        <f t="shared" si="52"/>
        <v>0.7</v>
      </c>
      <c r="F72" s="1110"/>
      <c r="H72" s="226">
        <v>-700</v>
      </c>
      <c r="I72" s="228">
        <f>-704.5+700</f>
        <v>-4.5</v>
      </c>
      <c r="J72" s="228">
        <f>-704.5+700</f>
        <v>-4.5</v>
      </c>
      <c r="K72" s="1112"/>
      <c r="M72" s="226">
        <v>-700</v>
      </c>
      <c r="N72" s="248" t="s">
        <v>58</v>
      </c>
      <c r="O72" s="248" t="s">
        <v>58</v>
      </c>
      <c r="P72" s="1232"/>
      <c r="R72" s="225">
        <f t="shared" si="45"/>
        <v>-700</v>
      </c>
      <c r="S72" s="903">
        <f t="shared" si="45"/>
        <v>-3.5</v>
      </c>
      <c r="T72" s="903">
        <f t="shared" si="46"/>
        <v>-4.5</v>
      </c>
      <c r="U72" s="903" t="str">
        <f t="shared" si="47"/>
        <v>-</v>
      </c>
      <c r="V72" s="904">
        <f t="shared" si="48"/>
        <v>0.5</v>
      </c>
      <c r="W72" s="903">
        <f t="shared" si="42"/>
        <v>0.7</v>
      </c>
      <c r="X72" s="905">
        <f t="shared" si="43"/>
        <v>-3.2</v>
      </c>
      <c r="Y72" s="905">
        <f t="shared" si="44"/>
        <v>-4.5</v>
      </c>
      <c r="Z72" s="905" t="str">
        <f t="shared" si="49"/>
        <v>-</v>
      </c>
      <c r="AA72" s="904">
        <f t="shared" si="50"/>
        <v>0.64999999999999991</v>
      </c>
      <c r="AB72" s="227">
        <f t="shared" si="51"/>
        <v>0.7</v>
      </c>
      <c r="AC72" s="224" t="s">
        <v>627</v>
      </c>
      <c r="AD72" s="234" t="s">
        <v>749</v>
      </c>
      <c r="AE72" s="264">
        <f>ROWS(AD$10:$AD72)</f>
        <v>63</v>
      </c>
      <c r="AF72" s="264" t="str">
        <f>IF(ID!$A$71=AD72,AE72,"")</f>
        <v/>
      </c>
      <c r="AG72" s="264" t="str">
        <f>IFERROR(SMALL($AF$10:$AF$165,ROWS($AF$10:AF72)),"")</f>
        <v/>
      </c>
    </row>
    <row r="73" spans="1:59" s="244" customFormat="1" ht="13" x14ac:dyDescent="0.3">
      <c r="B73" s="226"/>
      <c r="C73" s="247"/>
      <c r="D73" s="247"/>
      <c r="E73" s="247"/>
      <c r="F73" s="245"/>
      <c r="G73" s="884"/>
      <c r="H73" s="226"/>
      <c r="I73" s="228"/>
      <c r="J73" s="228"/>
      <c r="K73" s="255"/>
      <c r="L73" s="885"/>
      <c r="M73" s="226"/>
      <c r="N73" s="228"/>
      <c r="O73" s="228"/>
      <c r="P73" s="255"/>
      <c r="R73" s="951"/>
      <c r="S73" s="903"/>
      <c r="T73" s="903"/>
      <c r="U73" s="903"/>
      <c r="V73" s="904"/>
      <c r="W73" s="903"/>
      <c r="X73" s="905"/>
      <c r="Y73" s="905"/>
      <c r="Z73" s="905"/>
      <c r="AA73" s="904"/>
      <c r="AB73" s="954"/>
      <c r="AC73" s="224"/>
      <c r="AD73" s="234"/>
      <c r="AE73" s="264">
        <f>ROWS(AD$10:$AD73)</f>
        <v>64</v>
      </c>
      <c r="AF73" s="264" t="str">
        <f>IF(ID!$A$71=AD73,AE73,"")</f>
        <v/>
      </c>
      <c r="AG73" s="264" t="str">
        <f>IFERROR(SMALL($AF$10:$AF$165,ROWS($AF$10:AF73)),"")</f>
        <v/>
      </c>
      <c r="BG73" s="239"/>
    </row>
    <row r="74" spans="1:59" ht="13" x14ac:dyDescent="0.3">
      <c r="B74" s="243"/>
      <c r="C74" s="250"/>
      <c r="D74" s="250"/>
      <c r="E74" s="250"/>
      <c r="F74" s="245"/>
      <c r="H74" s="243"/>
      <c r="I74" s="253"/>
      <c r="J74" s="253"/>
      <c r="K74" s="255"/>
      <c r="M74" s="243"/>
      <c r="N74" s="253"/>
      <c r="O74" s="253"/>
      <c r="P74" s="255"/>
      <c r="R74" s="241"/>
      <c r="S74" s="903"/>
      <c r="T74" s="903"/>
      <c r="U74" s="903"/>
      <c r="V74" s="955"/>
      <c r="W74" s="956"/>
      <c r="X74" s="956"/>
      <c r="Y74" s="956"/>
      <c r="Z74" s="956"/>
      <c r="AA74" s="956"/>
      <c r="AB74" s="957"/>
      <c r="AE74" s="264">
        <f>ROWS(AD$10:$AD74)</f>
        <v>65</v>
      </c>
      <c r="AF74" s="264" t="str">
        <f>IF(ID!$A$71=AD74,AE74,"")</f>
        <v/>
      </c>
      <c r="AG74" s="264" t="str">
        <f>IFERROR(SMALL($AF$10:$AF$165,ROWS($AF$10:AF74)),"")</f>
        <v/>
      </c>
      <c r="BG74" s="223"/>
    </row>
    <row r="75" spans="1:59" ht="13" x14ac:dyDescent="0.3">
      <c r="B75" s="243"/>
      <c r="C75" s="250"/>
      <c r="D75" s="250"/>
      <c r="E75" s="250"/>
      <c r="F75" s="245"/>
      <c r="H75" s="243"/>
      <c r="I75" s="253"/>
      <c r="J75" s="253"/>
      <c r="K75" s="256"/>
      <c r="M75" s="243"/>
      <c r="N75" s="253"/>
      <c r="O75" s="253"/>
      <c r="P75" s="256"/>
      <c r="AE75" s="264">
        <f>ROWS(AD$10:$AD75)</f>
        <v>66</v>
      </c>
      <c r="AF75" s="264" t="str">
        <f>IF(ID!$A$71=AD75,AE75,"")</f>
        <v/>
      </c>
      <c r="AG75" s="264" t="str">
        <f>IFERROR(SMALL($AF$10:$AF$165,ROWS($AF$10:AF75)),"")</f>
        <v/>
      </c>
      <c r="BG75" s="223"/>
    </row>
    <row r="76" spans="1:59" ht="13" x14ac:dyDescent="0.3">
      <c r="AE76" s="264">
        <f>ROWS(AD$10:$AD76)</f>
        <v>67</v>
      </c>
      <c r="AF76" s="264" t="str">
        <f>IF(ID!$A$71=AD76,AE76,"")</f>
        <v/>
      </c>
      <c r="AG76" s="264" t="str">
        <f>IFERROR(SMALL($AF$10:$AF$165,ROWS($AF$10:AF76)),"")</f>
        <v/>
      </c>
      <c r="BG76" s="223"/>
    </row>
    <row r="77" spans="1:59" ht="18" x14ac:dyDescent="0.4">
      <c r="B77" s="1228" t="s">
        <v>750</v>
      </c>
      <c r="C77" s="1228"/>
      <c r="D77" s="1228"/>
      <c r="E77" s="1228"/>
      <c r="F77" s="1228"/>
      <c r="G77" s="892"/>
      <c r="H77" s="1228" t="s">
        <v>751</v>
      </c>
      <c r="I77" s="1228"/>
      <c r="J77" s="1228"/>
      <c r="K77" s="1228"/>
      <c r="L77" s="893"/>
      <c r="M77" s="1228" t="s">
        <v>752</v>
      </c>
      <c r="N77" s="1228"/>
      <c r="O77" s="1228"/>
      <c r="P77" s="1228"/>
      <c r="AE77" s="264">
        <f>ROWS(AD$10:$AD77)</f>
        <v>68</v>
      </c>
      <c r="AF77" s="264" t="str">
        <f>IF(ID!$A$71=AD77,AE77,"")</f>
        <v/>
      </c>
      <c r="AG77" s="264" t="str">
        <f>IFERROR(SMALL($AF$10:$AF$165,ROWS($AF$10:AF77)),"")</f>
        <v/>
      </c>
      <c r="BG77" s="223"/>
    </row>
    <row r="78" spans="1:59" ht="13" x14ac:dyDescent="0.3">
      <c r="R78" s="958"/>
      <c r="S78" s="959"/>
      <c r="T78" s="959"/>
      <c r="U78" s="959"/>
      <c r="V78" s="251" t="s">
        <v>753</v>
      </c>
      <c r="AA78" s="251" t="s">
        <v>753</v>
      </c>
      <c r="AB78" s="960"/>
      <c r="AC78" s="961"/>
      <c r="AD78" s="962"/>
      <c r="AE78" s="963">
        <f>ROWS(AD$10:$AD78)</f>
        <v>69</v>
      </c>
      <c r="AF78" s="264" t="str">
        <f>IF(ID!$A$71=AD78,AE78,"")</f>
        <v/>
      </c>
      <c r="AG78" s="264" t="str">
        <f>IFERROR(SMALL($AF$10:$AF$165,ROWS($AF$10:AF78)),"")</f>
        <v/>
      </c>
      <c r="BG78" s="223"/>
    </row>
    <row r="79" spans="1:59" ht="12.75" customHeight="1" x14ac:dyDescent="0.3">
      <c r="A79" s="259"/>
      <c r="B79" s="240" t="s">
        <v>190</v>
      </c>
      <c r="C79" s="240" t="s">
        <v>616</v>
      </c>
      <c r="D79" s="240" t="s">
        <v>754</v>
      </c>
      <c r="E79" s="240" t="s">
        <v>617</v>
      </c>
      <c r="F79" s="1115" t="s">
        <v>635</v>
      </c>
      <c r="H79" s="240" t="s">
        <v>190</v>
      </c>
      <c r="I79" s="240" t="s">
        <v>616</v>
      </c>
      <c r="J79" s="240" t="s">
        <v>756</v>
      </c>
      <c r="K79" s="1229" t="s">
        <v>634</v>
      </c>
      <c r="M79" s="240" t="s">
        <v>190</v>
      </c>
      <c r="N79" s="240" t="s">
        <v>616</v>
      </c>
      <c r="O79" s="240" t="s">
        <v>756</v>
      </c>
      <c r="P79" s="1231" t="s">
        <v>58</v>
      </c>
      <c r="R79" s="240" t="s">
        <v>190</v>
      </c>
      <c r="S79" s="896" t="s">
        <v>758</v>
      </c>
      <c r="T79" s="896" t="s">
        <v>759</v>
      </c>
      <c r="U79" s="896" t="s">
        <v>760</v>
      </c>
      <c r="V79" s="896" t="s">
        <v>716</v>
      </c>
      <c r="W79" s="897" t="s">
        <v>717</v>
      </c>
      <c r="X79" s="898" t="s">
        <v>761</v>
      </c>
      <c r="Y79" s="898" t="s">
        <v>762</v>
      </c>
      <c r="Z79" s="898" t="s">
        <v>763</v>
      </c>
      <c r="AA79" s="898" t="s">
        <v>692</v>
      </c>
      <c r="AB79" s="899" t="s">
        <v>719</v>
      </c>
      <c r="AC79" s="258" t="s">
        <v>618</v>
      </c>
      <c r="AD79" s="265" t="s">
        <v>619</v>
      </c>
      <c r="AE79" s="264">
        <f>ROWS(AD$10:$AD79)</f>
        <v>70</v>
      </c>
      <c r="AF79" s="264" t="str">
        <f>IF(ID!$A$71=AD79,AE79,"")</f>
        <v/>
      </c>
      <c r="AG79" s="264" t="str">
        <f>IFERROR(SMALL($AF$10:$AF$165,ROWS($AF$10:AF79)),"")</f>
        <v/>
      </c>
      <c r="BG79" s="223"/>
    </row>
    <row r="80" spans="1:59" ht="13" x14ac:dyDescent="0.3">
      <c r="B80" s="225">
        <v>0</v>
      </c>
      <c r="C80" s="691">
        <v>0</v>
      </c>
      <c r="D80" s="691">
        <v>0</v>
      </c>
      <c r="E80" s="691">
        <v>0.6</v>
      </c>
      <c r="F80" s="1115"/>
      <c r="H80" s="225">
        <v>0</v>
      </c>
      <c r="I80" s="227">
        <v>0</v>
      </c>
      <c r="J80" s="227">
        <v>0</v>
      </c>
      <c r="K80" s="1230"/>
      <c r="M80" s="225">
        <v>0</v>
      </c>
      <c r="N80" s="227" t="s">
        <v>58</v>
      </c>
      <c r="O80" s="227" t="s">
        <v>58</v>
      </c>
      <c r="P80" s="1232"/>
      <c r="R80" s="225">
        <f>B80</f>
        <v>0</v>
      </c>
      <c r="S80" s="903">
        <f>C80</f>
        <v>0</v>
      </c>
      <c r="T80" s="903">
        <f>I80</f>
        <v>0</v>
      </c>
      <c r="U80" s="903" t="str">
        <f>N80</f>
        <v>-</v>
      </c>
      <c r="V80" s="904">
        <f>0.5*(MAX(S80:U80)-(MIN(S80:U80)))</f>
        <v>0</v>
      </c>
      <c r="W80" s="903">
        <f t="shared" ref="W80:W87" si="53">E80</f>
        <v>0.6</v>
      </c>
      <c r="X80" s="905">
        <f t="shared" ref="X80:X87" si="54">D80</f>
        <v>0</v>
      </c>
      <c r="Y80" s="905">
        <f t="shared" ref="Y80:Y87" si="55">J80</f>
        <v>0</v>
      </c>
      <c r="Z80" s="905" t="str">
        <f>O80</f>
        <v>-</v>
      </c>
      <c r="AA80" s="904">
        <f>0.5*(MAX(X80:Z80)-(MIN(X80:Z80)))</f>
        <v>0</v>
      </c>
      <c r="AB80" s="227">
        <f>E80</f>
        <v>0.6</v>
      </c>
      <c r="AC80" s="223" t="s">
        <v>675</v>
      </c>
      <c r="AD80" s="223" t="s">
        <v>603</v>
      </c>
      <c r="AE80" s="264">
        <f>ROWS(AD$10:$AD80)</f>
        <v>71</v>
      </c>
      <c r="AF80" s="264" t="str">
        <f>IF(ID!$A$71=AD80,AE80,"")</f>
        <v/>
      </c>
      <c r="AG80" s="264" t="str">
        <f>IFERROR(SMALL($AF$10:$AF$165,ROWS($AF$10:AF80)),"")</f>
        <v/>
      </c>
      <c r="BG80" s="223"/>
    </row>
    <row r="81" spans="1:59" ht="13" x14ac:dyDescent="0.3">
      <c r="B81" s="225">
        <v>-100</v>
      </c>
      <c r="C81" s="691">
        <v>0</v>
      </c>
      <c r="D81" s="691">
        <v>0</v>
      </c>
      <c r="E81" s="691">
        <v>0.6</v>
      </c>
      <c r="F81" s="1115"/>
      <c r="H81" s="225">
        <v>-100</v>
      </c>
      <c r="I81" s="227">
        <v>0</v>
      </c>
      <c r="J81" s="227">
        <v>0</v>
      </c>
      <c r="K81" s="1230"/>
      <c r="M81" s="225">
        <v>-100</v>
      </c>
      <c r="N81" s="227" t="s">
        <v>58</v>
      </c>
      <c r="O81" s="227" t="s">
        <v>58</v>
      </c>
      <c r="P81" s="1232"/>
      <c r="R81" s="225">
        <f t="shared" ref="R81:S87" si="56">B81</f>
        <v>-100</v>
      </c>
      <c r="S81" s="903">
        <f t="shared" si="56"/>
        <v>0</v>
      </c>
      <c r="T81" s="903">
        <f t="shared" ref="T81:T87" si="57">I81</f>
        <v>0</v>
      </c>
      <c r="U81" s="903" t="str">
        <f t="shared" ref="U81:U87" si="58">N81</f>
        <v>-</v>
      </c>
      <c r="V81" s="904">
        <f t="shared" ref="V81:V87" si="59">0.5*(MAX(S81:U81)-(MIN(S81:U81)))</f>
        <v>0</v>
      </c>
      <c r="W81" s="903">
        <f t="shared" si="53"/>
        <v>0.6</v>
      </c>
      <c r="X81" s="905">
        <f t="shared" si="54"/>
        <v>0</v>
      </c>
      <c r="Y81" s="905">
        <f t="shared" si="55"/>
        <v>0</v>
      </c>
      <c r="Z81" s="905" t="str">
        <f t="shared" ref="Z81:Z87" si="60">O81</f>
        <v>-</v>
      </c>
      <c r="AA81" s="904">
        <f t="shared" ref="AA81:AA87" si="61">0.5*(MAX(X81:Z81)-(MIN(X81:Z81)))</f>
        <v>0</v>
      </c>
      <c r="AB81" s="227">
        <f t="shared" ref="AB81:AB87" si="62">E81</f>
        <v>0.6</v>
      </c>
      <c r="AC81" s="223" t="s">
        <v>675</v>
      </c>
      <c r="AD81" s="223" t="s">
        <v>603</v>
      </c>
      <c r="AE81" s="264">
        <f>ROWS(AD$10:$AD81)</f>
        <v>72</v>
      </c>
      <c r="AF81" s="264" t="str">
        <f>IF(ID!$A$71=AD81,AE81,"")</f>
        <v/>
      </c>
      <c r="AG81" s="264" t="str">
        <f>IFERROR(SMALL($AF$10:$AF$165,ROWS($AF$10:AF81)),"")</f>
        <v/>
      </c>
      <c r="BG81" s="223"/>
    </row>
    <row r="82" spans="1:59" ht="13" x14ac:dyDescent="0.3">
      <c r="B82" s="225">
        <v>-200</v>
      </c>
      <c r="C82" s="691">
        <v>0</v>
      </c>
      <c r="D82" s="691">
        <v>0</v>
      </c>
      <c r="E82" s="691">
        <v>0.6</v>
      </c>
      <c r="F82" s="1115"/>
      <c r="H82" s="225">
        <v>-200</v>
      </c>
      <c r="I82" s="227">
        <v>-0.3</v>
      </c>
      <c r="J82" s="227">
        <v>-0.1</v>
      </c>
      <c r="K82" s="1230"/>
      <c r="M82" s="225">
        <v>-200</v>
      </c>
      <c r="N82" s="227" t="s">
        <v>58</v>
      </c>
      <c r="O82" s="227" t="s">
        <v>58</v>
      </c>
      <c r="P82" s="1232"/>
      <c r="R82" s="225">
        <f t="shared" si="56"/>
        <v>-200</v>
      </c>
      <c r="S82" s="903">
        <f t="shared" si="56"/>
        <v>0</v>
      </c>
      <c r="T82" s="903">
        <f t="shared" si="57"/>
        <v>-0.3</v>
      </c>
      <c r="U82" s="903" t="str">
        <f t="shared" si="58"/>
        <v>-</v>
      </c>
      <c r="V82" s="904">
        <f t="shared" si="59"/>
        <v>0.15</v>
      </c>
      <c r="W82" s="903">
        <f t="shared" si="53"/>
        <v>0.6</v>
      </c>
      <c r="X82" s="905">
        <f t="shared" si="54"/>
        <v>0</v>
      </c>
      <c r="Y82" s="905">
        <f t="shared" si="55"/>
        <v>-0.1</v>
      </c>
      <c r="Z82" s="905" t="str">
        <f t="shared" si="60"/>
        <v>-</v>
      </c>
      <c r="AA82" s="904">
        <f t="shared" si="61"/>
        <v>0.05</v>
      </c>
      <c r="AB82" s="227">
        <f t="shared" si="62"/>
        <v>0.6</v>
      </c>
      <c r="AC82" s="223" t="s">
        <v>675</v>
      </c>
      <c r="AD82" s="223" t="s">
        <v>603</v>
      </c>
      <c r="AE82" s="264">
        <f>ROWS(AD$10:$AD82)</f>
        <v>73</v>
      </c>
      <c r="AF82" s="264" t="str">
        <f>IF(ID!$A$71=AD82,AE82,"")</f>
        <v/>
      </c>
      <c r="AG82" s="264" t="str">
        <f>IFERROR(SMALL($AF$10:$AF$165,ROWS($AF$10:AF82)),"")</f>
        <v/>
      </c>
      <c r="BG82" s="263"/>
    </row>
    <row r="83" spans="1:59" ht="13" x14ac:dyDescent="0.3">
      <c r="B83" s="225">
        <v>-300</v>
      </c>
      <c r="C83" s="691">
        <v>-0.1</v>
      </c>
      <c r="D83" s="691">
        <v>-0.1</v>
      </c>
      <c r="E83" s="691">
        <v>0.6</v>
      </c>
      <c r="F83" s="1115"/>
      <c r="H83" s="225">
        <v>-300</v>
      </c>
      <c r="I83" s="227">
        <v>-0.5</v>
      </c>
      <c r="J83" s="227">
        <v>-0.5</v>
      </c>
      <c r="K83" s="1230"/>
      <c r="M83" s="225">
        <v>-300</v>
      </c>
      <c r="N83" s="227" t="s">
        <v>58</v>
      </c>
      <c r="O83" s="227" t="s">
        <v>58</v>
      </c>
      <c r="P83" s="1232"/>
      <c r="R83" s="225">
        <f t="shared" si="56"/>
        <v>-300</v>
      </c>
      <c r="S83" s="903">
        <f t="shared" si="56"/>
        <v>-0.1</v>
      </c>
      <c r="T83" s="903">
        <f t="shared" si="57"/>
        <v>-0.5</v>
      </c>
      <c r="U83" s="903" t="str">
        <f t="shared" si="58"/>
        <v>-</v>
      </c>
      <c r="V83" s="904">
        <f t="shared" si="59"/>
        <v>0.2</v>
      </c>
      <c r="W83" s="903">
        <f t="shared" si="53"/>
        <v>0.6</v>
      </c>
      <c r="X83" s="905">
        <f t="shared" si="54"/>
        <v>-0.1</v>
      </c>
      <c r="Y83" s="905">
        <f t="shared" si="55"/>
        <v>-0.5</v>
      </c>
      <c r="Z83" s="905" t="str">
        <f t="shared" si="60"/>
        <v>-</v>
      </c>
      <c r="AA83" s="904">
        <f t="shared" si="61"/>
        <v>0.2</v>
      </c>
      <c r="AB83" s="227">
        <f t="shared" si="62"/>
        <v>0.6</v>
      </c>
      <c r="AC83" s="223" t="s">
        <v>675</v>
      </c>
      <c r="AD83" s="223" t="s">
        <v>603</v>
      </c>
      <c r="AE83" s="264">
        <f>ROWS(AD$10:$AD83)</f>
        <v>74</v>
      </c>
      <c r="AF83" s="264" t="str">
        <f>IF(ID!$A$71=AD83,AE83,"")</f>
        <v/>
      </c>
      <c r="AG83" s="264" t="str">
        <f>IFERROR(SMALL($AF$10:$AF$165,ROWS($AF$10:AF83)),"")</f>
        <v/>
      </c>
    </row>
    <row r="84" spans="1:59" ht="13" x14ac:dyDescent="0.3">
      <c r="B84" s="225">
        <v>-400</v>
      </c>
      <c r="C84" s="691">
        <v>-0.1</v>
      </c>
      <c r="D84" s="691">
        <v>-0.1</v>
      </c>
      <c r="E84" s="691">
        <v>0.6</v>
      </c>
      <c r="F84" s="1115"/>
      <c r="H84" s="225">
        <v>-400</v>
      </c>
      <c r="I84" s="227">
        <v>-0.5</v>
      </c>
      <c r="J84" s="227">
        <v>-0.5</v>
      </c>
      <c r="K84" s="1230"/>
      <c r="M84" s="225">
        <v>-400</v>
      </c>
      <c r="N84" s="227" t="s">
        <v>58</v>
      </c>
      <c r="O84" s="227" t="s">
        <v>58</v>
      </c>
      <c r="P84" s="1232"/>
      <c r="R84" s="225">
        <f t="shared" si="56"/>
        <v>-400</v>
      </c>
      <c r="S84" s="903">
        <f t="shared" si="56"/>
        <v>-0.1</v>
      </c>
      <c r="T84" s="903">
        <f t="shared" si="57"/>
        <v>-0.5</v>
      </c>
      <c r="U84" s="903" t="str">
        <f t="shared" si="58"/>
        <v>-</v>
      </c>
      <c r="V84" s="904">
        <f t="shared" si="59"/>
        <v>0.2</v>
      </c>
      <c r="W84" s="903">
        <f t="shared" si="53"/>
        <v>0.6</v>
      </c>
      <c r="X84" s="905">
        <f t="shared" si="54"/>
        <v>-0.1</v>
      </c>
      <c r="Y84" s="905">
        <f t="shared" si="55"/>
        <v>-0.5</v>
      </c>
      <c r="Z84" s="905" t="str">
        <f t="shared" si="60"/>
        <v>-</v>
      </c>
      <c r="AA84" s="904">
        <f t="shared" si="61"/>
        <v>0.2</v>
      </c>
      <c r="AB84" s="227">
        <f t="shared" si="62"/>
        <v>0.6</v>
      </c>
      <c r="AC84" s="223" t="s">
        <v>675</v>
      </c>
      <c r="AD84" s="223" t="s">
        <v>603</v>
      </c>
      <c r="AE84" s="264">
        <f>ROWS(AD$10:$AD84)</f>
        <v>75</v>
      </c>
      <c r="AF84" s="264" t="str">
        <f>IF(ID!$A$71=AD84,AE84,"")</f>
        <v/>
      </c>
      <c r="AG84" s="264" t="str">
        <f>IFERROR(SMALL($AF$10:$AF$165,ROWS($AF$10:AF84)),"")</f>
        <v/>
      </c>
    </row>
    <row r="85" spans="1:59" ht="13" x14ac:dyDescent="0.3">
      <c r="B85" s="225">
        <v>-500</v>
      </c>
      <c r="C85" s="691">
        <v>-0.3</v>
      </c>
      <c r="D85" s="691">
        <v>-0.3</v>
      </c>
      <c r="E85" s="691">
        <v>0.6</v>
      </c>
      <c r="F85" s="1115"/>
      <c r="H85" s="225">
        <v>-500</v>
      </c>
      <c r="I85" s="227">
        <v>-0.5</v>
      </c>
      <c r="J85" s="227">
        <v>-0.5</v>
      </c>
      <c r="K85" s="1230"/>
      <c r="M85" s="225">
        <v>-500</v>
      </c>
      <c r="N85" s="227" t="s">
        <v>58</v>
      </c>
      <c r="O85" s="227" t="s">
        <v>58</v>
      </c>
      <c r="P85" s="1232"/>
      <c r="R85" s="225">
        <f t="shared" si="56"/>
        <v>-500</v>
      </c>
      <c r="S85" s="903">
        <f t="shared" si="56"/>
        <v>-0.3</v>
      </c>
      <c r="T85" s="903">
        <f t="shared" si="57"/>
        <v>-0.5</v>
      </c>
      <c r="U85" s="903" t="str">
        <f t="shared" si="58"/>
        <v>-</v>
      </c>
      <c r="V85" s="904">
        <f t="shared" si="59"/>
        <v>0.1</v>
      </c>
      <c r="W85" s="903">
        <f t="shared" si="53"/>
        <v>0.6</v>
      </c>
      <c r="X85" s="905">
        <f t="shared" si="54"/>
        <v>-0.3</v>
      </c>
      <c r="Y85" s="905">
        <f t="shared" si="55"/>
        <v>-0.5</v>
      </c>
      <c r="Z85" s="905" t="str">
        <f t="shared" si="60"/>
        <v>-</v>
      </c>
      <c r="AA85" s="904">
        <f t="shared" si="61"/>
        <v>0.1</v>
      </c>
      <c r="AB85" s="227">
        <f t="shared" si="62"/>
        <v>0.6</v>
      </c>
      <c r="AC85" s="223" t="s">
        <v>675</v>
      </c>
      <c r="AD85" s="223" t="s">
        <v>603</v>
      </c>
      <c r="AE85" s="264">
        <f>ROWS(AD$10:$AD85)</f>
        <v>76</v>
      </c>
      <c r="AF85" s="264" t="str">
        <f>IF(ID!$A$71=AD85,AE85,"")</f>
        <v/>
      </c>
      <c r="AG85" s="264" t="str">
        <f>IFERROR(SMALL($AF$10:$AF$165,ROWS($AF$10:AF85)),"")</f>
        <v/>
      </c>
    </row>
    <row r="86" spans="1:59" ht="13" x14ac:dyDescent="0.3">
      <c r="A86" s="261"/>
      <c r="B86" s="951">
        <v>-600</v>
      </c>
      <c r="C86" s="964">
        <v>-0.4</v>
      </c>
      <c r="D86" s="964">
        <v>-0.4</v>
      </c>
      <c r="E86" s="691">
        <v>0.6</v>
      </c>
      <c r="F86" s="1115"/>
      <c r="H86" s="225">
        <v>-600</v>
      </c>
      <c r="I86" s="227">
        <v>-0.4</v>
      </c>
      <c r="J86" s="227">
        <v>-0.4</v>
      </c>
      <c r="K86" s="1230"/>
      <c r="M86" s="225">
        <v>-600</v>
      </c>
      <c r="N86" s="227" t="s">
        <v>58</v>
      </c>
      <c r="O86" s="227" t="s">
        <v>58</v>
      </c>
      <c r="P86" s="1232"/>
      <c r="R86" s="225">
        <f t="shared" si="56"/>
        <v>-600</v>
      </c>
      <c r="S86" s="903">
        <f t="shared" si="56"/>
        <v>-0.4</v>
      </c>
      <c r="T86" s="903">
        <f t="shared" si="57"/>
        <v>-0.4</v>
      </c>
      <c r="U86" s="903" t="str">
        <f t="shared" si="58"/>
        <v>-</v>
      </c>
      <c r="V86" s="904">
        <f t="shared" si="59"/>
        <v>0</v>
      </c>
      <c r="W86" s="903">
        <f t="shared" si="53"/>
        <v>0.6</v>
      </c>
      <c r="X86" s="905">
        <f t="shared" si="54"/>
        <v>-0.4</v>
      </c>
      <c r="Y86" s="905">
        <f t="shared" si="55"/>
        <v>-0.4</v>
      </c>
      <c r="Z86" s="905" t="str">
        <f t="shared" si="60"/>
        <v>-</v>
      </c>
      <c r="AA86" s="904">
        <f t="shared" si="61"/>
        <v>0</v>
      </c>
      <c r="AB86" s="227">
        <f t="shared" si="62"/>
        <v>0.6</v>
      </c>
      <c r="AC86" s="223" t="s">
        <v>675</v>
      </c>
      <c r="AD86" s="223" t="s">
        <v>603</v>
      </c>
      <c r="AE86" s="264">
        <f>ROWS(AD$10:$AD86)</f>
        <v>77</v>
      </c>
      <c r="AF86" s="264" t="str">
        <f>IF(ID!$A$71=AD86,AE86,"")</f>
        <v/>
      </c>
      <c r="AG86" s="264" t="str">
        <f>IFERROR(SMALL($AF$10:$AF$165,ROWS($AF$10:AF86)),"")</f>
        <v/>
      </c>
    </row>
    <row r="87" spans="1:59" s="244" customFormat="1" ht="13" x14ac:dyDescent="0.3">
      <c r="A87" s="261"/>
      <c r="B87" s="242">
        <v>-700</v>
      </c>
      <c r="C87" s="965">
        <v>-0.6</v>
      </c>
      <c r="D87" s="965">
        <v>-0.6</v>
      </c>
      <c r="E87" s="691">
        <f>E86</f>
        <v>0.6</v>
      </c>
      <c r="F87" s="1115"/>
      <c r="G87" s="884"/>
      <c r="H87" s="242">
        <v>-700</v>
      </c>
      <c r="I87" s="254">
        <f>I86</f>
        <v>-0.4</v>
      </c>
      <c r="J87" s="254">
        <f>J86</f>
        <v>-0.4</v>
      </c>
      <c r="K87" s="1230"/>
      <c r="L87" s="885"/>
      <c r="M87" s="242">
        <v>-700</v>
      </c>
      <c r="N87" s="248" t="s">
        <v>58</v>
      </c>
      <c r="O87" s="248" t="s">
        <v>58</v>
      </c>
      <c r="P87" s="1232"/>
      <c r="R87" s="225">
        <f t="shared" si="56"/>
        <v>-700</v>
      </c>
      <c r="S87" s="903">
        <f t="shared" si="56"/>
        <v>-0.6</v>
      </c>
      <c r="T87" s="903">
        <f t="shared" si="57"/>
        <v>-0.4</v>
      </c>
      <c r="U87" s="903" t="str">
        <f t="shared" si="58"/>
        <v>-</v>
      </c>
      <c r="V87" s="904">
        <f t="shared" si="59"/>
        <v>9.9999999999999978E-2</v>
      </c>
      <c r="W87" s="903">
        <f t="shared" si="53"/>
        <v>0.6</v>
      </c>
      <c r="X87" s="905">
        <f t="shared" si="54"/>
        <v>-0.6</v>
      </c>
      <c r="Y87" s="905">
        <f t="shared" si="55"/>
        <v>-0.4</v>
      </c>
      <c r="Z87" s="905" t="str">
        <f t="shared" si="60"/>
        <v>-</v>
      </c>
      <c r="AA87" s="904">
        <f t="shared" si="61"/>
        <v>9.9999999999999978E-2</v>
      </c>
      <c r="AB87" s="227">
        <f t="shared" si="62"/>
        <v>0.6</v>
      </c>
      <c r="AC87" s="223" t="s">
        <v>675</v>
      </c>
      <c r="AD87" s="223" t="s">
        <v>603</v>
      </c>
      <c r="AE87" s="264">
        <f>ROWS(AD$10:$AD87)</f>
        <v>78</v>
      </c>
      <c r="AF87" s="264" t="str">
        <f>IF(ID!$A$71=AD87,AE87,"")</f>
        <v/>
      </c>
      <c r="AG87" s="264" t="str">
        <f>IFERROR(SMALL($AF$10:$AF$165,ROWS($AF$10:AF87)),"")</f>
        <v/>
      </c>
      <c r="BG87" s="239"/>
    </row>
    <row r="88" spans="1:59" s="261" customFormat="1" ht="13" x14ac:dyDescent="0.3">
      <c r="B88" s="242"/>
      <c r="C88" s="249"/>
      <c r="D88" s="249"/>
      <c r="E88" s="249"/>
      <c r="F88" s="246"/>
      <c r="G88" s="884"/>
      <c r="H88" s="242"/>
      <c r="I88" s="254"/>
      <c r="J88" s="309"/>
      <c r="K88" s="257"/>
      <c r="L88" s="885"/>
      <c r="M88" s="242"/>
      <c r="N88" s="254"/>
      <c r="O88" s="309"/>
      <c r="P88" s="257"/>
      <c r="Q88" s="244"/>
      <c r="R88" s="951"/>
      <c r="S88" s="903"/>
      <c r="T88" s="903"/>
      <c r="U88" s="903"/>
      <c r="V88" s="904"/>
      <c r="W88" s="952"/>
      <c r="X88" s="953"/>
      <c r="Y88" s="953"/>
      <c r="Z88" s="905"/>
      <c r="AA88" s="904"/>
      <c r="AB88" s="954"/>
      <c r="AC88" s="262"/>
      <c r="AD88" s="263"/>
      <c r="AE88" s="264">
        <f>ROWS(AD$10:$AD88)</f>
        <v>79</v>
      </c>
      <c r="AF88" s="264" t="str">
        <f>IF(ID!$A$71=AD88,AE88,"")</f>
        <v/>
      </c>
      <c r="AG88" s="264" t="str">
        <f>IFERROR(SMALL($AF$10:$AF$165,ROWS($AF$10:AF88)),"")</f>
        <v/>
      </c>
      <c r="BG88" s="239"/>
    </row>
    <row r="89" spans="1:59" ht="13" x14ac:dyDescent="0.3">
      <c r="B89" s="243"/>
      <c r="C89" s="250"/>
      <c r="D89" s="250"/>
      <c r="E89" s="250"/>
      <c r="F89" s="245"/>
      <c r="H89" s="243"/>
      <c r="I89" s="253"/>
      <c r="J89" s="307"/>
      <c r="K89" s="255"/>
      <c r="M89" s="243"/>
      <c r="N89" s="253"/>
      <c r="O89" s="307"/>
      <c r="P89" s="255"/>
      <c r="R89" s="241"/>
      <c r="S89" s="955"/>
      <c r="T89" s="955"/>
      <c r="U89" s="955"/>
      <c r="V89" s="955"/>
      <c r="W89" s="956"/>
      <c r="X89" s="956"/>
      <c r="Y89" s="956"/>
      <c r="Z89" s="956"/>
      <c r="AA89" s="956"/>
      <c r="AB89" s="957"/>
      <c r="AE89" s="264">
        <f>ROWS(AD$10:$AD89)</f>
        <v>80</v>
      </c>
      <c r="AF89" s="264" t="str">
        <f>IF(ID!$A$71=AD89,AE89,"")</f>
        <v/>
      </c>
      <c r="AG89" s="264" t="str">
        <f>IFERROR(SMALL($AF$10:$AF$165,ROWS($AF$10:AF89)),"")</f>
        <v/>
      </c>
      <c r="BG89" s="223"/>
    </row>
    <row r="90" spans="1:59" ht="13" x14ac:dyDescent="0.3">
      <c r="B90" s="243"/>
      <c r="C90" s="250"/>
      <c r="D90" s="250"/>
      <c r="E90" s="250"/>
      <c r="F90" s="245"/>
      <c r="H90" s="243"/>
      <c r="I90" s="253"/>
      <c r="J90" s="308"/>
      <c r="K90" s="256"/>
      <c r="M90" s="243"/>
      <c r="N90" s="253"/>
      <c r="O90" s="308"/>
      <c r="P90" s="256"/>
      <c r="AE90" s="264">
        <f>ROWS(AD$10:$AD90)</f>
        <v>81</v>
      </c>
      <c r="AF90" s="264" t="str">
        <f>IF(ID!$A$71=AD90,AE90,"")</f>
        <v/>
      </c>
      <c r="AG90" s="264" t="str">
        <f>IFERROR(SMALL($AF$10:$AF$165,ROWS($AF$10:AF90)),"")</f>
        <v/>
      </c>
      <c r="BG90" s="223"/>
    </row>
    <row r="91" spans="1:59" ht="13" x14ac:dyDescent="0.3">
      <c r="AE91" s="264">
        <f>ROWS(AD$10:$AD91)</f>
        <v>82</v>
      </c>
      <c r="AF91" s="264" t="str">
        <f>IF(ID!$A$71=AD91,AE91,"")</f>
        <v/>
      </c>
      <c r="AG91" s="264" t="str">
        <f>IFERROR(SMALL($AF$10:$AF$165,ROWS($AF$10:AF91)),"")</f>
        <v/>
      </c>
      <c r="BG91" s="223"/>
    </row>
    <row r="92" spans="1:59" ht="18" x14ac:dyDescent="0.4">
      <c r="B92" s="1228" t="s">
        <v>750</v>
      </c>
      <c r="C92" s="1228"/>
      <c r="D92" s="1228"/>
      <c r="E92" s="1228"/>
      <c r="F92" s="1228"/>
      <c r="G92" s="892"/>
      <c r="H92" s="1228" t="s">
        <v>751</v>
      </c>
      <c r="I92" s="1228"/>
      <c r="J92" s="1228"/>
      <c r="K92" s="1228"/>
      <c r="L92" s="893"/>
      <c r="M92" s="1228" t="s">
        <v>752</v>
      </c>
      <c r="N92" s="1228"/>
      <c r="O92" s="1228"/>
      <c r="P92" s="1228"/>
      <c r="AE92" s="264">
        <f>ROWS(AD$10:$AD92)</f>
        <v>83</v>
      </c>
      <c r="AF92" s="264" t="str">
        <f>IF(ID!$A$71=AD92,AE92,"")</f>
        <v/>
      </c>
      <c r="AG92" s="264" t="str">
        <f>IFERROR(SMALL($AF$10:$AF$165,ROWS($AF$10:AF92)),"")</f>
        <v/>
      </c>
      <c r="BG92" s="223"/>
    </row>
    <row r="93" spans="1:59" ht="13" x14ac:dyDescent="0.3">
      <c r="V93" s="251" t="s">
        <v>753</v>
      </c>
      <c r="AA93" s="251" t="s">
        <v>753</v>
      </c>
      <c r="AE93" s="264">
        <f>ROWS(AD$10:$AD93)</f>
        <v>84</v>
      </c>
      <c r="AF93" s="264" t="str">
        <f>IF(ID!$A$71=AD93,AE93,"")</f>
        <v/>
      </c>
      <c r="AG93" s="264" t="str">
        <f>IFERROR(SMALL($AF$10:$AF$165,ROWS($AF$10:AF93)),"")</f>
        <v/>
      </c>
      <c r="BG93" s="223"/>
    </row>
    <row r="94" spans="1:59" ht="12.75" customHeight="1" x14ac:dyDescent="0.3">
      <c r="B94" s="240" t="s">
        <v>190</v>
      </c>
      <c r="C94" s="240" t="s">
        <v>616</v>
      </c>
      <c r="D94" s="240" t="s">
        <v>754</v>
      </c>
      <c r="E94" s="240" t="s">
        <v>617</v>
      </c>
      <c r="F94" s="1115" t="s">
        <v>635</v>
      </c>
      <c r="H94" s="240" t="s">
        <v>190</v>
      </c>
      <c r="I94" s="240" t="s">
        <v>616</v>
      </c>
      <c r="J94" s="240" t="s">
        <v>756</v>
      </c>
      <c r="K94" s="1233" t="s">
        <v>634</v>
      </c>
      <c r="M94" s="240" t="s">
        <v>190</v>
      </c>
      <c r="N94" s="240" t="s">
        <v>616</v>
      </c>
      <c r="O94" s="240" t="s">
        <v>756</v>
      </c>
      <c r="P94" s="1231" t="s">
        <v>58</v>
      </c>
      <c r="R94" s="240" t="s">
        <v>190</v>
      </c>
      <c r="S94" s="896" t="s">
        <v>758</v>
      </c>
      <c r="T94" s="896" t="s">
        <v>759</v>
      </c>
      <c r="U94" s="896" t="s">
        <v>760</v>
      </c>
      <c r="V94" s="896" t="s">
        <v>716</v>
      </c>
      <c r="W94" s="897" t="s">
        <v>717</v>
      </c>
      <c r="X94" s="898" t="s">
        <v>761</v>
      </c>
      <c r="Y94" s="898" t="s">
        <v>762</v>
      </c>
      <c r="Z94" s="898" t="s">
        <v>763</v>
      </c>
      <c r="AA94" s="898" t="s">
        <v>692</v>
      </c>
      <c r="AB94" s="899" t="s">
        <v>719</v>
      </c>
      <c r="AC94" s="258" t="s">
        <v>618</v>
      </c>
      <c r="AD94" s="265" t="s">
        <v>619</v>
      </c>
      <c r="AE94" s="264">
        <f>ROWS(AD$10:$AD94)</f>
        <v>85</v>
      </c>
      <c r="AF94" s="264" t="str">
        <f>IF(ID!$A$71=AD94,AE94,"")</f>
        <v/>
      </c>
      <c r="AG94" s="264" t="str">
        <f>IFERROR(SMALL($AF$10:$AF$165,ROWS($AF$10:AF94)),"")</f>
        <v/>
      </c>
      <c r="BG94" s="223"/>
    </row>
    <row r="95" spans="1:59" ht="13" x14ac:dyDescent="0.3">
      <c r="B95" s="225">
        <v>0</v>
      </c>
      <c r="C95" s="691">
        <v>0.1</v>
      </c>
      <c r="D95" s="691">
        <v>0.1</v>
      </c>
      <c r="E95" s="691">
        <v>0.6</v>
      </c>
      <c r="F95" s="1115"/>
      <c r="H95" s="225">
        <v>0</v>
      </c>
      <c r="I95" s="691">
        <v>0</v>
      </c>
      <c r="J95" s="691">
        <v>0</v>
      </c>
      <c r="K95" s="1233"/>
      <c r="M95" s="225">
        <v>0</v>
      </c>
      <c r="N95" s="227" t="s">
        <v>58</v>
      </c>
      <c r="O95" s="227" t="s">
        <v>58</v>
      </c>
      <c r="P95" s="1232"/>
      <c r="R95" s="225">
        <f>B95</f>
        <v>0</v>
      </c>
      <c r="S95" s="903">
        <f>C95</f>
        <v>0.1</v>
      </c>
      <c r="T95" s="903">
        <f>I95</f>
        <v>0</v>
      </c>
      <c r="U95" s="903" t="str">
        <f>N95</f>
        <v>-</v>
      </c>
      <c r="V95" s="904">
        <f>0.5*(MAX(S95:U95)-(MIN(S95:U95)))</f>
        <v>0.05</v>
      </c>
      <c r="W95" s="903">
        <f t="shared" ref="W95:W102" si="63">E95</f>
        <v>0.6</v>
      </c>
      <c r="X95" s="905">
        <f t="shared" ref="X95:X102" si="64">D95</f>
        <v>0.1</v>
      </c>
      <c r="Y95" s="905">
        <f t="shared" ref="Y95:Y102" si="65">J95</f>
        <v>0</v>
      </c>
      <c r="Z95" s="905" t="str">
        <f>O95</f>
        <v>-</v>
      </c>
      <c r="AA95" s="904">
        <f>0.5*(MAX(X95:Z95)-(MIN(X95:Z95)))</f>
        <v>0.05</v>
      </c>
      <c r="AB95" s="227">
        <f>E95</f>
        <v>0.6</v>
      </c>
      <c r="AC95" s="223" t="s">
        <v>675</v>
      </c>
      <c r="AD95" s="223" t="s">
        <v>608</v>
      </c>
      <c r="AE95" s="264">
        <f>ROWS(AD$10:$AD95)</f>
        <v>86</v>
      </c>
      <c r="AF95" s="264" t="str">
        <f>IF(ID!$A$71=AD95,AE95,"")</f>
        <v/>
      </c>
      <c r="AG95" s="264" t="str">
        <f>IFERROR(SMALL($AF$10:$AF$165,ROWS($AF$10:AF95)),"")</f>
        <v/>
      </c>
      <c r="BG95" s="223"/>
    </row>
    <row r="96" spans="1:59" ht="13" x14ac:dyDescent="0.3">
      <c r="B96" s="225">
        <v>-100</v>
      </c>
      <c r="C96" s="691">
        <v>0</v>
      </c>
      <c r="D96" s="691">
        <v>0</v>
      </c>
      <c r="E96" s="691">
        <v>0.6</v>
      </c>
      <c r="F96" s="1115"/>
      <c r="H96" s="225">
        <v>-100</v>
      </c>
      <c r="I96" s="691">
        <v>-0.3</v>
      </c>
      <c r="J96" s="691">
        <v>-0.3</v>
      </c>
      <c r="K96" s="1233"/>
      <c r="M96" s="225">
        <v>-100</v>
      </c>
      <c r="N96" s="227" t="s">
        <v>58</v>
      </c>
      <c r="O96" s="227" t="s">
        <v>58</v>
      </c>
      <c r="P96" s="1232"/>
      <c r="R96" s="225">
        <f t="shared" ref="R96:S102" si="66">B96</f>
        <v>-100</v>
      </c>
      <c r="S96" s="903">
        <f t="shared" si="66"/>
        <v>0</v>
      </c>
      <c r="T96" s="903">
        <f t="shared" ref="T96:T102" si="67">I96</f>
        <v>-0.3</v>
      </c>
      <c r="U96" s="903" t="str">
        <f t="shared" ref="U96:U102" si="68">N96</f>
        <v>-</v>
      </c>
      <c r="V96" s="904">
        <f t="shared" ref="V96:V102" si="69">0.5*(MAX(S96:U96)-(MIN(S96:U96)))</f>
        <v>0.15</v>
      </c>
      <c r="W96" s="903">
        <f t="shared" si="63"/>
        <v>0.6</v>
      </c>
      <c r="X96" s="905">
        <f t="shared" si="64"/>
        <v>0</v>
      </c>
      <c r="Y96" s="905">
        <f t="shared" si="65"/>
        <v>-0.3</v>
      </c>
      <c r="Z96" s="905" t="str">
        <f t="shared" ref="Z96:Z102" si="70">O96</f>
        <v>-</v>
      </c>
      <c r="AA96" s="904">
        <f t="shared" ref="AA96:AA102" si="71">0.5*(MAX(X96:Z96)-(MIN(X96:Z96)))</f>
        <v>0.15</v>
      </c>
      <c r="AB96" s="227">
        <f t="shared" ref="AB96:AB102" si="72">E96</f>
        <v>0.6</v>
      </c>
      <c r="AC96" s="223" t="s">
        <v>675</v>
      </c>
      <c r="AD96" s="223" t="s">
        <v>608</v>
      </c>
      <c r="AE96" s="264">
        <f>ROWS(AD$10:$AD96)</f>
        <v>87</v>
      </c>
      <c r="AF96" s="264" t="str">
        <f>IF(ID!$A$71=AD96,AE96,"")</f>
        <v/>
      </c>
      <c r="AG96" s="264" t="str">
        <f>IFERROR(SMALL($AF$10:$AF$165,ROWS($AF$10:AF96)),"")</f>
        <v/>
      </c>
      <c r="BG96" s="223"/>
    </row>
    <row r="97" spans="1:59" ht="13" x14ac:dyDescent="0.3">
      <c r="B97" s="225">
        <v>-200</v>
      </c>
      <c r="C97" s="691">
        <v>-0.2</v>
      </c>
      <c r="D97" s="691">
        <v>-0.2</v>
      </c>
      <c r="E97" s="691">
        <v>0.6</v>
      </c>
      <c r="F97" s="1115"/>
      <c r="H97" s="225">
        <v>-200</v>
      </c>
      <c r="I97" s="691">
        <v>0</v>
      </c>
      <c r="J97" s="691">
        <v>-0.5</v>
      </c>
      <c r="K97" s="1233"/>
      <c r="M97" s="225">
        <v>-200</v>
      </c>
      <c r="N97" s="227" t="s">
        <v>58</v>
      </c>
      <c r="O97" s="227" t="s">
        <v>58</v>
      </c>
      <c r="P97" s="1232"/>
      <c r="R97" s="225">
        <f t="shared" si="66"/>
        <v>-200</v>
      </c>
      <c r="S97" s="903">
        <f t="shared" si="66"/>
        <v>-0.2</v>
      </c>
      <c r="T97" s="903">
        <f t="shared" si="67"/>
        <v>0</v>
      </c>
      <c r="U97" s="903" t="str">
        <f t="shared" si="68"/>
        <v>-</v>
      </c>
      <c r="V97" s="904">
        <f t="shared" si="69"/>
        <v>0.1</v>
      </c>
      <c r="W97" s="903">
        <f t="shared" si="63"/>
        <v>0.6</v>
      </c>
      <c r="X97" s="905">
        <f t="shared" si="64"/>
        <v>-0.2</v>
      </c>
      <c r="Y97" s="905">
        <f t="shared" si="65"/>
        <v>-0.5</v>
      </c>
      <c r="Z97" s="905" t="str">
        <f t="shared" si="70"/>
        <v>-</v>
      </c>
      <c r="AA97" s="904">
        <f t="shared" si="71"/>
        <v>0.15</v>
      </c>
      <c r="AB97" s="227">
        <f t="shared" si="72"/>
        <v>0.6</v>
      </c>
      <c r="AC97" s="223" t="s">
        <v>675</v>
      </c>
      <c r="AD97" s="223" t="s">
        <v>608</v>
      </c>
      <c r="AE97" s="264">
        <f>ROWS(AD$10:$AD97)</f>
        <v>88</v>
      </c>
      <c r="AF97" s="264" t="str">
        <f>IF(ID!$A$71=AD97,AE97,"")</f>
        <v/>
      </c>
      <c r="AG97" s="264" t="str">
        <f>IFERROR(SMALL($AF$10:$AF$165,ROWS($AF$10:AF97)),"")</f>
        <v/>
      </c>
      <c r="BG97" s="263"/>
    </row>
    <row r="98" spans="1:59" ht="13" x14ac:dyDescent="0.3">
      <c r="B98" s="225">
        <v>-300</v>
      </c>
      <c r="C98" s="691">
        <v>-0.3</v>
      </c>
      <c r="D98" s="691">
        <v>-0.3</v>
      </c>
      <c r="E98" s="691">
        <v>0.6</v>
      </c>
      <c r="F98" s="1115"/>
      <c r="H98" s="225">
        <v>-300</v>
      </c>
      <c r="I98" s="691">
        <v>-0.5</v>
      </c>
      <c r="J98" s="691">
        <v>-0.5</v>
      </c>
      <c r="K98" s="1233"/>
      <c r="M98" s="225">
        <v>-300</v>
      </c>
      <c r="N98" s="227" t="s">
        <v>58</v>
      </c>
      <c r="O98" s="227" t="s">
        <v>58</v>
      </c>
      <c r="P98" s="1232"/>
      <c r="R98" s="225">
        <f t="shared" si="66"/>
        <v>-300</v>
      </c>
      <c r="S98" s="903">
        <f t="shared" si="66"/>
        <v>-0.3</v>
      </c>
      <c r="T98" s="903">
        <f t="shared" si="67"/>
        <v>-0.5</v>
      </c>
      <c r="U98" s="903" t="str">
        <f t="shared" si="68"/>
        <v>-</v>
      </c>
      <c r="V98" s="904">
        <f t="shared" si="69"/>
        <v>0.1</v>
      </c>
      <c r="W98" s="903">
        <f t="shared" si="63"/>
        <v>0.6</v>
      </c>
      <c r="X98" s="905">
        <f t="shared" si="64"/>
        <v>-0.3</v>
      </c>
      <c r="Y98" s="905">
        <f t="shared" si="65"/>
        <v>-0.5</v>
      </c>
      <c r="Z98" s="905" t="str">
        <f t="shared" si="70"/>
        <v>-</v>
      </c>
      <c r="AA98" s="904">
        <f t="shared" si="71"/>
        <v>0.1</v>
      </c>
      <c r="AB98" s="227">
        <f t="shared" si="72"/>
        <v>0.6</v>
      </c>
      <c r="AC98" s="223" t="s">
        <v>675</v>
      </c>
      <c r="AD98" s="223" t="s">
        <v>608</v>
      </c>
      <c r="AE98" s="264">
        <f>ROWS(AD$10:$AD98)</f>
        <v>89</v>
      </c>
      <c r="AF98" s="264" t="str">
        <f>IF(ID!$A$71=AD98,AE98,"")</f>
        <v/>
      </c>
      <c r="AG98" s="264" t="str">
        <f>IFERROR(SMALL($AF$10:$AF$165,ROWS($AF$10:AF98)),"")</f>
        <v/>
      </c>
      <c r="BG98" s="264"/>
    </row>
    <row r="99" spans="1:59" ht="13" x14ac:dyDescent="0.3">
      <c r="B99" s="225">
        <v>-400</v>
      </c>
      <c r="C99" s="691">
        <v>-0.5</v>
      </c>
      <c r="D99" s="691">
        <v>-0.5</v>
      </c>
      <c r="E99" s="691">
        <v>0.6</v>
      </c>
      <c r="F99" s="1115"/>
      <c r="H99" s="225">
        <v>-400</v>
      </c>
      <c r="I99" s="691">
        <v>-1.5</v>
      </c>
      <c r="J99" s="691">
        <v>-1.5</v>
      </c>
      <c r="K99" s="1233"/>
      <c r="M99" s="225">
        <v>-400</v>
      </c>
      <c r="N99" s="227" t="s">
        <v>58</v>
      </c>
      <c r="O99" s="227" t="s">
        <v>58</v>
      </c>
      <c r="P99" s="1232"/>
      <c r="R99" s="225">
        <f t="shared" si="66"/>
        <v>-400</v>
      </c>
      <c r="S99" s="903">
        <f t="shared" si="66"/>
        <v>-0.5</v>
      </c>
      <c r="T99" s="903">
        <f t="shared" si="67"/>
        <v>-1.5</v>
      </c>
      <c r="U99" s="903" t="str">
        <f t="shared" si="68"/>
        <v>-</v>
      </c>
      <c r="V99" s="904">
        <f t="shared" si="69"/>
        <v>0.5</v>
      </c>
      <c r="W99" s="903">
        <f t="shared" si="63"/>
        <v>0.6</v>
      </c>
      <c r="X99" s="905">
        <f t="shared" si="64"/>
        <v>-0.5</v>
      </c>
      <c r="Y99" s="905">
        <f t="shared" si="65"/>
        <v>-1.5</v>
      </c>
      <c r="Z99" s="905" t="str">
        <f t="shared" si="70"/>
        <v>-</v>
      </c>
      <c r="AA99" s="904">
        <f t="shared" si="71"/>
        <v>0.5</v>
      </c>
      <c r="AB99" s="227">
        <f t="shared" si="72"/>
        <v>0.6</v>
      </c>
      <c r="AC99" s="223" t="s">
        <v>675</v>
      </c>
      <c r="AD99" s="223" t="s">
        <v>608</v>
      </c>
      <c r="AE99" s="264">
        <f>ROWS(AD$10:$AD99)</f>
        <v>90</v>
      </c>
      <c r="AF99" s="264" t="str">
        <f>IF(ID!$A$71=AD99,AE99,"")</f>
        <v/>
      </c>
      <c r="AG99" s="264" t="str">
        <f>IFERROR(SMALL($AF$10:$AF$165,ROWS($AF$10:AF99)),"")</f>
        <v/>
      </c>
    </row>
    <row r="100" spans="1:59" ht="13" x14ac:dyDescent="0.3">
      <c r="B100" s="225">
        <v>-500</v>
      </c>
      <c r="C100" s="691">
        <v>-0.6</v>
      </c>
      <c r="D100" s="691">
        <v>-0.6</v>
      </c>
      <c r="E100" s="691">
        <v>0.6</v>
      </c>
      <c r="F100" s="1115"/>
      <c r="H100" s="225">
        <v>-500</v>
      </c>
      <c r="I100" s="691">
        <v>-1.5</v>
      </c>
      <c r="J100" s="691">
        <v>-1.5</v>
      </c>
      <c r="K100" s="1233"/>
      <c r="M100" s="225">
        <v>-500</v>
      </c>
      <c r="N100" s="227" t="s">
        <v>58</v>
      </c>
      <c r="O100" s="227" t="s">
        <v>58</v>
      </c>
      <c r="P100" s="1232"/>
      <c r="R100" s="225">
        <f t="shared" si="66"/>
        <v>-500</v>
      </c>
      <c r="S100" s="903">
        <f t="shared" si="66"/>
        <v>-0.6</v>
      </c>
      <c r="T100" s="903">
        <f t="shared" si="67"/>
        <v>-1.5</v>
      </c>
      <c r="U100" s="903" t="str">
        <f t="shared" si="68"/>
        <v>-</v>
      </c>
      <c r="V100" s="904">
        <f t="shared" si="69"/>
        <v>0.45</v>
      </c>
      <c r="W100" s="903">
        <f t="shared" si="63"/>
        <v>0.6</v>
      </c>
      <c r="X100" s="905">
        <f t="shared" si="64"/>
        <v>-0.6</v>
      </c>
      <c r="Y100" s="905">
        <f t="shared" si="65"/>
        <v>-1.5</v>
      </c>
      <c r="Z100" s="905" t="str">
        <f t="shared" si="70"/>
        <v>-</v>
      </c>
      <c r="AA100" s="904">
        <f t="shared" si="71"/>
        <v>0.45</v>
      </c>
      <c r="AB100" s="227">
        <f t="shared" si="72"/>
        <v>0.6</v>
      </c>
      <c r="AC100" s="223" t="s">
        <v>675</v>
      </c>
      <c r="AD100" s="223" t="s">
        <v>608</v>
      </c>
      <c r="AE100" s="264">
        <f>ROWS(AD$10:$AD100)</f>
        <v>91</v>
      </c>
      <c r="AF100" s="264" t="str">
        <f>IF(ID!$A$71=AD100,AE100,"")</f>
        <v/>
      </c>
      <c r="AG100" s="264" t="str">
        <f>IFERROR(SMALL($AF$10:$AF$165,ROWS($AF$10:AF100)),"")</f>
        <v/>
      </c>
    </row>
    <row r="101" spans="1:59" ht="13" x14ac:dyDescent="0.3">
      <c r="A101" s="261"/>
      <c r="B101" s="951">
        <v>-600</v>
      </c>
      <c r="C101" s="964">
        <v>-0.8</v>
      </c>
      <c r="D101" s="964">
        <v>-0.8</v>
      </c>
      <c r="E101" s="691">
        <v>0.6</v>
      </c>
      <c r="F101" s="1115"/>
      <c r="H101" s="225">
        <v>-600</v>
      </c>
      <c r="I101" s="691">
        <v>-1.9</v>
      </c>
      <c r="J101" s="691">
        <v>-1.9</v>
      </c>
      <c r="K101" s="1233"/>
      <c r="M101" s="225">
        <v>-600</v>
      </c>
      <c r="N101" s="227" t="s">
        <v>58</v>
      </c>
      <c r="O101" s="227" t="s">
        <v>58</v>
      </c>
      <c r="P101" s="1232"/>
      <c r="R101" s="225">
        <f t="shared" si="66"/>
        <v>-600</v>
      </c>
      <c r="S101" s="903">
        <f t="shared" si="66"/>
        <v>-0.8</v>
      </c>
      <c r="T101" s="903">
        <f t="shared" si="67"/>
        <v>-1.9</v>
      </c>
      <c r="U101" s="903" t="str">
        <f t="shared" si="68"/>
        <v>-</v>
      </c>
      <c r="V101" s="904">
        <f t="shared" si="69"/>
        <v>0.54999999999999993</v>
      </c>
      <c r="W101" s="903">
        <f t="shared" si="63"/>
        <v>0.6</v>
      </c>
      <c r="X101" s="905">
        <f t="shared" si="64"/>
        <v>-0.8</v>
      </c>
      <c r="Y101" s="905">
        <f t="shared" si="65"/>
        <v>-1.9</v>
      </c>
      <c r="Z101" s="905" t="str">
        <f t="shared" si="70"/>
        <v>-</v>
      </c>
      <c r="AA101" s="904">
        <f t="shared" si="71"/>
        <v>0.54999999999999993</v>
      </c>
      <c r="AB101" s="227">
        <f t="shared" si="72"/>
        <v>0.6</v>
      </c>
      <c r="AC101" s="223" t="s">
        <v>675</v>
      </c>
      <c r="AD101" s="223" t="s">
        <v>608</v>
      </c>
      <c r="AE101" s="264">
        <f>ROWS(AD$10:$AD101)</f>
        <v>92</v>
      </c>
      <c r="AF101" s="264" t="str">
        <f>IF(ID!$A$71=AD101,AE101,"")</f>
        <v/>
      </c>
      <c r="AG101" s="264" t="str">
        <f>IFERROR(SMALL($AF$10:$AF$165,ROWS($AF$10:AF101)),"")</f>
        <v/>
      </c>
    </row>
    <row r="102" spans="1:59" ht="13" x14ac:dyDescent="0.3">
      <c r="A102" s="261"/>
      <c r="B102" s="242">
        <v>-700</v>
      </c>
      <c r="C102" s="965">
        <v>-1.1000000000000001</v>
      </c>
      <c r="D102" s="965">
        <v>-1.1000000000000001</v>
      </c>
      <c r="E102" s="691">
        <f>E101</f>
        <v>0.6</v>
      </c>
      <c r="F102" s="1115"/>
      <c r="H102" s="242">
        <v>-700</v>
      </c>
      <c r="I102" s="965">
        <f>I101</f>
        <v>-1.9</v>
      </c>
      <c r="J102" s="965">
        <f>J101</f>
        <v>-1.9</v>
      </c>
      <c r="K102" s="1233"/>
      <c r="M102" s="242">
        <v>-700</v>
      </c>
      <c r="N102" s="248" t="s">
        <v>58</v>
      </c>
      <c r="O102" s="248" t="s">
        <v>58</v>
      </c>
      <c r="P102" s="1232"/>
      <c r="R102" s="225">
        <f t="shared" si="66"/>
        <v>-700</v>
      </c>
      <c r="S102" s="903">
        <f t="shared" si="66"/>
        <v>-1.1000000000000001</v>
      </c>
      <c r="T102" s="903">
        <f t="shared" si="67"/>
        <v>-1.9</v>
      </c>
      <c r="U102" s="903" t="str">
        <f t="shared" si="68"/>
        <v>-</v>
      </c>
      <c r="V102" s="904">
        <f t="shared" si="69"/>
        <v>0.39999999999999991</v>
      </c>
      <c r="W102" s="903">
        <f t="shared" si="63"/>
        <v>0.6</v>
      </c>
      <c r="X102" s="905">
        <f t="shared" si="64"/>
        <v>-1.1000000000000001</v>
      </c>
      <c r="Y102" s="905">
        <f t="shared" si="65"/>
        <v>-1.9</v>
      </c>
      <c r="Z102" s="905" t="str">
        <f t="shared" si="70"/>
        <v>-</v>
      </c>
      <c r="AA102" s="904">
        <f t="shared" si="71"/>
        <v>0.39999999999999991</v>
      </c>
      <c r="AB102" s="227">
        <f t="shared" si="72"/>
        <v>0.6</v>
      </c>
      <c r="AC102" s="223" t="s">
        <v>675</v>
      </c>
      <c r="AD102" s="223" t="s">
        <v>608</v>
      </c>
      <c r="AE102" s="264">
        <f>ROWS(AD$10:$AD102)</f>
        <v>93</v>
      </c>
      <c r="AF102" s="264" t="str">
        <f>IF(ID!$A$71=AD102,AE102,"")</f>
        <v/>
      </c>
      <c r="AG102" s="264" t="str">
        <f>IFERROR(SMALL($AF$10:$AF$165,ROWS($AF$10:AF102)),"")</f>
        <v/>
      </c>
    </row>
    <row r="103" spans="1:59" ht="13" x14ac:dyDescent="0.3">
      <c r="A103" s="261"/>
      <c r="B103" s="242"/>
      <c r="C103" s="249"/>
      <c r="D103" s="249"/>
      <c r="E103" s="249"/>
      <c r="F103" s="246"/>
      <c r="H103" s="242"/>
      <c r="I103" s="254"/>
      <c r="J103" s="309"/>
      <c r="K103" s="257"/>
      <c r="M103" s="242"/>
      <c r="N103" s="254"/>
      <c r="O103" s="309"/>
      <c r="P103" s="257"/>
      <c r="R103" s="951"/>
      <c r="S103" s="952"/>
      <c r="T103" s="952"/>
      <c r="U103" s="952"/>
      <c r="V103" s="904"/>
      <c r="W103" s="952"/>
      <c r="X103" s="953"/>
      <c r="Y103" s="953"/>
      <c r="Z103" s="953"/>
      <c r="AA103" s="904"/>
      <c r="AB103" s="954"/>
      <c r="AC103" s="263"/>
      <c r="AD103" s="263"/>
      <c r="AE103" s="264">
        <f>ROWS(AD$10:$AD103)</f>
        <v>94</v>
      </c>
      <c r="AF103" s="264" t="str">
        <f>IF(ID!$A$71=AD103,AE103,"")</f>
        <v/>
      </c>
      <c r="AG103" s="264" t="str">
        <f>IFERROR(SMALL($AF$10:$AF$165,ROWS($AF$10:AF103)),"")</f>
        <v/>
      </c>
    </row>
    <row r="104" spans="1:59" ht="13" x14ac:dyDescent="0.3">
      <c r="B104" s="243"/>
      <c r="C104" s="250"/>
      <c r="D104" s="250"/>
      <c r="E104" s="250"/>
      <c r="F104" s="245"/>
      <c r="H104" s="243"/>
      <c r="I104" s="253"/>
      <c r="J104" s="307"/>
      <c r="K104" s="255"/>
      <c r="M104" s="243"/>
      <c r="N104" s="253"/>
      <c r="O104" s="307"/>
      <c r="P104" s="255"/>
      <c r="R104" s="241"/>
      <c r="S104" s="955"/>
      <c r="T104" s="955"/>
      <c r="U104" s="955"/>
      <c r="V104" s="955"/>
      <c r="W104" s="955"/>
      <c r="X104" s="955"/>
      <c r="Y104" s="955"/>
      <c r="Z104" s="955"/>
      <c r="AA104" s="955"/>
      <c r="AB104" s="966"/>
      <c r="AC104" s="264"/>
      <c r="AD104" s="264"/>
      <c r="AE104" s="264">
        <f>ROWS(AD$10:$AD104)</f>
        <v>95</v>
      </c>
      <c r="AF104" s="264" t="str">
        <f>IF(ID!$A$71=AD104,AE104,"")</f>
        <v/>
      </c>
      <c r="AG104" s="264" t="str">
        <f>IFERROR(SMALL($AF$10:$AF$165,ROWS($AF$10:AF104)),"")</f>
        <v/>
      </c>
      <c r="BG104" s="223"/>
    </row>
    <row r="105" spans="1:59" ht="13" x14ac:dyDescent="0.3">
      <c r="B105" s="243"/>
      <c r="C105" s="250"/>
      <c r="D105" s="250"/>
      <c r="E105" s="250"/>
      <c r="F105" s="245"/>
      <c r="H105" s="243"/>
      <c r="I105" s="253"/>
      <c r="J105" s="308"/>
      <c r="K105" s="256"/>
      <c r="M105" s="243"/>
      <c r="N105" s="253"/>
      <c r="O105" s="308"/>
      <c r="P105" s="256"/>
      <c r="AE105" s="264">
        <f>ROWS(AD$10:$AD105)</f>
        <v>96</v>
      </c>
      <c r="AF105" s="264" t="str">
        <f>IF(ID!$A$71=AD105,AE105,"")</f>
        <v/>
      </c>
      <c r="AG105" s="264" t="str">
        <f>IFERROR(SMALL($AF$10:$AF$165,ROWS($AF$10:AF105)),"")</f>
        <v/>
      </c>
      <c r="BG105" s="223"/>
    </row>
    <row r="106" spans="1:59" ht="13" x14ac:dyDescent="0.3">
      <c r="AE106" s="264">
        <f>ROWS(AD$10:$AD106)</f>
        <v>97</v>
      </c>
      <c r="AF106" s="264" t="str">
        <f>IF(ID!$A$71=AD106,AE106,"")</f>
        <v/>
      </c>
      <c r="AG106" s="264" t="str">
        <f>IFERROR(SMALL($AF$10:$AF$165,ROWS($AF$10:AF106)),"")</f>
        <v/>
      </c>
      <c r="BG106" s="223"/>
    </row>
    <row r="107" spans="1:59" ht="18" x14ac:dyDescent="0.4">
      <c r="B107" s="1228" t="s">
        <v>750</v>
      </c>
      <c r="C107" s="1228"/>
      <c r="D107" s="1228"/>
      <c r="E107" s="1228"/>
      <c r="F107" s="1228"/>
      <c r="G107" s="892"/>
      <c r="H107" s="1228" t="s">
        <v>751</v>
      </c>
      <c r="I107" s="1228"/>
      <c r="J107" s="1228"/>
      <c r="K107" s="1228"/>
      <c r="L107" s="893"/>
      <c r="M107" s="1228" t="s">
        <v>752</v>
      </c>
      <c r="N107" s="1228"/>
      <c r="O107" s="1228"/>
      <c r="P107" s="1228"/>
      <c r="AE107" s="264">
        <f>ROWS(AD$10:$AD107)</f>
        <v>98</v>
      </c>
      <c r="AF107" s="264" t="str">
        <f>IF(ID!$A$71=AD107,AE107,"")</f>
        <v/>
      </c>
      <c r="AG107" s="264" t="str">
        <f>IFERROR(SMALL($AF$10:$AF$165,ROWS($AF$10:AF107)),"")</f>
        <v/>
      </c>
      <c r="BG107" s="223"/>
    </row>
    <row r="108" spans="1:59" ht="13" x14ac:dyDescent="0.3">
      <c r="V108" s="251" t="s">
        <v>753</v>
      </c>
      <c r="AA108" s="251" t="s">
        <v>753</v>
      </c>
      <c r="AE108" s="264">
        <f>ROWS(AD$10:$AD108)</f>
        <v>99</v>
      </c>
      <c r="AF108" s="264" t="str">
        <f>IF(ID!$A$71=AD108,AE108,"")</f>
        <v/>
      </c>
      <c r="AG108" s="264" t="str">
        <f>IFERROR(SMALL($AF$10:$AF$165,ROWS($AF$10:AF108)),"")</f>
        <v/>
      </c>
      <c r="BG108" s="223"/>
    </row>
    <row r="109" spans="1:59" ht="12.75" customHeight="1" x14ac:dyDescent="0.3">
      <c r="B109" s="240" t="s">
        <v>190</v>
      </c>
      <c r="C109" s="240" t="s">
        <v>616</v>
      </c>
      <c r="D109" s="240" t="s">
        <v>754</v>
      </c>
      <c r="E109" s="240" t="s">
        <v>617</v>
      </c>
      <c r="F109" s="1115" t="s">
        <v>635</v>
      </c>
      <c r="H109" s="240" t="s">
        <v>190</v>
      </c>
      <c r="I109" s="240" t="s">
        <v>616</v>
      </c>
      <c r="J109" s="240" t="s">
        <v>756</v>
      </c>
      <c r="K109" s="1233" t="s">
        <v>637</v>
      </c>
      <c r="M109" s="240" t="s">
        <v>190</v>
      </c>
      <c r="N109" s="240" t="s">
        <v>616</v>
      </c>
      <c r="O109" s="240" t="s">
        <v>756</v>
      </c>
      <c r="P109" s="1231" t="s">
        <v>58</v>
      </c>
      <c r="R109" s="967" t="s">
        <v>190</v>
      </c>
      <c r="S109" s="968" t="s">
        <v>758</v>
      </c>
      <c r="T109" s="968" t="s">
        <v>759</v>
      </c>
      <c r="U109" s="968" t="s">
        <v>760</v>
      </c>
      <c r="V109" s="968" t="s">
        <v>716</v>
      </c>
      <c r="W109" s="969" t="s">
        <v>717</v>
      </c>
      <c r="X109" s="970" t="s">
        <v>761</v>
      </c>
      <c r="Y109" s="970" t="s">
        <v>762</v>
      </c>
      <c r="Z109" s="970" t="s">
        <v>763</v>
      </c>
      <c r="AA109" s="970" t="s">
        <v>692</v>
      </c>
      <c r="AB109" s="971" t="s">
        <v>719</v>
      </c>
      <c r="AC109" s="972" t="s">
        <v>618</v>
      </c>
      <c r="AD109" s="900" t="s">
        <v>619</v>
      </c>
      <c r="AE109" s="264">
        <f>ROWS(AD$10:$AD109)</f>
        <v>100</v>
      </c>
      <c r="AF109" s="264" t="str">
        <f>IF(ID!$A$71=AD109,AE109,"")</f>
        <v/>
      </c>
      <c r="AG109" s="264" t="str">
        <f>IFERROR(SMALL($AF$10:$AF$165,ROWS($AF$10:AF109)),"")</f>
        <v/>
      </c>
      <c r="BG109" s="223"/>
    </row>
    <row r="110" spans="1:59" ht="13" x14ac:dyDescent="0.3">
      <c r="B110" s="225">
        <v>0</v>
      </c>
      <c r="C110" s="691">
        <v>0</v>
      </c>
      <c r="D110" s="691">
        <v>0</v>
      </c>
      <c r="E110" s="691">
        <v>0.6</v>
      </c>
      <c r="F110" s="1115"/>
      <c r="H110" s="225">
        <v>0</v>
      </c>
      <c r="I110" s="691">
        <v>0</v>
      </c>
      <c r="J110" s="691">
        <v>0</v>
      </c>
      <c r="K110" s="1233"/>
      <c r="M110" s="225">
        <v>0</v>
      </c>
      <c r="N110" s="227" t="s">
        <v>58</v>
      </c>
      <c r="O110" s="227" t="s">
        <v>58</v>
      </c>
      <c r="P110" s="1232"/>
      <c r="R110" s="225">
        <f>B110</f>
        <v>0</v>
      </c>
      <c r="S110" s="903">
        <f>C110</f>
        <v>0</v>
      </c>
      <c r="T110" s="903">
        <f>I110</f>
        <v>0</v>
      </c>
      <c r="U110" s="903" t="str">
        <f>N110</f>
        <v>-</v>
      </c>
      <c r="V110" s="904">
        <f>0.5*(MAX(S110:U110)-(MIN(S110:U110)))</f>
        <v>0</v>
      </c>
      <c r="W110" s="903">
        <f t="shared" ref="W110:W117" si="73">E110</f>
        <v>0.6</v>
      </c>
      <c r="X110" s="905">
        <f t="shared" ref="X110:X117" si="74">D110</f>
        <v>0</v>
      </c>
      <c r="Y110" s="905">
        <f t="shared" ref="Y110:Y117" si="75">J110</f>
        <v>0</v>
      </c>
      <c r="Z110" s="905" t="str">
        <f>O110</f>
        <v>-</v>
      </c>
      <c r="AA110" s="904">
        <f>0.5*(MAX(X110:Z110)-(MIN(X110:Z110)))</f>
        <v>0</v>
      </c>
      <c r="AB110" s="227">
        <f>E110</f>
        <v>0.6</v>
      </c>
      <c r="AC110" s="223" t="s">
        <v>675</v>
      </c>
      <c r="AD110" s="223" t="s">
        <v>610</v>
      </c>
      <c r="AE110" s="264">
        <f>ROWS(AD$10:$AD110)</f>
        <v>101</v>
      </c>
      <c r="AF110" s="264" t="str">
        <f>IF(ID!$A$71=AD110,AE110,"")</f>
        <v/>
      </c>
      <c r="AG110" s="264" t="str">
        <f>IFERROR(SMALL($AF$10:$AF$165,ROWS($AF$10:AF110)),"")</f>
        <v/>
      </c>
      <c r="BG110" s="223"/>
    </row>
    <row r="111" spans="1:59" ht="13" x14ac:dyDescent="0.3">
      <c r="B111" s="225">
        <v>-100</v>
      </c>
      <c r="C111" s="691">
        <v>-0.2</v>
      </c>
      <c r="D111" s="691">
        <v>-0.2</v>
      </c>
      <c r="E111" s="691">
        <v>0.6</v>
      </c>
      <c r="F111" s="1115"/>
      <c r="H111" s="225">
        <v>-100</v>
      </c>
      <c r="I111" s="691">
        <v>-0.2</v>
      </c>
      <c r="J111" s="691">
        <v>0</v>
      </c>
      <c r="K111" s="1233"/>
      <c r="M111" s="225">
        <v>-100</v>
      </c>
      <c r="N111" s="227" t="s">
        <v>58</v>
      </c>
      <c r="O111" s="227" t="s">
        <v>58</v>
      </c>
      <c r="P111" s="1232"/>
      <c r="R111" s="225">
        <f t="shared" ref="R111:S117" si="76">B111</f>
        <v>-100</v>
      </c>
      <c r="S111" s="903">
        <f t="shared" si="76"/>
        <v>-0.2</v>
      </c>
      <c r="T111" s="903">
        <f t="shared" ref="T111:T117" si="77">I111</f>
        <v>-0.2</v>
      </c>
      <c r="U111" s="903" t="str">
        <f t="shared" ref="U111:U117" si="78">N111</f>
        <v>-</v>
      </c>
      <c r="V111" s="904">
        <f t="shared" ref="V111:V117" si="79">0.5*(MAX(S111:U111)-(MIN(S111:U111)))</f>
        <v>0</v>
      </c>
      <c r="W111" s="903">
        <f t="shared" si="73"/>
        <v>0.6</v>
      </c>
      <c r="X111" s="905">
        <f t="shared" si="74"/>
        <v>-0.2</v>
      </c>
      <c r="Y111" s="905">
        <f t="shared" si="75"/>
        <v>0</v>
      </c>
      <c r="Z111" s="905" t="str">
        <f t="shared" ref="Z111:Z117" si="80">O111</f>
        <v>-</v>
      </c>
      <c r="AA111" s="904">
        <f t="shared" ref="AA111:AA117" si="81">0.5*(MAX(X111:Z111)-(MIN(X111:Z111)))</f>
        <v>0.1</v>
      </c>
      <c r="AB111" s="227">
        <f t="shared" ref="AB111:AB117" si="82">E111</f>
        <v>0.6</v>
      </c>
      <c r="AC111" s="223" t="s">
        <v>675</v>
      </c>
      <c r="AD111" s="223" t="s">
        <v>610</v>
      </c>
      <c r="AE111" s="264">
        <f>ROWS(AD$10:$AD111)</f>
        <v>102</v>
      </c>
      <c r="AF111" s="264" t="str">
        <f>IF(ID!$A$71=AD111,AE111,"")</f>
        <v/>
      </c>
      <c r="AG111" s="264" t="str">
        <f>IFERROR(SMALL($AF$10:$AF$165,ROWS($AF$10:AF111)),"")</f>
        <v/>
      </c>
      <c r="BG111" s="223"/>
    </row>
    <row r="112" spans="1:59" ht="13" x14ac:dyDescent="0.3">
      <c r="B112" s="225">
        <v>-200</v>
      </c>
      <c r="C112" s="691">
        <v>-0.5</v>
      </c>
      <c r="D112" s="691">
        <v>-0.5</v>
      </c>
      <c r="E112" s="691">
        <v>0.6</v>
      </c>
      <c r="F112" s="1115"/>
      <c r="H112" s="225">
        <v>-200</v>
      </c>
      <c r="I112" s="691">
        <v>-0.8</v>
      </c>
      <c r="J112" s="691">
        <v>-0.5</v>
      </c>
      <c r="K112" s="1233"/>
      <c r="M112" s="225">
        <v>-200</v>
      </c>
      <c r="N112" s="227" t="s">
        <v>58</v>
      </c>
      <c r="O112" s="227" t="s">
        <v>58</v>
      </c>
      <c r="P112" s="1232"/>
      <c r="R112" s="225">
        <f t="shared" si="76"/>
        <v>-200</v>
      </c>
      <c r="S112" s="903">
        <f t="shared" si="76"/>
        <v>-0.5</v>
      </c>
      <c r="T112" s="903">
        <f t="shared" si="77"/>
        <v>-0.8</v>
      </c>
      <c r="U112" s="903" t="str">
        <f t="shared" si="78"/>
        <v>-</v>
      </c>
      <c r="V112" s="904">
        <f t="shared" si="79"/>
        <v>0.15000000000000002</v>
      </c>
      <c r="W112" s="903">
        <f t="shared" si="73"/>
        <v>0.6</v>
      </c>
      <c r="X112" s="905">
        <f t="shared" si="74"/>
        <v>-0.5</v>
      </c>
      <c r="Y112" s="905">
        <f t="shared" si="75"/>
        <v>-0.5</v>
      </c>
      <c r="Z112" s="905" t="str">
        <f t="shared" si="80"/>
        <v>-</v>
      </c>
      <c r="AA112" s="904">
        <f t="shared" si="81"/>
        <v>0</v>
      </c>
      <c r="AB112" s="227">
        <f t="shared" si="82"/>
        <v>0.6</v>
      </c>
      <c r="AC112" s="223" t="s">
        <v>675</v>
      </c>
      <c r="AD112" s="223" t="s">
        <v>610</v>
      </c>
      <c r="AE112" s="264">
        <f>ROWS(AD$10:$AD112)</f>
        <v>103</v>
      </c>
      <c r="AF112" s="264" t="str">
        <f>IF(ID!$A$71=AD112,AE112,"")</f>
        <v/>
      </c>
      <c r="AG112" s="264" t="str">
        <f>IFERROR(SMALL($AF$10:$AF$165,ROWS($AF$10:AF112)),"")</f>
        <v/>
      </c>
      <c r="BG112" s="263"/>
    </row>
    <row r="113" spans="1:59" ht="13" x14ac:dyDescent="0.3">
      <c r="B113" s="225">
        <v>-300</v>
      </c>
      <c r="C113" s="691">
        <v>-0.7</v>
      </c>
      <c r="D113" s="691">
        <v>-0.7</v>
      </c>
      <c r="E113" s="691">
        <v>0.6</v>
      </c>
      <c r="F113" s="1115"/>
      <c r="H113" s="225">
        <v>-300</v>
      </c>
      <c r="I113" s="691">
        <v>-1.2</v>
      </c>
      <c r="J113" s="691">
        <v>-0.9</v>
      </c>
      <c r="K113" s="1233"/>
      <c r="M113" s="225">
        <v>-300</v>
      </c>
      <c r="N113" s="227" t="s">
        <v>58</v>
      </c>
      <c r="O113" s="227" t="s">
        <v>58</v>
      </c>
      <c r="P113" s="1232"/>
      <c r="R113" s="225">
        <f t="shared" si="76"/>
        <v>-300</v>
      </c>
      <c r="S113" s="903">
        <f t="shared" si="76"/>
        <v>-0.7</v>
      </c>
      <c r="T113" s="903">
        <f t="shared" si="77"/>
        <v>-1.2</v>
      </c>
      <c r="U113" s="903" t="str">
        <f t="shared" si="78"/>
        <v>-</v>
      </c>
      <c r="V113" s="904">
        <f t="shared" si="79"/>
        <v>0.25</v>
      </c>
      <c r="W113" s="903">
        <f t="shared" si="73"/>
        <v>0.6</v>
      </c>
      <c r="X113" s="905">
        <f t="shared" si="74"/>
        <v>-0.7</v>
      </c>
      <c r="Y113" s="905">
        <f t="shared" si="75"/>
        <v>-0.9</v>
      </c>
      <c r="Z113" s="905" t="str">
        <f t="shared" si="80"/>
        <v>-</v>
      </c>
      <c r="AA113" s="904">
        <f t="shared" si="81"/>
        <v>0.10000000000000003</v>
      </c>
      <c r="AB113" s="227">
        <f t="shared" si="82"/>
        <v>0.6</v>
      </c>
      <c r="AC113" s="223" t="s">
        <v>675</v>
      </c>
      <c r="AD113" s="223" t="s">
        <v>610</v>
      </c>
      <c r="AE113" s="264">
        <f>ROWS(AD$10:$AD113)</f>
        <v>104</v>
      </c>
      <c r="AF113" s="264" t="str">
        <f>IF(ID!$A$71=AD113,AE113,"")</f>
        <v/>
      </c>
      <c r="AG113" s="264" t="str">
        <f>IFERROR(SMALL($AF$10:$AF$165,ROWS($AF$10:AF113)),"")</f>
        <v/>
      </c>
      <c r="BG113" s="264"/>
    </row>
    <row r="114" spans="1:59" ht="13" x14ac:dyDescent="0.3">
      <c r="B114" s="225">
        <v>-400</v>
      </c>
      <c r="C114" s="691">
        <v>-0.9</v>
      </c>
      <c r="D114" s="691">
        <v>-0.9</v>
      </c>
      <c r="E114" s="691">
        <v>0.6</v>
      </c>
      <c r="F114" s="1115"/>
      <c r="H114" s="225">
        <v>-400</v>
      </c>
      <c r="I114" s="691">
        <v>-1.3</v>
      </c>
      <c r="J114" s="691">
        <v>-1</v>
      </c>
      <c r="K114" s="1233"/>
      <c r="M114" s="225">
        <v>-400</v>
      </c>
      <c r="N114" s="227" t="s">
        <v>58</v>
      </c>
      <c r="O114" s="227" t="s">
        <v>58</v>
      </c>
      <c r="P114" s="1232"/>
      <c r="R114" s="225">
        <f t="shared" si="76"/>
        <v>-400</v>
      </c>
      <c r="S114" s="903">
        <f t="shared" si="76"/>
        <v>-0.9</v>
      </c>
      <c r="T114" s="903">
        <f t="shared" si="77"/>
        <v>-1.3</v>
      </c>
      <c r="U114" s="903" t="str">
        <f t="shared" si="78"/>
        <v>-</v>
      </c>
      <c r="V114" s="904">
        <f t="shared" si="79"/>
        <v>0.2</v>
      </c>
      <c r="W114" s="903">
        <f t="shared" si="73"/>
        <v>0.6</v>
      </c>
      <c r="X114" s="905">
        <f t="shared" si="74"/>
        <v>-0.9</v>
      </c>
      <c r="Y114" s="905">
        <f t="shared" si="75"/>
        <v>-1</v>
      </c>
      <c r="Z114" s="905" t="str">
        <f t="shared" si="80"/>
        <v>-</v>
      </c>
      <c r="AA114" s="904">
        <f t="shared" si="81"/>
        <v>4.9999999999999989E-2</v>
      </c>
      <c r="AB114" s="227">
        <f t="shared" si="82"/>
        <v>0.6</v>
      </c>
      <c r="AC114" s="223" t="s">
        <v>675</v>
      </c>
      <c r="AD114" s="223" t="s">
        <v>610</v>
      </c>
      <c r="AE114" s="264">
        <f>ROWS(AD$10:$AD114)</f>
        <v>105</v>
      </c>
      <c r="AF114" s="264" t="str">
        <f>IF(ID!$A$71=AD114,AE114,"")</f>
        <v/>
      </c>
      <c r="AG114" s="264" t="str">
        <f>IFERROR(SMALL($AF$10:$AF$165,ROWS($AF$10:AF114)),"")</f>
        <v/>
      </c>
      <c r="BG114" s="264"/>
    </row>
    <row r="115" spans="1:59" ht="13" x14ac:dyDescent="0.3">
      <c r="B115" s="225">
        <v>-500</v>
      </c>
      <c r="C115" s="691">
        <v>-1.1000000000000001</v>
      </c>
      <c r="D115" s="691">
        <v>-1.1000000000000001</v>
      </c>
      <c r="E115" s="691">
        <v>0.6</v>
      </c>
      <c r="F115" s="1115"/>
      <c r="H115" s="225">
        <v>-500</v>
      </c>
      <c r="I115" s="691">
        <v>-1.6</v>
      </c>
      <c r="J115" s="691">
        <v>-1.4</v>
      </c>
      <c r="K115" s="1233"/>
      <c r="M115" s="225">
        <v>-500</v>
      </c>
      <c r="N115" s="227" t="s">
        <v>58</v>
      </c>
      <c r="O115" s="227" t="s">
        <v>58</v>
      </c>
      <c r="P115" s="1232"/>
      <c r="R115" s="225">
        <f t="shared" si="76"/>
        <v>-500</v>
      </c>
      <c r="S115" s="903">
        <f t="shared" si="76"/>
        <v>-1.1000000000000001</v>
      </c>
      <c r="T115" s="903">
        <f t="shared" si="77"/>
        <v>-1.6</v>
      </c>
      <c r="U115" s="903" t="str">
        <f t="shared" si="78"/>
        <v>-</v>
      </c>
      <c r="V115" s="904">
        <f t="shared" si="79"/>
        <v>0.25</v>
      </c>
      <c r="W115" s="903">
        <f t="shared" si="73"/>
        <v>0.6</v>
      </c>
      <c r="X115" s="905">
        <f t="shared" si="74"/>
        <v>-1.1000000000000001</v>
      </c>
      <c r="Y115" s="905">
        <f t="shared" si="75"/>
        <v>-1.4</v>
      </c>
      <c r="Z115" s="905" t="str">
        <f t="shared" si="80"/>
        <v>-</v>
      </c>
      <c r="AA115" s="904">
        <f t="shared" si="81"/>
        <v>0.14999999999999991</v>
      </c>
      <c r="AB115" s="227">
        <f t="shared" si="82"/>
        <v>0.6</v>
      </c>
      <c r="AC115" s="223" t="s">
        <v>675</v>
      </c>
      <c r="AD115" s="223" t="s">
        <v>610</v>
      </c>
      <c r="AE115" s="264">
        <f>ROWS(AD$10:$AD115)</f>
        <v>106</v>
      </c>
      <c r="AF115" s="264" t="str">
        <f>IF(ID!$A$71=AD115,AE115,"")</f>
        <v/>
      </c>
      <c r="AG115" s="264" t="str">
        <f>IFERROR(SMALL($AF$10:$AF$165,ROWS($AF$10:AF115)),"")</f>
        <v/>
      </c>
    </row>
    <row r="116" spans="1:59" ht="13" x14ac:dyDescent="0.3">
      <c r="B116" s="225">
        <v>-600</v>
      </c>
      <c r="C116" s="691">
        <v>-1.2</v>
      </c>
      <c r="D116" s="691">
        <v>-1.2</v>
      </c>
      <c r="E116" s="691">
        <v>0.6</v>
      </c>
      <c r="F116" s="1115"/>
      <c r="H116" s="225">
        <v>-600</v>
      </c>
      <c r="I116" s="691">
        <v>-1.8</v>
      </c>
      <c r="J116" s="691">
        <v>-1.5</v>
      </c>
      <c r="K116" s="1233"/>
      <c r="M116" s="225">
        <v>-600</v>
      </c>
      <c r="N116" s="227" t="s">
        <v>58</v>
      </c>
      <c r="O116" s="227" t="s">
        <v>58</v>
      </c>
      <c r="P116" s="1232"/>
      <c r="R116" s="225">
        <f t="shared" si="76"/>
        <v>-600</v>
      </c>
      <c r="S116" s="903">
        <f t="shared" si="76"/>
        <v>-1.2</v>
      </c>
      <c r="T116" s="903">
        <f t="shared" si="77"/>
        <v>-1.8</v>
      </c>
      <c r="U116" s="903" t="str">
        <f t="shared" si="78"/>
        <v>-</v>
      </c>
      <c r="V116" s="904">
        <f t="shared" si="79"/>
        <v>0.30000000000000004</v>
      </c>
      <c r="W116" s="903">
        <f t="shared" si="73"/>
        <v>0.6</v>
      </c>
      <c r="X116" s="905">
        <f t="shared" si="74"/>
        <v>-1.2</v>
      </c>
      <c r="Y116" s="905">
        <f t="shared" si="75"/>
        <v>-1.5</v>
      </c>
      <c r="Z116" s="905" t="str">
        <f t="shared" si="80"/>
        <v>-</v>
      </c>
      <c r="AA116" s="904">
        <f t="shared" si="81"/>
        <v>0.15000000000000002</v>
      </c>
      <c r="AB116" s="227">
        <f t="shared" si="82"/>
        <v>0.6</v>
      </c>
      <c r="AC116" s="223" t="s">
        <v>675</v>
      </c>
      <c r="AD116" s="223" t="s">
        <v>610</v>
      </c>
      <c r="AE116" s="264">
        <f>ROWS(AD$10:$AD116)</f>
        <v>107</v>
      </c>
      <c r="AF116" s="264" t="str">
        <f>IF(ID!$A$71=AD116,AE116,"")</f>
        <v/>
      </c>
      <c r="AG116" s="264" t="str">
        <f>IFERROR(SMALL($AF$10:$AF$165,ROWS($AF$10:AF116)),"")</f>
        <v/>
      </c>
    </row>
    <row r="117" spans="1:59" ht="13" x14ac:dyDescent="0.3">
      <c r="A117" s="261"/>
      <c r="B117" s="242">
        <v>-700</v>
      </c>
      <c r="C117" s="965">
        <v>-1.3</v>
      </c>
      <c r="D117" s="965">
        <v>-1.3</v>
      </c>
      <c r="E117" s="691">
        <f>E116</f>
        <v>0.6</v>
      </c>
      <c r="F117" s="1115"/>
      <c r="H117" s="242">
        <v>-700</v>
      </c>
      <c r="I117" s="965">
        <f>I116</f>
        <v>-1.8</v>
      </c>
      <c r="J117" s="965">
        <f>J116</f>
        <v>-1.5</v>
      </c>
      <c r="K117" s="1233"/>
      <c r="M117" s="242">
        <v>-700</v>
      </c>
      <c r="N117" s="248" t="s">
        <v>58</v>
      </c>
      <c r="O117" s="248" t="s">
        <v>58</v>
      </c>
      <c r="P117" s="1232"/>
      <c r="R117" s="225">
        <f t="shared" si="76"/>
        <v>-700</v>
      </c>
      <c r="S117" s="903">
        <f t="shared" si="76"/>
        <v>-1.3</v>
      </c>
      <c r="T117" s="903">
        <f t="shared" si="77"/>
        <v>-1.8</v>
      </c>
      <c r="U117" s="903" t="str">
        <f t="shared" si="78"/>
        <v>-</v>
      </c>
      <c r="V117" s="904">
        <f t="shared" si="79"/>
        <v>0.25</v>
      </c>
      <c r="W117" s="903">
        <f t="shared" si="73"/>
        <v>0.6</v>
      </c>
      <c r="X117" s="905">
        <f t="shared" si="74"/>
        <v>-1.3</v>
      </c>
      <c r="Y117" s="905">
        <f t="shared" si="75"/>
        <v>-1.5</v>
      </c>
      <c r="Z117" s="905" t="str">
        <f t="shared" si="80"/>
        <v>-</v>
      </c>
      <c r="AA117" s="904">
        <f t="shared" si="81"/>
        <v>9.9999999999999978E-2</v>
      </c>
      <c r="AB117" s="227">
        <f t="shared" si="82"/>
        <v>0.6</v>
      </c>
      <c r="AC117" s="223" t="s">
        <v>675</v>
      </c>
      <c r="AD117" s="223" t="s">
        <v>610</v>
      </c>
      <c r="AE117" s="264">
        <f>ROWS(AD$10:$AD117)</f>
        <v>108</v>
      </c>
      <c r="AF117" s="264" t="str">
        <f>IF(ID!$A$71=AD117,AE117,"")</f>
        <v/>
      </c>
      <c r="AG117" s="264" t="str">
        <f>IFERROR(SMALL($AF$10:$AF$165,ROWS($AF$10:AF117)),"")</f>
        <v/>
      </c>
    </row>
    <row r="118" spans="1:59" ht="13" x14ac:dyDescent="0.3">
      <c r="A118" s="261"/>
      <c r="B118" s="242"/>
      <c r="C118" s="249"/>
      <c r="D118" s="249"/>
      <c r="E118" s="965"/>
      <c r="F118" s="246"/>
      <c r="H118" s="242"/>
      <c r="I118" s="254"/>
      <c r="J118" s="309"/>
      <c r="K118" s="257"/>
      <c r="M118" s="242"/>
      <c r="N118" s="254"/>
      <c r="O118" s="309"/>
      <c r="P118" s="257"/>
      <c r="R118" s="951"/>
      <c r="S118" s="952"/>
      <c r="T118" s="952"/>
      <c r="U118" s="952"/>
      <c r="V118" s="904"/>
      <c r="W118" s="952"/>
      <c r="X118" s="953"/>
      <c r="Y118" s="953"/>
      <c r="Z118" s="953"/>
      <c r="AA118" s="904"/>
      <c r="AB118" s="954"/>
      <c r="AC118" s="263"/>
      <c r="AD118" s="263"/>
      <c r="AE118" s="264">
        <f>ROWS(AD$10:$AD118)</f>
        <v>109</v>
      </c>
      <c r="AF118" s="264" t="str">
        <f>IF(ID!$A$71=AD118,AE118,"")</f>
        <v/>
      </c>
      <c r="AG118" s="264" t="str">
        <f>IFERROR(SMALL($AF$10:$AF$165,ROWS($AF$10:AF118)),"")</f>
        <v/>
      </c>
    </row>
    <row r="119" spans="1:59" ht="13" x14ac:dyDescent="0.3">
      <c r="B119" s="243"/>
      <c r="C119" s="250"/>
      <c r="D119" s="250"/>
      <c r="E119" s="250"/>
      <c r="F119" s="245"/>
      <c r="H119" s="243"/>
      <c r="I119" s="253"/>
      <c r="J119" s="307"/>
      <c r="K119" s="255"/>
      <c r="M119" s="243"/>
      <c r="N119" s="253"/>
      <c r="O119" s="307"/>
      <c r="P119" s="255"/>
      <c r="R119" s="241"/>
      <c r="S119" s="955"/>
      <c r="T119" s="955"/>
      <c r="U119" s="955"/>
      <c r="V119" s="955"/>
      <c r="W119" s="955"/>
      <c r="X119" s="955"/>
      <c r="Y119" s="955"/>
      <c r="Z119" s="955"/>
      <c r="AA119" s="955"/>
      <c r="AB119" s="966"/>
      <c r="AC119" s="264"/>
      <c r="AD119" s="264"/>
      <c r="AE119" s="264">
        <f>ROWS(AD$10:$AD119)</f>
        <v>110</v>
      </c>
      <c r="AF119" s="264" t="str">
        <f>IF(ID!$A$71=AD119,AE119,"")</f>
        <v/>
      </c>
      <c r="AG119" s="264" t="str">
        <f>IFERROR(SMALL($AF$10:$AF$165,ROWS($AF$10:AF119)),"")</f>
        <v/>
      </c>
      <c r="BG119" s="223"/>
    </row>
    <row r="120" spans="1:59" ht="13" x14ac:dyDescent="0.3">
      <c r="B120" s="243"/>
      <c r="C120" s="250"/>
      <c r="D120" s="250"/>
      <c r="E120" s="250"/>
      <c r="F120" s="245"/>
      <c r="H120" s="243"/>
      <c r="I120" s="253"/>
      <c r="J120" s="308"/>
      <c r="K120" s="256"/>
      <c r="M120" s="243"/>
      <c r="N120" s="253"/>
      <c r="O120" s="308"/>
      <c r="P120" s="256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>
        <f>ROWS(AD$10:$AD120)</f>
        <v>111</v>
      </c>
      <c r="AF120" s="264" t="str">
        <f>IF(ID!$A$71=AD120,AE120,"")</f>
        <v/>
      </c>
      <c r="AG120" s="264" t="str">
        <f>IFERROR(SMALL($AF$10:$AF$165,ROWS($AF$10:AF120)),"")</f>
        <v/>
      </c>
      <c r="BG120" s="223"/>
    </row>
    <row r="121" spans="1:59" ht="13" x14ac:dyDescent="0.3">
      <c r="AE121" s="264">
        <f>ROWS(AD$10:$AD121)</f>
        <v>112</v>
      </c>
      <c r="AF121" s="264" t="str">
        <f>IF(ID!$A$71=AD121,AE121,"")</f>
        <v/>
      </c>
      <c r="AG121" s="264" t="str">
        <f>IFERROR(SMALL($AF$10:$AF$165,ROWS($AF$10:AF121)),"")</f>
        <v/>
      </c>
      <c r="BG121" s="223"/>
    </row>
    <row r="122" spans="1:59" ht="18" x14ac:dyDescent="0.4">
      <c r="B122" s="1228" t="s">
        <v>750</v>
      </c>
      <c r="C122" s="1228"/>
      <c r="D122" s="1228"/>
      <c r="E122" s="1228"/>
      <c r="F122" s="1228"/>
      <c r="G122" s="892"/>
      <c r="H122" s="1228" t="s">
        <v>751</v>
      </c>
      <c r="I122" s="1228"/>
      <c r="J122" s="1228"/>
      <c r="K122" s="1228"/>
      <c r="L122" s="893"/>
      <c r="M122" s="1228" t="s">
        <v>752</v>
      </c>
      <c r="N122" s="1228"/>
      <c r="O122" s="1228"/>
      <c r="P122" s="1228"/>
      <c r="U122" s="973"/>
      <c r="AE122" s="264">
        <f>ROWS(AD$10:$AD122)</f>
        <v>113</v>
      </c>
      <c r="AF122" s="264" t="str">
        <f>IF(ID!$A$71=AD122,AE122,"")</f>
        <v/>
      </c>
      <c r="AG122" s="264" t="str">
        <f>IFERROR(SMALL($AF$10:$AF$165,ROWS($AF$10:AF122)),"")</f>
        <v/>
      </c>
      <c r="BG122" s="223"/>
    </row>
    <row r="123" spans="1:59" ht="13" x14ac:dyDescent="0.3">
      <c r="V123" s="251" t="s">
        <v>753</v>
      </c>
      <c r="AA123" s="251" t="s">
        <v>753</v>
      </c>
      <c r="AE123" s="264">
        <f>ROWS(AD$10:$AD123)</f>
        <v>114</v>
      </c>
      <c r="AF123" s="264" t="str">
        <f>IF(ID!$A$71=AD123,AE123,"")</f>
        <v/>
      </c>
      <c r="AG123" s="264" t="str">
        <f>IFERROR(SMALL($AF$10:$AF$165,ROWS($AF$10:AF123)),"")</f>
        <v/>
      </c>
      <c r="BG123" s="223"/>
    </row>
    <row r="124" spans="1:59" ht="12.75" customHeight="1" x14ac:dyDescent="0.3">
      <c r="B124" s="240" t="s">
        <v>190</v>
      </c>
      <c r="C124" s="240" t="s">
        <v>616</v>
      </c>
      <c r="D124" s="240" t="s">
        <v>754</v>
      </c>
      <c r="E124" s="240" t="s">
        <v>617</v>
      </c>
      <c r="F124" s="1109" t="s">
        <v>635</v>
      </c>
      <c r="H124" s="240" t="s">
        <v>190</v>
      </c>
      <c r="I124" s="240" t="s">
        <v>616</v>
      </c>
      <c r="J124" s="240" t="s">
        <v>756</v>
      </c>
      <c r="K124" s="1229" t="s">
        <v>637</v>
      </c>
      <c r="M124" s="240" t="s">
        <v>190</v>
      </c>
      <c r="N124" s="240" t="s">
        <v>616</v>
      </c>
      <c r="O124" s="240" t="s">
        <v>756</v>
      </c>
      <c r="P124" s="1231" t="s">
        <v>58</v>
      </c>
      <c r="R124" s="967" t="s">
        <v>190</v>
      </c>
      <c r="S124" s="968" t="s">
        <v>758</v>
      </c>
      <c r="T124" s="968" t="s">
        <v>759</v>
      </c>
      <c r="U124" s="968" t="s">
        <v>760</v>
      </c>
      <c r="V124" s="968" t="s">
        <v>716</v>
      </c>
      <c r="W124" s="969" t="s">
        <v>717</v>
      </c>
      <c r="X124" s="970" t="s">
        <v>761</v>
      </c>
      <c r="Y124" s="970" t="s">
        <v>762</v>
      </c>
      <c r="Z124" s="970" t="s">
        <v>763</v>
      </c>
      <c r="AA124" s="970" t="s">
        <v>692</v>
      </c>
      <c r="AB124" s="971" t="s">
        <v>719</v>
      </c>
      <c r="AC124" s="972" t="s">
        <v>618</v>
      </c>
      <c r="AD124" s="900" t="s">
        <v>619</v>
      </c>
      <c r="AE124" s="264">
        <f>ROWS(AD$10:$AD124)</f>
        <v>115</v>
      </c>
      <c r="AF124" s="264" t="str">
        <f>IF(ID!$A$71=AD124,AE124,"")</f>
        <v/>
      </c>
      <c r="AG124" s="264" t="str">
        <f>IFERROR(SMALL($AF$10:$AF$165,ROWS($AF$10:AF124)),"")</f>
        <v/>
      </c>
      <c r="BG124" s="223"/>
    </row>
    <row r="125" spans="1:59" ht="13" x14ac:dyDescent="0.3">
      <c r="B125" s="225">
        <v>0</v>
      </c>
      <c r="C125" s="691">
        <v>-0.1</v>
      </c>
      <c r="D125" s="691">
        <v>-0.1</v>
      </c>
      <c r="E125" s="691">
        <v>0.6</v>
      </c>
      <c r="F125" s="1110"/>
      <c r="H125" s="225">
        <v>0</v>
      </c>
      <c r="I125" s="691">
        <v>0</v>
      </c>
      <c r="J125" s="691">
        <v>0</v>
      </c>
      <c r="K125" s="1230"/>
      <c r="M125" s="225">
        <v>0</v>
      </c>
      <c r="N125" s="227" t="s">
        <v>58</v>
      </c>
      <c r="O125" s="227" t="s">
        <v>58</v>
      </c>
      <c r="P125" s="1232"/>
      <c r="R125" s="225">
        <f>B125</f>
        <v>0</v>
      </c>
      <c r="S125" s="903">
        <f>C125</f>
        <v>-0.1</v>
      </c>
      <c r="T125" s="903">
        <f>I125</f>
        <v>0</v>
      </c>
      <c r="U125" s="903" t="str">
        <f>N125</f>
        <v>-</v>
      </c>
      <c r="V125" s="904">
        <f>0.5*(MAX(S125:U125)-(MIN(S125:U125)))</f>
        <v>0.05</v>
      </c>
      <c r="W125" s="903">
        <f t="shared" ref="W125:W132" si="83">E125</f>
        <v>0.6</v>
      </c>
      <c r="X125" s="905">
        <f t="shared" ref="X125:X132" si="84">D125</f>
        <v>-0.1</v>
      </c>
      <c r="Y125" s="905">
        <f t="shared" ref="Y125:Y132" si="85">J125</f>
        <v>0</v>
      </c>
      <c r="Z125" s="905" t="str">
        <f>O125</f>
        <v>-</v>
      </c>
      <c r="AA125" s="904">
        <f>0.5*(MAX(X125:Z125)-(MIN(X125:Z125)))</f>
        <v>0.05</v>
      </c>
      <c r="AB125" s="227">
        <f>E125</f>
        <v>0.6</v>
      </c>
      <c r="AC125" s="223" t="s">
        <v>675</v>
      </c>
      <c r="AD125" s="223" t="s">
        <v>615</v>
      </c>
      <c r="AE125" s="264">
        <f>ROWS(AD$10:$AD125)</f>
        <v>116</v>
      </c>
      <c r="AF125" s="264" t="str">
        <f>IF(ID!$A$71=AD125,AE125,"")</f>
        <v/>
      </c>
      <c r="AG125" s="264" t="str">
        <f>IFERROR(SMALL($AF$10:$AF$165,ROWS($AF$10:AF125)),"")</f>
        <v/>
      </c>
      <c r="BG125" s="223"/>
    </row>
    <row r="126" spans="1:59" ht="13" x14ac:dyDescent="0.3">
      <c r="B126" s="225">
        <v>-100</v>
      </c>
      <c r="C126" s="691">
        <v>-0.3</v>
      </c>
      <c r="D126" s="691">
        <v>-0.3</v>
      </c>
      <c r="E126" s="691">
        <v>0.6</v>
      </c>
      <c r="F126" s="1110"/>
      <c r="H126" s="225">
        <v>-100</v>
      </c>
      <c r="I126" s="691">
        <v>-0.8</v>
      </c>
      <c r="J126" s="691">
        <v>-0.5</v>
      </c>
      <c r="K126" s="1230"/>
      <c r="M126" s="225">
        <v>-100</v>
      </c>
      <c r="N126" s="227" t="s">
        <v>58</v>
      </c>
      <c r="O126" s="227" t="s">
        <v>58</v>
      </c>
      <c r="P126" s="1232"/>
      <c r="R126" s="225">
        <f t="shared" ref="R126:S132" si="86">B126</f>
        <v>-100</v>
      </c>
      <c r="S126" s="903">
        <f t="shared" si="86"/>
        <v>-0.3</v>
      </c>
      <c r="T126" s="903">
        <f t="shared" ref="T126:T132" si="87">I126</f>
        <v>-0.8</v>
      </c>
      <c r="U126" s="903" t="str">
        <f t="shared" ref="U126:U132" si="88">N126</f>
        <v>-</v>
      </c>
      <c r="V126" s="904">
        <f t="shared" ref="V126:V132" si="89">0.5*(MAX(S126:U126)-(MIN(S126:U126)))</f>
        <v>0.25</v>
      </c>
      <c r="W126" s="903">
        <f t="shared" si="83"/>
        <v>0.6</v>
      </c>
      <c r="X126" s="905">
        <f t="shared" si="84"/>
        <v>-0.3</v>
      </c>
      <c r="Y126" s="905">
        <f t="shared" si="85"/>
        <v>-0.5</v>
      </c>
      <c r="Z126" s="905" t="str">
        <f t="shared" ref="Z126:Z132" si="90">O126</f>
        <v>-</v>
      </c>
      <c r="AA126" s="904">
        <f t="shared" ref="AA126:AA132" si="91">0.5*(MAX(X126:Z126)-(MIN(X126:Z126)))</f>
        <v>0.1</v>
      </c>
      <c r="AB126" s="227">
        <f t="shared" ref="AB126:AB132" si="92">E126</f>
        <v>0.6</v>
      </c>
      <c r="AC126" s="223" t="s">
        <v>675</v>
      </c>
      <c r="AD126" s="223" t="s">
        <v>615</v>
      </c>
      <c r="AE126" s="264">
        <f>ROWS(AD$10:$AD126)</f>
        <v>117</v>
      </c>
      <c r="AF126" s="264" t="str">
        <f>IF(ID!$A$71=AD126,AE126,"")</f>
        <v/>
      </c>
      <c r="AG126" s="264" t="str">
        <f>IFERROR(SMALL($AF$10:$AF$165,ROWS($AF$10:AF126)),"")</f>
        <v/>
      </c>
      <c r="BG126" s="223"/>
    </row>
    <row r="127" spans="1:59" ht="13" x14ac:dyDescent="0.3">
      <c r="B127" s="225">
        <v>-200</v>
      </c>
      <c r="C127" s="691">
        <v>-0.4</v>
      </c>
      <c r="D127" s="691">
        <v>-0.4</v>
      </c>
      <c r="E127" s="691">
        <v>0.6</v>
      </c>
      <c r="F127" s="1110"/>
      <c r="H127" s="225">
        <v>-200</v>
      </c>
      <c r="I127" s="691">
        <v>-0.4</v>
      </c>
      <c r="J127" s="691">
        <v>-0.3</v>
      </c>
      <c r="K127" s="1230"/>
      <c r="M127" s="225">
        <v>-200</v>
      </c>
      <c r="N127" s="227" t="s">
        <v>58</v>
      </c>
      <c r="O127" s="227" t="s">
        <v>58</v>
      </c>
      <c r="P127" s="1232"/>
      <c r="R127" s="225">
        <f t="shared" si="86"/>
        <v>-200</v>
      </c>
      <c r="S127" s="903">
        <f t="shared" si="86"/>
        <v>-0.4</v>
      </c>
      <c r="T127" s="903">
        <f t="shared" si="87"/>
        <v>-0.4</v>
      </c>
      <c r="U127" s="903" t="str">
        <f t="shared" si="88"/>
        <v>-</v>
      </c>
      <c r="V127" s="904">
        <f t="shared" si="89"/>
        <v>0</v>
      </c>
      <c r="W127" s="903">
        <f t="shared" si="83"/>
        <v>0.6</v>
      </c>
      <c r="X127" s="905">
        <f t="shared" si="84"/>
        <v>-0.4</v>
      </c>
      <c r="Y127" s="905">
        <f t="shared" si="85"/>
        <v>-0.3</v>
      </c>
      <c r="Z127" s="905" t="str">
        <f t="shared" si="90"/>
        <v>-</v>
      </c>
      <c r="AA127" s="904">
        <f t="shared" si="91"/>
        <v>5.0000000000000017E-2</v>
      </c>
      <c r="AB127" s="227">
        <f t="shared" si="92"/>
        <v>0.6</v>
      </c>
      <c r="AC127" s="223" t="s">
        <v>675</v>
      </c>
      <c r="AD127" s="223" t="s">
        <v>615</v>
      </c>
      <c r="AE127" s="264">
        <f>ROWS(AD$10:$AD127)</f>
        <v>118</v>
      </c>
      <c r="AF127" s="264" t="str">
        <f>IF(ID!$A$71=AD127,AE127,"")</f>
        <v/>
      </c>
      <c r="AG127" s="264" t="str">
        <f>IFERROR(SMALL($AF$10:$AF$165,ROWS($AF$10:AF127)),"")</f>
        <v/>
      </c>
      <c r="BG127" s="263"/>
    </row>
    <row r="128" spans="1:59" ht="13" x14ac:dyDescent="0.3">
      <c r="B128" s="225">
        <v>-300</v>
      </c>
      <c r="C128" s="691">
        <v>-0.5</v>
      </c>
      <c r="D128" s="691">
        <v>-0.5</v>
      </c>
      <c r="E128" s="691">
        <v>0.6</v>
      </c>
      <c r="F128" s="1110"/>
      <c r="H128" s="225">
        <v>-300</v>
      </c>
      <c r="I128" s="691">
        <v>-0.3</v>
      </c>
      <c r="J128" s="691">
        <v>-0.1</v>
      </c>
      <c r="K128" s="1230"/>
      <c r="M128" s="225">
        <v>-300</v>
      </c>
      <c r="N128" s="227" t="s">
        <v>58</v>
      </c>
      <c r="O128" s="227" t="s">
        <v>58</v>
      </c>
      <c r="P128" s="1232"/>
      <c r="R128" s="225">
        <f t="shared" si="86"/>
        <v>-300</v>
      </c>
      <c r="S128" s="903">
        <f t="shared" si="86"/>
        <v>-0.5</v>
      </c>
      <c r="T128" s="903">
        <f t="shared" si="87"/>
        <v>-0.3</v>
      </c>
      <c r="U128" s="903" t="str">
        <f t="shared" si="88"/>
        <v>-</v>
      </c>
      <c r="V128" s="904">
        <f t="shared" si="89"/>
        <v>0.1</v>
      </c>
      <c r="W128" s="903">
        <f t="shared" si="83"/>
        <v>0.6</v>
      </c>
      <c r="X128" s="905">
        <f t="shared" si="84"/>
        <v>-0.5</v>
      </c>
      <c r="Y128" s="905">
        <f t="shared" si="85"/>
        <v>-0.1</v>
      </c>
      <c r="Z128" s="905" t="str">
        <f t="shared" si="90"/>
        <v>-</v>
      </c>
      <c r="AA128" s="904">
        <f t="shared" si="91"/>
        <v>0.2</v>
      </c>
      <c r="AB128" s="227">
        <f t="shared" si="92"/>
        <v>0.6</v>
      </c>
      <c r="AC128" s="223" t="s">
        <v>675</v>
      </c>
      <c r="AD128" s="223" t="s">
        <v>615</v>
      </c>
      <c r="AE128" s="264">
        <f>ROWS(AD$10:$AD128)</f>
        <v>119</v>
      </c>
      <c r="AF128" s="264" t="str">
        <f>IF(ID!$A$71=AD128,AE128,"")</f>
        <v/>
      </c>
      <c r="AG128" s="264" t="str">
        <f>IFERROR(SMALL($AF$10:$AF$165,ROWS($AF$10:AF128)),"")</f>
        <v/>
      </c>
      <c r="BG128" s="264"/>
    </row>
    <row r="129" spans="2:59" ht="13" x14ac:dyDescent="0.3">
      <c r="B129" s="225">
        <v>-400</v>
      </c>
      <c r="C129" s="691">
        <v>-0.5</v>
      </c>
      <c r="D129" s="691">
        <v>-0.5</v>
      </c>
      <c r="E129" s="691">
        <v>0.6</v>
      </c>
      <c r="F129" s="1110"/>
      <c r="H129" s="225">
        <v>-400</v>
      </c>
      <c r="I129" s="691">
        <v>-0.4</v>
      </c>
      <c r="J129" s="691">
        <v>-0.3</v>
      </c>
      <c r="K129" s="1230"/>
      <c r="M129" s="225">
        <v>-400</v>
      </c>
      <c r="N129" s="227" t="s">
        <v>58</v>
      </c>
      <c r="O129" s="227" t="s">
        <v>58</v>
      </c>
      <c r="P129" s="1232"/>
      <c r="R129" s="225">
        <f t="shared" si="86"/>
        <v>-400</v>
      </c>
      <c r="S129" s="903">
        <f t="shared" si="86"/>
        <v>-0.5</v>
      </c>
      <c r="T129" s="903">
        <f t="shared" si="87"/>
        <v>-0.4</v>
      </c>
      <c r="U129" s="903" t="str">
        <f t="shared" si="88"/>
        <v>-</v>
      </c>
      <c r="V129" s="904">
        <f t="shared" si="89"/>
        <v>4.9999999999999989E-2</v>
      </c>
      <c r="W129" s="903">
        <f t="shared" si="83"/>
        <v>0.6</v>
      </c>
      <c r="X129" s="905">
        <f t="shared" si="84"/>
        <v>-0.5</v>
      </c>
      <c r="Y129" s="905">
        <f t="shared" si="85"/>
        <v>-0.3</v>
      </c>
      <c r="Z129" s="905" t="str">
        <f t="shared" si="90"/>
        <v>-</v>
      </c>
      <c r="AA129" s="904">
        <f t="shared" si="91"/>
        <v>0.1</v>
      </c>
      <c r="AB129" s="227">
        <f t="shared" si="92"/>
        <v>0.6</v>
      </c>
      <c r="AC129" s="223" t="s">
        <v>675</v>
      </c>
      <c r="AD129" s="223" t="s">
        <v>615</v>
      </c>
      <c r="AE129" s="264">
        <f>ROWS(AD$10:$AD129)</f>
        <v>120</v>
      </c>
      <c r="AF129" s="264" t="str">
        <f>IF(ID!$A$71=AD129,AE129,"")</f>
        <v/>
      </c>
      <c r="AG129" s="264" t="str">
        <f>IFERROR(SMALL($AF$10:$AF$165,ROWS($AF$10:AF129)),"")</f>
        <v/>
      </c>
      <c r="BG129" s="264"/>
    </row>
    <row r="130" spans="2:59" ht="13" x14ac:dyDescent="0.3">
      <c r="B130" s="225">
        <v>-500</v>
      </c>
      <c r="C130" s="691">
        <v>-0.5</v>
      </c>
      <c r="D130" s="691">
        <v>-0.5</v>
      </c>
      <c r="E130" s="691">
        <v>0.6</v>
      </c>
      <c r="F130" s="1110"/>
      <c r="H130" s="225">
        <v>-500</v>
      </c>
      <c r="I130" s="691">
        <v>-0.3</v>
      </c>
      <c r="J130" s="691">
        <v>-0.1</v>
      </c>
      <c r="K130" s="1230"/>
      <c r="M130" s="225">
        <v>-500</v>
      </c>
      <c r="N130" s="227" t="s">
        <v>58</v>
      </c>
      <c r="O130" s="227" t="s">
        <v>58</v>
      </c>
      <c r="P130" s="1232"/>
      <c r="R130" s="225">
        <f t="shared" si="86"/>
        <v>-500</v>
      </c>
      <c r="S130" s="903">
        <f t="shared" si="86"/>
        <v>-0.5</v>
      </c>
      <c r="T130" s="903">
        <f t="shared" si="87"/>
        <v>-0.3</v>
      </c>
      <c r="U130" s="903" t="str">
        <f t="shared" si="88"/>
        <v>-</v>
      </c>
      <c r="V130" s="904">
        <f t="shared" si="89"/>
        <v>0.1</v>
      </c>
      <c r="W130" s="903">
        <f t="shared" si="83"/>
        <v>0.6</v>
      </c>
      <c r="X130" s="905">
        <f t="shared" si="84"/>
        <v>-0.5</v>
      </c>
      <c r="Y130" s="905">
        <f t="shared" si="85"/>
        <v>-0.1</v>
      </c>
      <c r="Z130" s="905" t="str">
        <f t="shared" si="90"/>
        <v>-</v>
      </c>
      <c r="AA130" s="904">
        <f t="shared" si="91"/>
        <v>0.2</v>
      </c>
      <c r="AB130" s="227">
        <f t="shared" si="92"/>
        <v>0.6</v>
      </c>
      <c r="AC130" s="223" t="s">
        <v>675</v>
      </c>
      <c r="AD130" s="223" t="s">
        <v>615</v>
      </c>
      <c r="AE130" s="264">
        <f>ROWS(AD$10:$AD130)</f>
        <v>121</v>
      </c>
      <c r="AF130" s="264" t="str">
        <f>IF(ID!$A$71=AD130,AE130,"")</f>
        <v/>
      </c>
      <c r="AG130" s="264" t="str">
        <f>IFERROR(SMALL($AF$10:$AF$165,ROWS($AF$10:AF130)),"")</f>
        <v/>
      </c>
    </row>
    <row r="131" spans="2:59" ht="13" x14ac:dyDescent="0.3">
      <c r="B131" s="225">
        <v>-600</v>
      </c>
      <c r="C131" s="691">
        <v>-0.5</v>
      </c>
      <c r="D131" s="691">
        <v>-0.5</v>
      </c>
      <c r="E131" s="691">
        <v>0.6</v>
      </c>
      <c r="F131" s="1110"/>
      <c r="H131" s="225">
        <v>-600</v>
      </c>
      <c r="I131" s="691">
        <v>-0.3</v>
      </c>
      <c r="J131" s="691">
        <v>0</v>
      </c>
      <c r="K131" s="1230"/>
      <c r="M131" s="225">
        <v>-600</v>
      </c>
      <c r="N131" s="227" t="s">
        <v>58</v>
      </c>
      <c r="O131" s="227" t="s">
        <v>58</v>
      </c>
      <c r="P131" s="1232"/>
      <c r="R131" s="225">
        <f t="shared" si="86"/>
        <v>-600</v>
      </c>
      <c r="S131" s="903">
        <f t="shared" si="86"/>
        <v>-0.5</v>
      </c>
      <c r="T131" s="903">
        <f t="shared" si="87"/>
        <v>-0.3</v>
      </c>
      <c r="U131" s="903" t="str">
        <f t="shared" si="88"/>
        <v>-</v>
      </c>
      <c r="V131" s="904">
        <f t="shared" si="89"/>
        <v>0.1</v>
      </c>
      <c r="W131" s="903">
        <f t="shared" si="83"/>
        <v>0.6</v>
      </c>
      <c r="X131" s="905">
        <f t="shared" si="84"/>
        <v>-0.5</v>
      </c>
      <c r="Y131" s="905">
        <f t="shared" si="85"/>
        <v>0</v>
      </c>
      <c r="Z131" s="905" t="str">
        <f t="shared" si="90"/>
        <v>-</v>
      </c>
      <c r="AA131" s="904">
        <f t="shared" si="91"/>
        <v>0.25</v>
      </c>
      <c r="AB131" s="227">
        <f t="shared" si="92"/>
        <v>0.6</v>
      </c>
      <c r="AC131" s="223" t="s">
        <v>675</v>
      </c>
      <c r="AD131" s="223" t="s">
        <v>615</v>
      </c>
      <c r="AE131" s="264">
        <f>ROWS(AD$10:$AD131)</f>
        <v>122</v>
      </c>
      <c r="AF131" s="264" t="str">
        <f>IF(ID!$A$71=AD131,AE131,"")</f>
        <v/>
      </c>
      <c r="AG131" s="264" t="str">
        <f>IFERROR(SMALL($AF$10:$AF$165,ROWS($AF$10:AF131)),"")</f>
        <v/>
      </c>
    </row>
    <row r="132" spans="2:59" ht="13" x14ac:dyDescent="0.3">
      <c r="B132" s="242">
        <v>-700</v>
      </c>
      <c r="C132" s="965">
        <v>-0.5</v>
      </c>
      <c r="D132" s="965">
        <v>-0.5</v>
      </c>
      <c r="E132" s="691">
        <f>E131</f>
        <v>0.6</v>
      </c>
      <c r="F132" s="1110"/>
      <c r="H132" s="242">
        <v>-700</v>
      </c>
      <c r="I132" s="965">
        <f>I131</f>
        <v>-0.3</v>
      </c>
      <c r="J132" s="965">
        <f>J131</f>
        <v>0</v>
      </c>
      <c r="K132" s="1230"/>
      <c r="M132" s="242">
        <v>-700</v>
      </c>
      <c r="N132" s="254" t="str">
        <f>N131</f>
        <v>-</v>
      </c>
      <c r="O132" s="254" t="str">
        <f>O131</f>
        <v>-</v>
      </c>
      <c r="P132" s="1232"/>
      <c r="R132" s="225">
        <f t="shared" si="86"/>
        <v>-700</v>
      </c>
      <c r="S132" s="903">
        <f t="shared" si="86"/>
        <v>-0.5</v>
      </c>
      <c r="T132" s="903">
        <f t="shared" si="87"/>
        <v>-0.3</v>
      </c>
      <c r="U132" s="903" t="str">
        <f t="shared" si="88"/>
        <v>-</v>
      </c>
      <c r="V132" s="904">
        <f t="shared" si="89"/>
        <v>0.1</v>
      </c>
      <c r="W132" s="903">
        <f t="shared" si="83"/>
        <v>0.6</v>
      </c>
      <c r="X132" s="905">
        <f t="shared" si="84"/>
        <v>-0.5</v>
      </c>
      <c r="Y132" s="905">
        <f t="shared" si="85"/>
        <v>0</v>
      </c>
      <c r="Z132" s="905" t="str">
        <f t="shared" si="90"/>
        <v>-</v>
      </c>
      <c r="AA132" s="904">
        <f t="shared" si="91"/>
        <v>0.25</v>
      </c>
      <c r="AB132" s="227">
        <f t="shared" si="92"/>
        <v>0.6</v>
      </c>
      <c r="AC132" s="223" t="s">
        <v>675</v>
      </c>
      <c r="AD132" s="223" t="s">
        <v>615</v>
      </c>
      <c r="AE132" s="264">
        <f>ROWS(AD$10:$AD132)</f>
        <v>123</v>
      </c>
      <c r="AF132" s="264" t="str">
        <f>IF(ID!$A$71=AD132,AE132,"")</f>
        <v/>
      </c>
      <c r="AG132" s="264" t="str">
        <f>IFERROR(SMALL($AF$10:$AF$165,ROWS($AF$10:AF132)),"")</f>
        <v/>
      </c>
    </row>
    <row r="133" spans="2:59" ht="13" x14ac:dyDescent="0.3">
      <c r="B133" s="242"/>
      <c r="C133" s="249"/>
      <c r="D133" s="249"/>
      <c r="E133" s="249"/>
      <c r="F133" s="246"/>
      <c r="H133" s="242"/>
      <c r="I133" s="254"/>
      <c r="J133" s="309"/>
      <c r="K133" s="257"/>
      <c r="M133" s="242"/>
      <c r="N133" s="254"/>
      <c r="O133" s="309"/>
      <c r="P133" s="257"/>
      <c r="R133" s="951"/>
      <c r="S133" s="952"/>
      <c r="T133" s="952"/>
      <c r="U133" s="952"/>
      <c r="V133" s="904"/>
      <c r="W133" s="952"/>
      <c r="X133" s="953"/>
      <c r="Y133" s="953"/>
      <c r="Z133" s="953"/>
      <c r="AA133" s="904"/>
      <c r="AB133" s="954"/>
      <c r="AC133" s="263"/>
      <c r="AD133" s="263"/>
      <c r="AE133" s="264">
        <f>ROWS(AD$10:$AD133)</f>
        <v>124</v>
      </c>
      <c r="AF133" s="264" t="str">
        <f>IF(ID!$A$71=AD133,AE133,"")</f>
        <v/>
      </c>
      <c r="AG133" s="264" t="str">
        <f>IFERROR(SMALL($AF$10:$AF$165,ROWS($AF$10:AF133)),"")</f>
        <v/>
      </c>
    </row>
    <row r="134" spans="2:59" ht="13" x14ac:dyDescent="0.3">
      <c r="B134" s="243"/>
      <c r="C134" s="250"/>
      <c r="D134" s="250"/>
      <c r="E134" s="250"/>
      <c r="F134" s="245"/>
      <c r="H134" s="243"/>
      <c r="I134" s="253"/>
      <c r="J134" s="307"/>
      <c r="K134" s="255"/>
      <c r="M134" s="243"/>
      <c r="N134" s="253"/>
      <c r="O134" s="307"/>
      <c r="P134" s="255"/>
      <c r="R134" s="241"/>
      <c r="S134" s="955"/>
      <c r="T134" s="955"/>
      <c r="U134" s="955"/>
      <c r="V134" s="955"/>
      <c r="W134" s="955"/>
      <c r="X134" s="955"/>
      <c r="Y134" s="955"/>
      <c r="Z134" s="955"/>
      <c r="AA134" s="955"/>
      <c r="AB134" s="966"/>
      <c r="AC134" s="264"/>
      <c r="AD134" s="264"/>
      <c r="AE134" s="264">
        <f>ROWS(AD$10:$AD134)</f>
        <v>125</v>
      </c>
      <c r="AF134" s="264" t="str">
        <f>IF(ID!$A$71=AD134,AE134,"")</f>
        <v/>
      </c>
      <c r="AG134" s="264" t="str">
        <f>IFERROR(SMALL($AF$10:$AF$165,ROWS($AF$10:AF134)),"")</f>
        <v/>
      </c>
      <c r="BG134" s="223"/>
    </row>
    <row r="135" spans="2:59" ht="13" x14ac:dyDescent="0.3">
      <c r="B135" s="243"/>
      <c r="C135" s="250"/>
      <c r="D135" s="250"/>
      <c r="E135" s="250"/>
      <c r="F135" s="245"/>
      <c r="H135" s="243"/>
      <c r="I135" s="253"/>
      <c r="J135" s="308"/>
      <c r="K135" s="256"/>
      <c r="M135" s="243"/>
      <c r="N135" s="253"/>
      <c r="O135" s="308"/>
      <c r="P135" s="256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>
        <f>ROWS(AD$10:$AD135)</f>
        <v>126</v>
      </c>
      <c r="AF135" s="264" t="str">
        <f>IF(ID!$A$71=AD135,AE135,"")</f>
        <v/>
      </c>
      <c r="AG135" s="264" t="str">
        <f>IFERROR(SMALL($AF$10:$AF$165,ROWS($AF$10:AF135)),"")</f>
        <v/>
      </c>
      <c r="BG135" s="223"/>
    </row>
    <row r="136" spans="2:59" ht="13" x14ac:dyDescent="0.3">
      <c r="AE136" s="264">
        <f>ROWS(AD$10:$AD136)</f>
        <v>127</v>
      </c>
      <c r="AF136" s="264" t="str">
        <f>IF(ID!$A$71=AD136,AE136,"")</f>
        <v/>
      </c>
      <c r="AG136" s="264" t="str">
        <f>IFERROR(SMALL($AF$10:$AF$165,ROWS($AF$10:AF136)),"")</f>
        <v/>
      </c>
      <c r="BG136" s="223"/>
    </row>
    <row r="137" spans="2:59" ht="18" x14ac:dyDescent="0.4">
      <c r="B137" s="1228" t="s">
        <v>750</v>
      </c>
      <c r="C137" s="1228"/>
      <c r="D137" s="1228"/>
      <c r="E137" s="1228"/>
      <c r="F137" s="1228"/>
      <c r="G137" s="892"/>
      <c r="H137" s="1228" t="s">
        <v>751</v>
      </c>
      <c r="I137" s="1228"/>
      <c r="J137" s="1228"/>
      <c r="K137" s="1228"/>
      <c r="L137" s="893"/>
      <c r="M137" s="1228" t="s">
        <v>752</v>
      </c>
      <c r="N137" s="1228"/>
      <c r="O137" s="1228"/>
      <c r="P137" s="1228"/>
      <c r="AE137" s="264">
        <f>ROWS(AD$10:$AD137)</f>
        <v>128</v>
      </c>
      <c r="AF137" s="264" t="str">
        <f>IF(ID!$A$71=AD137,AE137,"")</f>
        <v/>
      </c>
      <c r="AG137" s="264" t="str">
        <f>IFERROR(SMALL($AF$10:$AF$165,ROWS($AF$10:AF137)),"")</f>
        <v/>
      </c>
      <c r="BG137" s="223"/>
    </row>
    <row r="138" spans="2:59" ht="13" x14ac:dyDescent="0.3">
      <c r="V138" s="251" t="s">
        <v>753</v>
      </c>
      <c r="AA138" s="251" t="s">
        <v>753</v>
      </c>
      <c r="AE138" s="264">
        <f>ROWS(AD$10:$AD138)</f>
        <v>129</v>
      </c>
      <c r="AF138" s="264" t="str">
        <f>IF(ID!$A$71=AD138,AE138,"")</f>
        <v/>
      </c>
      <c r="AG138" s="264" t="str">
        <f>IFERROR(SMALL($AF$10:$AF$165,ROWS($AF$10:AF138)),"")</f>
        <v/>
      </c>
      <c r="BG138" s="223"/>
    </row>
    <row r="139" spans="2:59" ht="12.75" customHeight="1" x14ac:dyDescent="0.3">
      <c r="B139" s="240" t="s">
        <v>190</v>
      </c>
      <c r="C139" s="240" t="s">
        <v>616</v>
      </c>
      <c r="D139" s="240" t="s">
        <v>754</v>
      </c>
      <c r="E139" s="240" t="s">
        <v>617</v>
      </c>
      <c r="F139" s="1109" t="s">
        <v>635</v>
      </c>
      <c r="H139" s="240" t="s">
        <v>190</v>
      </c>
      <c r="I139" s="240" t="s">
        <v>616</v>
      </c>
      <c r="J139" s="240" t="s">
        <v>756</v>
      </c>
      <c r="K139" s="1229" t="s">
        <v>637</v>
      </c>
      <c r="M139" s="240" t="s">
        <v>190</v>
      </c>
      <c r="N139" s="240" t="s">
        <v>616</v>
      </c>
      <c r="O139" s="240" t="s">
        <v>756</v>
      </c>
      <c r="P139" s="1231" t="s">
        <v>58</v>
      </c>
      <c r="R139" s="967" t="s">
        <v>190</v>
      </c>
      <c r="S139" s="968" t="s">
        <v>758</v>
      </c>
      <c r="T139" s="968" t="s">
        <v>759</v>
      </c>
      <c r="U139" s="968" t="s">
        <v>760</v>
      </c>
      <c r="V139" s="968" t="s">
        <v>716</v>
      </c>
      <c r="W139" s="969" t="s">
        <v>717</v>
      </c>
      <c r="X139" s="970" t="s">
        <v>761</v>
      </c>
      <c r="Y139" s="970" t="s">
        <v>762</v>
      </c>
      <c r="Z139" s="970" t="s">
        <v>763</v>
      </c>
      <c r="AA139" s="970" t="s">
        <v>692</v>
      </c>
      <c r="AB139" s="971" t="s">
        <v>719</v>
      </c>
      <c r="AC139" s="972" t="s">
        <v>618</v>
      </c>
      <c r="AD139" s="900" t="s">
        <v>619</v>
      </c>
      <c r="AE139" s="264">
        <f>ROWS(AD$10:$AD139)</f>
        <v>130</v>
      </c>
      <c r="AF139" s="264" t="str">
        <f>IF(ID!$A$71=AD139,AE139,"")</f>
        <v/>
      </c>
      <c r="AG139" s="264" t="str">
        <f>IFERROR(SMALL($AF$10:$AF$165,ROWS($AF$10:AF139)),"")</f>
        <v/>
      </c>
      <c r="BG139" s="223"/>
    </row>
    <row r="140" spans="2:59" ht="13" x14ac:dyDescent="0.3">
      <c r="B140" s="225">
        <v>0</v>
      </c>
      <c r="C140" s="691">
        <v>0.1</v>
      </c>
      <c r="D140" s="691">
        <v>0.1</v>
      </c>
      <c r="E140" s="691">
        <v>0.6</v>
      </c>
      <c r="F140" s="1110"/>
      <c r="H140" s="225">
        <v>0</v>
      </c>
      <c r="I140" s="227">
        <v>0</v>
      </c>
      <c r="J140" s="227">
        <v>0</v>
      </c>
      <c r="K140" s="1230"/>
      <c r="M140" s="225">
        <v>0</v>
      </c>
      <c r="N140" s="227" t="s">
        <v>58</v>
      </c>
      <c r="O140" s="227" t="s">
        <v>58</v>
      </c>
      <c r="P140" s="1232"/>
      <c r="R140" s="225">
        <f>B140</f>
        <v>0</v>
      </c>
      <c r="S140" s="903">
        <f>C140</f>
        <v>0.1</v>
      </c>
      <c r="T140" s="903">
        <f>I140</f>
        <v>0</v>
      </c>
      <c r="U140" s="903" t="str">
        <f>N140</f>
        <v>-</v>
      </c>
      <c r="V140" s="904">
        <f>0.5*(MAX(S140:U140)-(MIN(S140:U140)))</f>
        <v>0.05</v>
      </c>
      <c r="W140" s="903">
        <f t="shared" ref="W140:W147" si="93">E140</f>
        <v>0.6</v>
      </c>
      <c r="X140" s="905">
        <f t="shared" ref="X140:X147" si="94">D140</f>
        <v>0.1</v>
      </c>
      <c r="Y140" s="905">
        <f t="shared" ref="Y140:Y147" si="95">J140</f>
        <v>0</v>
      </c>
      <c r="Z140" s="905" t="str">
        <f>O140</f>
        <v>-</v>
      </c>
      <c r="AA140" s="904">
        <f>0.5*(MAX(X140:Z140)-(MIN(X140:Z140)))</f>
        <v>0.05</v>
      </c>
      <c r="AB140" s="227">
        <f>E140</f>
        <v>0.6</v>
      </c>
      <c r="AC140" s="223" t="s">
        <v>675</v>
      </c>
      <c r="AD140" s="223" t="s">
        <v>626</v>
      </c>
      <c r="AE140" s="264">
        <f>ROWS(AD$10:$AD140)</f>
        <v>131</v>
      </c>
      <c r="AF140" s="264" t="str">
        <f>IF(ID!$A$71=AD140,AE140,"")</f>
        <v/>
      </c>
      <c r="AG140" s="264" t="str">
        <f>IFERROR(SMALL($AF$10:$AF$165,ROWS($AF$10:AF140)),"")</f>
        <v/>
      </c>
      <c r="BG140" s="223"/>
    </row>
    <row r="141" spans="2:59" ht="13" x14ac:dyDescent="0.3">
      <c r="B141" s="225">
        <v>-100</v>
      </c>
      <c r="C141" s="691">
        <v>0</v>
      </c>
      <c r="D141" s="691">
        <v>0</v>
      </c>
      <c r="E141" s="691">
        <v>0.6</v>
      </c>
      <c r="F141" s="1110"/>
      <c r="H141" s="225">
        <v>-100</v>
      </c>
      <c r="I141" s="227">
        <v>0.4</v>
      </c>
      <c r="J141" s="227">
        <v>0.7</v>
      </c>
      <c r="K141" s="1230"/>
      <c r="M141" s="225">
        <v>-100</v>
      </c>
      <c r="N141" s="227" t="s">
        <v>58</v>
      </c>
      <c r="O141" s="227" t="s">
        <v>58</v>
      </c>
      <c r="P141" s="1232"/>
      <c r="R141" s="225">
        <f t="shared" ref="R141:S147" si="96">B141</f>
        <v>-100</v>
      </c>
      <c r="S141" s="903">
        <f t="shared" si="96"/>
        <v>0</v>
      </c>
      <c r="T141" s="903">
        <f t="shared" ref="T141:T147" si="97">I141</f>
        <v>0.4</v>
      </c>
      <c r="U141" s="903" t="str">
        <f t="shared" ref="U141:U147" si="98">N141</f>
        <v>-</v>
      </c>
      <c r="V141" s="904">
        <f t="shared" ref="V141:V147" si="99">0.5*(MAX(S141:U141)-(MIN(S141:U141)))</f>
        <v>0.2</v>
      </c>
      <c r="W141" s="903">
        <f t="shared" si="93"/>
        <v>0.6</v>
      </c>
      <c r="X141" s="905">
        <f t="shared" si="94"/>
        <v>0</v>
      </c>
      <c r="Y141" s="905">
        <f t="shared" si="95"/>
        <v>0.7</v>
      </c>
      <c r="Z141" s="905" t="str">
        <f t="shared" ref="Z141:Z147" si="100">O141</f>
        <v>-</v>
      </c>
      <c r="AA141" s="904">
        <f t="shared" ref="AA141:AA147" si="101">0.5*(MAX(X141:Z141)-(MIN(X141:Z141)))</f>
        <v>0.35</v>
      </c>
      <c r="AB141" s="227">
        <f t="shared" ref="AB141:AB147" si="102">E141</f>
        <v>0.6</v>
      </c>
      <c r="AC141" s="223" t="s">
        <v>675</v>
      </c>
      <c r="AD141" s="223" t="s">
        <v>626</v>
      </c>
      <c r="AE141" s="264">
        <f>ROWS(AD$10:$AD141)</f>
        <v>132</v>
      </c>
      <c r="AF141" s="264" t="str">
        <f>IF(ID!$A$71=AD141,AE141,"")</f>
        <v/>
      </c>
      <c r="AG141" s="264" t="str">
        <f>IFERROR(SMALL($AF$10:$AF$165,ROWS($AF$10:AF141)),"")</f>
        <v/>
      </c>
      <c r="BG141" s="223"/>
    </row>
    <row r="142" spans="2:59" ht="13" x14ac:dyDescent="0.3">
      <c r="B142" s="225">
        <v>-200</v>
      </c>
      <c r="C142" s="691">
        <v>-0.2</v>
      </c>
      <c r="D142" s="691">
        <v>-0.2</v>
      </c>
      <c r="E142" s="691">
        <v>0.6</v>
      </c>
      <c r="F142" s="1110"/>
      <c r="H142" s="225">
        <v>-200</v>
      </c>
      <c r="I142" s="227">
        <v>0.8</v>
      </c>
      <c r="J142" s="227">
        <v>1</v>
      </c>
      <c r="K142" s="1230"/>
      <c r="M142" s="225">
        <v>-200</v>
      </c>
      <c r="N142" s="227" t="s">
        <v>58</v>
      </c>
      <c r="O142" s="227" t="s">
        <v>58</v>
      </c>
      <c r="P142" s="1232"/>
      <c r="R142" s="225">
        <f t="shared" si="96"/>
        <v>-200</v>
      </c>
      <c r="S142" s="903">
        <f t="shared" si="96"/>
        <v>-0.2</v>
      </c>
      <c r="T142" s="903">
        <f t="shared" si="97"/>
        <v>0.8</v>
      </c>
      <c r="U142" s="903" t="str">
        <f t="shared" si="98"/>
        <v>-</v>
      </c>
      <c r="V142" s="904">
        <f t="shared" si="99"/>
        <v>0.5</v>
      </c>
      <c r="W142" s="903">
        <f t="shared" si="93"/>
        <v>0.6</v>
      </c>
      <c r="X142" s="905">
        <f t="shared" si="94"/>
        <v>-0.2</v>
      </c>
      <c r="Y142" s="905">
        <f t="shared" si="95"/>
        <v>1</v>
      </c>
      <c r="Z142" s="905" t="str">
        <f t="shared" si="100"/>
        <v>-</v>
      </c>
      <c r="AA142" s="904">
        <f t="shared" si="101"/>
        <v>0.6</v>
      </c>
      <c r="AB142" s="227">
        <f t="shared" si="102"/>
        <v>0.6</v>
      </c>
      <c r="AC142" s="223" t="s">
        <v>675</v>
      </c>
      <c r="AD142" s="223" t="s">
        <v>626</v>
      </c>
      <c r="AE142" s="264">
        <f>ROWS(AD$10:$AD142)</f>
        <v>133</v>
      </c>
      <c r="AF142" s="264" t="str">
        <f>IF(ID!$A$71=AD142,AE142,"")</f>
        <v/>
      </c>
      <c r="AG142" s="264" t="str">
        <f>IFERROR(SMALL($AF$10:$AF$165,ROWS($AF$10:AF142)),"")</f>
        <v/>
      </c>
      <c r="BG142" s="263"/>
    </row>
    <row r="143" spans="2:59" ht="13" x14ac:dyDescent="0.3">
      <c r="B143" s="225">
        <v>-300</v>
      </c>
      <c r="C143" s="691">
        <v>-0.3</v>
      </c>
      <c r="D143" s="691">
        <v>-0.3</v>
      </c>
      <c r="E143" s="691">
        <v>0.6</v>
      </c>
      <c r="F143" s="1110"/>
      <c r="H143" s="225">
        <v>-300</v>
      </c>
      <c r="I143" s="227">
        <v>0.1</v>
      </c>
      <c r="J143" s="227">
        <v>0.3</v>
      </c>
      <c r="K143" s="1230"/>
      <c r="M143" s="225">
        <v>-300</v>
      </c>
      <c r="N143" s="227" t="s">
        <v>58</v>
      </c>
      <c r="O143" s="227" t="s">
        <v>58</v>
      </c>
      <c r="P143" s="1232"/>
      <c r="R143" s="225">
        <f t="shared" si="96"/>
        <v>-300</v>
      </c>
      <c r="S143" s="903">
        <f t="shared" si="96"/>
        <v>-0.3</v>
      </c>
      <c r="T143" s="903">
        <f t="shared" si="97"/>
        <v>0.1</v>
      </c>
      <c r="U143" s="903" t="str">
        <f t="shared" si="98"/>
        <v>-</v>
      </c>
      <c r="V143" s="904">
        <f t="shared" si="99"/>
        <v>0.2</v>
      </c>
      <c r="W143" s="903">
        <f t="shared" si="93"/>
        <v>0.6</v>
      </c>
      <c r="X143" s="905">
        <f t="shared" si="94"/>
        <v>-0.3</v>
      </c>
      <c r="Y143" s="905">
        <f t="shared" si="95"/>
        <v>0.3</v>
      </c>
      <c r="Z143" s="905" t="str">
        <f t="shared" si="100"/>
        <v>-</v>
      </c>
      <c r="AA143" s="904">
        <f t="shared" si="101"/>
        <v>0.3</v>
      </c>
      <c r="AB143" s="227">
        <f t="shared" si="102"/>
        <v>0.6</v>
      </c>
      <c r="AC143" s="223" t="s">
        <v>675</v>
      </c>
      <c r="AD143" s="223" t="s">
        <v>626</v>
      </c>
      <c r="AE143" s="264">
        <f>ROWS(AD$10:$AD143)</f>
        <v>134</v>
      </c>
      <c r="AF143" s="264" t="str">
        <f>IF(ID!$A$71=AD143,AE143,"")</f>
        <v/>
      </c>
      <c r="AG143" s="264" t="str">
        <f>IFERROR(SMALL($AF$10:$AF$165,ROWS($AF$10:AF143)),"")</f>
        <v/>
      </c>
      <c r="BG143" s="264"/>
    </row>
    <row r="144" spans="2:59" ht="13" x14ac:dyDescent="0.3">
      <c r="B144" s="225">
        <v>-400</v>
      </c>
      <c r="C144" s="691">
        <v>-0.5</v>
      </c>
      <c r="D144" s="691">
        <v>-0.5</v>
      </c>
      <c r="E144" s="691">
        <v>0.6</v>
      </c>
      <c r="F144" s="1110"/>
      <c r="H144" s="225">
        <v>-400</v>
      </c>
      <c r="I144" s="227">
        <v>-0.2</v>
      </c>
      <c r="J144" s="227">
        <v>0</v>
      </c>
      <c r="K144" s="1230"/>
      <c r="M144" s="225">
        <v>-400</v>
      </c>
      <c r="N144" s="227" t="s">
        <v>58</v>
      </c>
      <c r="O144" s="227" t="s">
        <v>58</v>
      </c>
      <c r="P144" s="1232"/>
      <c r="R144" s="225">
        <f t="shared" si="96"/>
        <v>-400</v>
      </c>
      <c r="S144" s="903">
        <f t="shared" si="96"/>
        <v>-0.5</v>
      </c>
      <c r="T144" s="903">
        <f t="shared" si="97"/>
        <v>-0.2</v>
      </c>
      <c r="U144" s="903" t="str">
        <f t="shared" si="98"/>
        <v>-</v>
      </c>
      <c r="V144" s="904">
        <f t="shared" si="99"/>
        <v>0.15</v>
      </c>
      <c r="W144" s="903">
        <f t="shared" si="93"/>
        <v>0.6</v>
      </c>
      <c r="X144" s="905">
        <f t="shared" si="94"/>
        <v>-0.5</v>
      </c>
      <c r="Y144" s="905">
        <f t="shared" si="95"/>
        <v>0</v>
      </c>
      <c r="Z144" s="905" t="str">
        <f t="shared" si="100"/>
        <v>-</v>
      </c>
      <c r="AA144" s="904">
        <f t="shared" si="101"/>
        <v>0.25</v>
      </c>
      <c r="AB144" s="227">
        <f t="shared" si="102"/>
        <v>0.6</v>
      </c>
      <c r="AC144" s="223" t="s">
        <v>675</v>
      </c>
      <c r="AD144" s="223" t="s">
        <v>626</v>
      </c>
      <c r="AE144" s="264">
        <f>ROWS(AD$10:$AD144)</f>
        <v>135</v>
      </c>
      <c r="AF144" s="264" t="str">
        <f>IF(ID!$A$71=AD144,AE144,"")</f>
        <v/>
      </c>
      <c r="AG144" s="264" t="str">
        <f>IFERROR(SMALL($AF$10:$AF$165,ROWS($AF$10:AF144)),"")</f>
        <v/>
      </c>
      <c r="BG144" s="264"/>
    </row>
    <row r="145" spans="2:59" ht="13" x14ac:dyDescent="0.3">
      <c r="B145" s="225">
        <v>-500</v>
      </c>
      <c r="C145" s="691">
        <v>-0.6</v>
      </c>
      <c r="D145" s="691">
        <v>-0.6</v>
      </c>
      <c r="E145" s="691">
        <v>0.6</v>
      </c>
      <c r="F145" s="1110"/>
      <c r="H145" s="225">
        <v>-500</v>
      </c>
      <c r="I145" s="227">
        <v>-0.2</v>
      </c>
      <c r="J145" s="227">
        <v>0</v>
      </c>
      <c r="K145" s="1230"/>
      <c r="M145" s="225">
        <v>-500</v>
      </c>
      <c r="N145" s="227" t="s">
        <v>58</v>
      </c>
      <c r="O145" s="227" t="s">
        <v>58</v>
      </c>
      <c r="P145" s="1232"/>
      <c r="R145" s="225">
        <f t="shared" si="96"/>
        <v>-500</v>
      </c>
      <c r="S145" s="903">
        <f t="shared" si="96"/>
        <v>-0.6</v>
      </c>
      <c r="T145" s="903">
        <f t="shared" si="97"/>
        <v>-0.2</v>
      </c>
      <c r="U145" s="903" t="str">
        <f t="shared" si="98"/>
        <v>-</v>
      </c>
      <c r="V145" s="904">
        <f t="shared" si="99"/>
        <v>0.19999999999999998</v>
      </c>
      <c r="W145" s="903">
        <f t="shared" si="93"/>
        <v>0.6</v>
      </c>
      <c r="X145" s="905">
        <f t="shared" si="94"/>
        <v>-0.6</v>
      </c>
      <c r="Y145" s="905">
        <f t="shared" si="95"/>
        <v>0</v>
      </c>
      <c r="Z145" s="905" t="str">
        <f t="shared" si="100"/>
        <v>-</v>
      </c>
      <c r="AA145" s="904">
        <f t="shared" si="101"/>
        <v>0.3</v>
      </c>
      <c r="AB145" s="227">
        <f t="shared" si="102"/>
        <v>0.6</v>
      </c>
      <c r="AC145" s="223" t="s">
        <v>675</v>
      </c>
      <c r="AD145" s="223" t="s">
        <v>626</v>
      </c>
      <c r="AE145" s="264">
        <f>ROWS(AD$10:$AD145)</f>
        <v>136</v>
      </c>
      <c r="AF145" s="264" t="str">
        <f>IF(ID!$A$71=AD145,AE145,"")</f>
        <v/>
      </c>
      <c r="AG145" s="264" t="str">
        <f>IFERROR(SMALL($AF$10:$AF$165,ROWS($AF$10:AF145)),"")</f>
        <v/>
      </c>
    </row>
    <row r="146" spans="2:59" ht="13" x14ac:dyDescent="0.3">
      <c r="B146" s="225">
        <v>-600</v>
      </c>
      <c r="C146" s="691">
        <v>-0.8</v>
      </c>
      <c r="D146" s="691">
        <v>-0.8</v>
      </c>
      <c r="E146" s="691">
        <v>0.6</v>
      </c>
      <c r="F146" s="1110"/>
      <c r="H146" s="225">
        <v>-600</v>
      </c>
      <c r="I146" s="227">
        <v>-0.3</v>
      </c>
      <c r="J146" s="227">
        <v>-0.1</v>
      </c>
      <c r="K146" s="1230"/>
      <c r="M146" s="225">
        <v>-600</v>
      </c>
      <c r="N146" s="227" t="s">
        <v>58</v>
      </c>
      <c r="O146" s="227" t="s">
        <v>58</v>
      </c>
      <c r="P146" s="1232"/>
      <c r="R146" s="225">
        <f t="shared" si="96"/>
        <v>-600</v>
      </c>
      <c r="S146" s="903">
        <f t="shared" si="96"/>
        <v>-0.8</v>
      </c>
      <c r="T146" s="903">
        <f t="shared" si="97"/>
        <v>-0.3</v>
      </c>
      <c r="U146" s="903" t="str">
        <f t="shared" si="98"/>
        <v>-</v>
      </c>
      <c r="V146" s="904">
        <f t="shared" si="99"/>
        <v>0.25</v>
      </c>
      <c r="W146" s="903">
        <f t="shared" si="93"/>
        <v>0.6</v>
      </c>
      <c r="X146" s="905">
        <f t="shared" si="94"/>
        <v>-0.8</v>
      </c>
      <c r="Y146" s="905">
        <f t="shared" si="95"/>
        <v>-0.1</v>
      </c>
      <c r="Z146" s="905" t="str">
        <f t="shared" si="100"/>
        <v>-</v>
      </c>
      <c r="AA146" s="904">
        <f t="shared" si="101"/>
        <v>0.35000000000000003</v>
      </c>
      <c r="AB146" s="227">
        <f t="shared" si="102"/>
        <v>0.6</v>
      </c>
      <c r="AC146" s="223" t="s">
        <v>675</v>
      </c>
      <c r="AD146" s="223" t="s">
        <v>626</v>
      </c>
      <c r="AE146" s="264">
        <f>ROWS(AD$10:$AD146)</f>
        <v>137</v>
      </c>
      <c r="AF146" s="264" t="str">
        <f>IF(ID!$A$71=AD146,AE146,"")</f>
        <v/>
      </c>
      <c r="AG146" s="264" t="str">
        <f>IFERROR(SMALL($AF$10:$AF$165,ROWS($AF$10:AF146)),"")</f>
        <v/>
      </c>
    </row>
    <row r="147" spans="2:59" ht="13" x14ac:dyDescent="0.3">
      <c r="B147" s="974">
        <v>-700</v>
      </c>
      <c r="C147" s="975">
        <v>-1.1000000000000001</v>
      </c>
      <c r="D147" s="975">
        <v>-1.1000000000000001</v>
      </c>
      <c r="E147" s="691">
        <f>E146</f>
        <v>0.6</v>
      </c>
      <c r="F147" s="1110"/>
      <c r="H147" s="974">
        <v>-700</v>
      </c>
      <c r="I147" s="976">
        <f>I146</f>
        <v>-0.3</v>
      </c>
      <c r="J147" s="976">
        <f>J146</f>
        <v>-0.1</v>
      </c>
      <c r="K147" s="1230"/>
      <c r="M147" s="974">
        <v>-700</v>
      </c>
      <c r="N147" s="976" t="str">
        <f>N146</f>
        <v>-</v>
      </c>
      <c r="O147" s="976" t="str">
        <f>O146</f>
        <v>-</v>
      </c>
      <c r="P147" s="1232"/>
      <c r="R147" s="225">
        <f t="shared" si="96"/>
        <v>-700</v>
      </c>
      <c r="S147" s="903">
        <f t="shared" si="96"/>
        <v>-1.1000000000000001</v>
      </c>
      <c r="T147" s="903">
        <f t="shared" si="97"/>
        <v>-0.3</v>
      </c>
      <c r="U147" s="903" t="str">
        <f t="shared" si="98"/>
        <v>-</v>
      </c>
      <c r="V147" s="904">
        <f t="shared" si="99"/>
        <v>0.4</v>
      </c>
      <c r="W147" s="903">
        <f t="shared" si="93"/>
        <v>0.6</v>
      </c>
      <c r="X147" s="905">
        <f t="shared" si="94"/>
        <v>-1.1000000000000001</v>
      </c>
      <c r="Y147" s="905">
        <f t="shared" si="95"/>
        <v>-0.1</v>
      </c>
      <c r="Z147" s="905" t="str">
        <f t="shared" si="100"/>
        <v>-</v>
      </c>
      <c r="AA147" s="904">
        <f t="shared" si="101"/>
        <v>0.5</v>
      </c>
      <c r="AB147" s="227">
        <f t="shared" si="102"/>
        <v>0.6</v>
      </c>
      <c r="AC147" s="223" t="s">
        <v>675</v>
      </c>
      <c r="AD147" s="223" t="s">
        <v>626</v>
      </c>
      <c r="AE147" s="264">
        <f>ROWS(AD$10:$AD147)</f>
        <v>138</v>
      </c>
      <c r="AF147" s="264" t="str">
        <f>IF(ID!$A$71=AD147,AE147,"")</f>
        <v/>
      </c>
      <c r="AG147" s="264" t="str">
        <f>IFERROR(SMALL($AF$10:$AF$165,ROWS($AF$10:AF147)),"")</f>
        <v/>
      </c>
    </row>
    <row r="148" spans="2:59" ht="13" x14ac:dyDescent="0.3">
      <c r="B148" s="242"/>
      <c r="C148" s="249"/>
      <c r="D148" s="249"/>
      <c r="E148" s="249"/>
      <c r="F148" s="246"/>
      <c r="H148" s="242"/>
      <c r="I148" s="254"/>
      <c r="J148" s="309"/>
      <c r="K148" s="257"/>
      <c r="M148" s="242"/>
      <c r="N148" s="254"/>
      <c r="O148" s="309"/>
      <c r="P148" s="257"/>
      <c r="R148" s="951"/>
      <c r="S148" s="952"/>
      <c r="T148" s="952"/>
      <c r="U148" s="952"/>
      <c r="V148" s="904"/>
      <c r="W148" s="952"/>
      <c r="X148" s="953"/>
      <c r="Y148" s="953"/>
      <c r="Z148" s="953"/>
      <c r="AA148" s="904"/>
      <c r="AB148" s="954"/>
      <c r="AC148" s="263"/>
      <c r="AD148" s="263"/>
      <c r="AE148" s="264">
        <f>ROWS(AD$10:$AD148)</f>
        <v>139</v>
      </c>
      <c r="AF148" s="264" t="str">
        <f>IF(ID!$A$71=AD148,AE148,"")</f>
        <v/>
      </c>
      <c r="AG148" s="264" t="str">
        <f>IFERROR(SMALL($AF$10:$AF$165,ROWS($AF$10:AF148)),"")</f>
        <v/>
      </c>
    </row>
    <row r="149" spans="2:59" ht="13" x14ac:dyDescent="0.3">
      <c r="B149" s="243"/>
      <c r="C149" s="250"/>
      <c r="D149" s="250"/>
      <c r="E149" s="250"/>
      <c r="F149" s="245"/>
      <c r="H149" s="243"/>
      <c r="I149" s="253"/>
      <c r="J149" s="307"/>
      <c r="K149" s="255"/>
      <c r="M149" s="243"/>
      <c r="N149" s="253"/>
      <c r="O149" s="307"/>
      <c r="P149" s="255"/>
      <c r="R149" s="241"/>
      <c r="S149" s="955"/>
      <c r="T149" s="955"/>
      <c r="U149" s="955"/>
      <c r="V149" s="955"/>
      <c r="W149" s="955"/>
      <c r="X149" s="955"/>
      <c r="Y149" s="955"/>
      <c r="Z149" s="955"/>
      <c r="AA149" s="955"/>
      <c r="AB149" s="966"/>
      <c r="AC149" s="264"/>
      <c r="AD149" s="264"/>
      <c r="AE149" s="264">
        <f>ROWS(AD$10:$AD149)</f>
        <v>140</v>
      </c>
      <c r="AF149" s="264" t="str">
        <f>IF(ID!$A$71=AD149,AE149,"")</f>
        <v/>
      </c>
      <c r="AG149" s="264" t="str">
        <f>IFERROR(SMALL($AF$10:$AF$165,ROWS($AF$10:AF149)),"")</f>
        <v/>
      </c>
      <c r="BG149" s="223"/>
    </row>
    <row r="150" spans="2:59" ht="13" x14ac:dyDescent="0.3">
      <c r="B150" s="243"/>
      <c r="C150" s="250"/>
      <c r="D150" s="250"/>
      <c r="E150" s="250"/>
      <c r="F150" s="245"/>
      <c r="H150" s="243"/>
      <c r="I150" s="253"/>
      <c r="J150" s="308"/>
      <c r="K150" s="256"/>
      <c r="M150" s="243"/>
      <c r="N150" s="253"/>
      <c r="O150" s="308"/>
      <c r="P150" s="256"/>
      <c r="R150" s="264"/>
      <c r="S150" s="264"/>
      <c r="T150" s="264"/>
      <c r="U150" s="264"/>
      <c r="V150" s="264"/>
      <c r="W150" s="264"/>
      <c r="X150" s="264"/>
      <c r="Y150" s="264"/>
      <c r="Z150" s="264"/>
      <c r="AA150" s="264"/>
      <c r="AB150" s="264"/>
      <c r="AC150" s="264"/>
      <c r="AD150" s="264"/>
      <c r="AE150" s="264">
        <f>ROWS(AD$10:$AD150)</f>
        <v>141</v>
      </c>
      <c r="AF150" s="264" t="str">
        <f>IF(ID!$A$71=AD150,AE150,"")</f>
        <v/>
      </c>
      <c r="AG150" s="264" t="str">
        <f>IFERROR(SMALL($AF$10:$AF$165,ROWS($AF$10:AF150)),"")</f>
        <v/>
      </c>
      <c r="BG150" s="223"/>
    </row>
    <row r="151" spans="2:59" ht="13" x14ac:dyDescent="0.3">
      <c r="AE151" s="264">
        <f>ROWS(AD$10:$AD151)</f>
        <v>142</v>
      </c>
      <c r="AF151" s="264" t="str">
        <f>IF(ID!$A$71=AD151,AE151,"")</f>
        <v/>
      </c>
      <c r="AG151" s="264" t="str">
        <f>IFERROR(SMALL($AF$10:$AF$165,ROWS($AF$10:AF151)),"")</f>
        <v/>
      </c>
      <c r="BG151" s="223"/>
    </row>
    <row r="152" spans="2:59" ht="18" x14ac:dyDescent="0.4">
      <c r="B152" s="1228" t="s">
        <v>750</v>
      </c>
      <c r="C152" s="1228"/>
      <c r="D152" s="1228"/>
      <c r="E152" s="1228"/>
      <c r="F152" s="1228"/>
      <c r="G152" s="892"/>
      <c r="H152" s="1228" t="s">
        <v>751</v>
      </c>
      <c r="I152" s="1228"/>
      <c r="J152" s="1228"/>
      <c r="K152" s="1228"/>
      <c r="L152" s="893"/>
      <c r="M152" s="1228" t="s">
        <v>752</v>
      </c>
      <c r="N152" s="1228"/>
      <c r="O152" s="1228"/>
      <c r="P152" s="1228"/>
      <c r="AE152" s="264">
        <f>ROWS(AD$10:$AD152)</f>
        <v>143</v>
      </c>
      <c r="AF152" s="264" t="str">
        <f>IF(ID!$A$71=AD152,AE152,"")</f>
        <v/>
      </c>
      <c r="AG152" s="264" t="str">
        <f>IFERROR(SMALL($AF$10:$AF$165,ROWS($AF$10:AF152)),"")</f>
        <v/>
      </c>
      <c r="BG152" s="223"/>
    </row>
    <row r="153" spans="2:59" ht="13" x14ac:dyDescent="0.3">
      <c r="V153" s="251" t="s">
        <v>753</v>
      </c>
      <c r="AA153" s="251" t="s">
        <v>753</v>
      </c>
      <c r="AE153" s="264">
        <f>ROWS(AD$10:$AD153)</f>
        <v>144</v>
      </c>
      <c r="AF153" s="264" t="str">
        <f>IF(ID!$A$71=AD153,AE153,"")</f>
        <v/>
      </c>
      <c r="AG153" s="264" t="str">
        <f>IFERROR(SMALL($AF$10:$AF$165,ROWS($AF$10:AF153)),"")</f>
        <v/>
      </c>
      <c r="BG153" s="223"/>
    </row>
    <row r="154" spans="2:59" ht="12.75" customHeight="1" x14ac:dyDescent="0.3">
      <c r="B154" s="240" t="s">
        <v>190</v>
      </c>
      <c r="C154" s="240" t="s">
        <v>616</v>
      </c>
      <c r="D154" s="240" t="s">
        <v>754</v>
      </c>
      <c r="E154" s="240" t="s">
        <v>617</v>
      </c>
      <c r="F154" s="1109" t="s">
        <v>635</v>
      </c>
      <c r="H154" s="240" t="s">
        <v>190</v>
      </c>
      <c r="I154" s="240" t="s">
        <v>616</v>
      </c>
      <c r="J154" s="240" t="s">
        <v>756</v>
      </c>
      <c r="K154" s="1229" t="s">
        <v>637</v>
      </c>
      <c r="M154" s="240" t="s">
        <v>190</v>
      </c>
      <c r="N154" s="240" t="s">
        <v>616</v>
      </c>
      <c r="O154" s="240" t="s">
        <v>756</v>
      </c>
      <c r="P154" s="1231" t="s">
        <v>58</v>
      </c>
      <c r="R154" s="967" t="s">
        <v>190</v>
      </c>
      <c r="S154" s="968" t="s">
        <v>758</v>
      </c>
      <c r="T154" s="968" t="s">
        <v>759</v>
      </c>
      <c r="U154" s="968" t="s">
        <v>760</v>
      </c>
      <c r="V154" s="968" t="s">
        <v>716</v>
      </c>
      <c r="W154" s="969" t="s">
        <v>717</v>
      </c>
      <c r="X154" s="970" t="s">
        <v>761</v>
      </c>
      <c r="Y154" s="970" t="s">
        <v>762</v>
      </c>
      <c r="Z154" s="970" t="s">
        <v>763</v>
      </c>
      <c r="AA154" s="970" t="s">
        <v>692</v>
      </c>
      <c r="AB154" s="971" t="s">
        <v>719</v>
      </c>
      <c r="AC154" s="972" t="s">
        <v>618</v>
      </c>
      <c r="AD154" s="900" t="s">
        <v>619</v>
      </c>
      <c r="AE154" s="264">
        <f>ROWS(AD$10:$AD154)</f>
        <v>145</v>
      </c>
      <c r="AF154" s="264" t="str">
        <f>IF(ID!$A$71=AD154,AE154,"")</f>
        <v/>
      </c>
      <c r="AG154" s="264" t="str">
        <f>IFERROR(SMALL($AF$10:$AF$165,ROWS($AF$10:AF154)),"")</f>
        <v/>
      </c>
      <c r="BG154" s="223"/>
    </row>
    <row r="155" spans="2:59" ht="13" x14ac:dyDescent="0.3">
      <c r="B155" s="225">
        <v>0</v>
      </c>
      <c r="C155" s="227">
        <v>-0.3</v>
      </c>
      <c r="D155" s="227">
        <v>-0.3</v>
      </c>
      <c r="E155" s="691">
        <v>0.6</v>
      </c>
      <c r="F155" s="1110"/>
      <c r="H155" s="225">
        <v>0</v>
      </c>
      <c r="I155" s="227">
        <v>0</v>
      </c>
      <c r="J155" s="227">
        <v>0</v>
      </c>
      <c r="K155" s="1230"/>
      <c r="M155" s="225">
        <v>0</v>
      </c>
      <c r="N155" s="227" t="s">
        <v>58</v>
      </c>
      <c r="O155" s="227" t="s">
        <v>58</v>
      </c>
      <c r="P155" s="1232"/>
      <c r="R155" s="225">
        <f>B155</f>
        <v>0</v>
      </c>
      <c r="S155" s="903">
        <f>C155</f>
        <v>-0.3</v>
      </c>
      <c r="T155" s="903">
        <f>I155</f>
        <v>0</v>
      </c>
      <c r="U155" s="903" t="str">
        <f>N155</f>
        <v>-</v>
      </c>
      <c r="V155" s="904">
        <f>0.5*(MAX(S155:U155)-(MIN(S155:U155)))</f>
        <v>0.15</v>
      </c>
      <c r="W155" s="903">
        <f t="shared" ref="W155:W162" si="103">E155</f>
        <v>0.6</v>
      </c>
      <c r="X155" s="905">
        <f t="shared" ref="X155:X162" si="104">D155</f>
        <v>-0.3</v>
      </c>
      <c r="Y155" s="905">
        <f t="shared" ref="Y155:Y162" si="105">J155</f>
        <v>0</v>
      </c>
      <c r="Z155" s="905" t="str">
        <f>O155</f>
        <v>-</v>
      </c>
      <c r="AA155" s="904">
        <f>0.5*(MAX(X155:Z155)-(MIN(X155:Z155)))</f>
        <v>0.15</v>
      </c>
      <c r="AB155" s="227">
        <f>E155</f>
        <v>0.6</v>
      </c>
      <c r="AC155" s="223" t="s">
        <v>675</v>
      </c>
      <c r="AD155" s="223" t="s">
        <v>628</v>
      </c>
      <c r="AE155" s="264">
        <f>ROWS(AD$10:$AD155)</f>
        <v>146</v>
      </c>
      <c r="AF155" s="264" t="str">
        <f>IF(ID!$A$71=AD155,AE155,"")</f>
        <v/>
      </c>
      <c r="AG155" s="264" t="str">
        <f>IFERROR(SMALL($AF$10:$AF$165,ROWS($AF$10:AF155)),"")</f>
        <v/>
      </c>
      <c r="BG155" s="223"/>
    </row>
    <row r="156" spans="2:59" ht="13" x14ac:dyDescent="0.3">
      <c r="B156" s="225">
        <v>-100</v>
      </c>
      <c r="C156" s="227">
        <v>-0.5</v>
      </c>
      <c r="D156" s="227">
        <v>-0.5</v>
      </c>
      <c r="E156" s="691">
        <v>0.6</v>
      </c>
      <c r="F156" s="1110"/>
      <c r="H156" s="225">
        <v>-100</v>
      </c>
      <c r="I156" s="227">
        <v>0.8</v>
      </c>
      <c r="J156" s="227">
        <v>0.9</v>
      </c>
      <c r="K156" s="1230"/>
      <c r="M156" s="225">
        <v>-100</v>
      </c>
      <c r="N156" s="227" t="s">
        <v>58</v>
      </c>
      <c r="O156" s="227" t="s">
        <v>58</v>
      </c>
      <c r="P156" s="1232"/>
      <c r="R156" s="225">
        <f t="shared" ref="R156:S162" si="106">B156</f>
        <v>-100</v>
      </c>
      <c r="S156" s="903">
        <f t="shared" si="106"/>
        <v>-0.5</v>
      </c>
      <c r="T156" s="903">
        <f t="shared" ref="T156:T162" si="107">I156</f>
        <v>0.8</v>
      </c>
      <c r="U156" s="903" t="str">
        <f t="shared" ref="U156:U162" si="108">N156</f>
        <v>-</v>
      </c>
      <c r="V156" s="904">
        <f t="shared" ref="V156:V162" si="109">0.5*(MAX(S156:U156)-(MIN(S156:U156)))</f>
        <v>0.65</v>
      </c>
      <c r="W156" s="903">
        <f t="shared" si="103"/>
        <v>0.6</v>
      </c>
      <c r="X156" s="905">
        <f t="shared" si="104"/>
        <v>-0.5</v>
      </c>
      <c r="Y156" s="905">
        <f t="shared" si="105"/>
        <v>0.9</v>
      </c>
      <c r="Z156" s="905" t="str">
        <f t="shared" ref="Z156:Z162" si="110">O156</f>
        <v>-</v>
      </c>
      <c r="AA156" s="904">
        <f t="shared" ref="AA156:AA162" si="111">0.5*(MAX(X156:Z156)-(MIN(X156:Z156)))</f>
        <v>0.7</v>
      </c>
      <c r="AB156" s="227">
        <f t="shared" ref="AB156:AB162" si="112">E156</f>
        <v>0.6</v>
      </c>
      <c r="AC156" s="223" t="s">
        <v>675</v>
      </c>
      <c r="AD156" s="223" t="s">
        <v>628</v>
      </c>
      <c r="AE156" s="264">
        <f>ROWS(AD$10:$AD156)</f>
        <v>147</v>
      </c>
      <c r="AF156" s="264" t="str">
        <f>IF(ID!$A$71=AD156,AE156,"")</f>
        <v/>
      </c>
      <c r="AG156" s="264" t="str">
        <f>IFERROR(SMALL($AF$10:$AF$165,ROWS($AF$10:AF156)),"")</f>
        <v/>
      </c>
      <c r="BG156" s="223"/>
    </row>
    <row r="157" spans="2:59" ht="13" x14ac:dyDescent="0.3">
      <c r="B157" s="225">
        <v>-200</v>
      </c>
      <c r="C157" s="227">
        <v>0</v>
      </c>
      <c r="D157" s="227">
        <v>0</v>
      </c>
      <c r="E157" s="691">
        <v>0.6</v>
      </c>
      <c r="F157" s="1110"/>
      <c r="H157" s="225">
        <v>-200</v>
      </c>
      <c r="I157" s="227">
        <v>0.7</v>
      </c>
      <c r="J157" s="227">
        <v>0.8</v>
      </c>
      <c r="K157" s="1230"/>
      <c r="M157" s="225">
        <v>-200</v>
      </c>
      <c r="N157" s="227" t="s">
        <v>58</v>
      </c>
      <c r="O157" s="227" t="s">
        <v>58</v>
      </c>
      <c r="P157" s="1232"/>
      <c r="R157" s="225">
        <f t="shared" si="106"/>
        <v>-200</v>
      </c>
      <c r="S157" s="903">
        <f t="shared" si="106"/>
        <v>0</v>
      </c>
      <c r="T157" s="903">
        <f t="shared" si="107"/>
        <v>0.7</v>
      </c>
      <c r="U157" s="903" t="str">
        <f t="shared" si="108"/>
        <v>-</v>
      </c>
      <c r="V157" s="904">
        <f t="shared" si="109"/>
        <v>0.35</v>
      </c>
      <c r="W157" s="903">
        <f t="shared" si="103"/>
        <v>0.6</v>
      </c>
      <c r="X157" s="905">
        <f t="shared" si="104"/>
        <v>0</v>
      </c>
      <c r="Y157" s="905">
        <f t="shared" si="105"/>
        <v>0.8</v>
      </c>
      <c r="Z157" s="905" t="str">
        <f t="shared" si="110"/>
        <v>-</v>
      </c>
      <c r="AA157" s="904">
        <f t="shared" si="111"/>
        <v>0.4</v>
      </c>
      <c r="AB157" s="227">
        <f t="shared" si="112"/>
        <v>0.6</v>
      </c>
      <c r="AC157" s="223" t="s">
        <v>675</v>
      </c>
      <c r="AD157" s="223" t="s">
        <v>628</v>
      </c>
      <c r="AE157" s="264">
        <f>ROWS(AD$10:$AD157)</f>
        <v>148</v>
      </c>
      <c r="AF157" s="264" t="str">
        <f>IF(ID!$A$71=AD157,AE157,"")</f>
        <v/>
      </c>
      <c r="AG157" s="264" t="str">
        <f>IFERROR(SMALL($AF$10:$AF$165,ROWS($AF$10:AF157)),"")</f>
        <v/>
      </c>
      <c r="BG157" s="263"/>
    </row>
    <row r="158" spans="2:59" ht="13" x14ac:dyDescent="0.3">
      <c r="B158" s="225">
        <v>-300</v>
      </c>
      <c r="C158" s="227">
        <v>1.1000000000000001</v>
      </c>
      <c r="D158" s="227">
        <v>1.1000000000000001</v>
      </c>
      <c r="E158" s="691">
        <v>0.6</v>
      </c>
      <c r="F158" s="1110"/>
      <c r="H158" s="225">
        <v>-300</v>
      </c>
      <c r="I158" s="227">
        <v>0.8</v>
      </c>
      <c r="J158" s="227">
        <v>0.9</v>
      </c>
      <c r="K158" s="1230"/>
      <c r="M158" s="225">
        <v>-300</v>
      </c>
      <c r="N158" s="227" t="s">
        <v>58</v>
      </c>
      <c r="O158" s="227" t="s">
        <v>58</v>
      </c>
      <c r="P158" s="1232"/>
      <c r="R158" s="225">
        <f t="shared" si="106"/>
        <v>-300</v>
      </c>
      <c r="S158" s="903">
        <f t="shared" si="106"/>
        <v>1.1000000000000001</v>
      </c>
      <c r="T158" s="903">
        <f t="shared" si="107"/>
        <v>0.8</v>
      </c>
      <c r="U158" s="903" t="str">
        <f t="shared" si="108"/>
        <v>-</v>
      </c>
      <c r="V158" s="904">
        <f t="shared" si="109"/>
        <v>0.15000000000000002</v>
      </c>
      <c r="W158" s="903">
        <f t="shared" si="103"/>
        <v>0.6</v>
      </c>
      <c r="X158" s="905">
        <f t="shared" si="104"/>
        <v>1.1000000000000001</v>
      </c>
      <c r="Y158" s="905">
        <f t="shared" si="105"/>
        <v>0.9</v>
      </c>
      <c r="Z158" s="905" t="str">
        <f t="shared" si="110"/>
        <v>-</v>
      </c>
      <c r="AA158" s="904">
        <f t="shared" si="111"/>
        <v>0.10000000000000003</v>
      </c>
      <c r="AB158" s="227">
        <f t="shared" si="112"/>
        <v>0.6</v>
      </c>
      <c r="AC158" s="223" t="s">
        <v>675</v>
      </c>
      <c r="AD158" s="223" t="s">
        <v>628</v>
      </c>
      <c r="AE158" s="264">
        <f>ROWS(AD$10:$AD158)</f>
        <v>149</v>
      </c>
      <c r="AF158" s="264" t="str">
        <f>IF(ID!$A$71=AD158,AE158,"")</f>
        <v/>
      </c>
      <c r="AG158" s="264" t="str">
        <f>IFERROR(SMALL($AF$10:$AF$165,ROWS($AF$10:AF158)),"")</f>
        <v/>
      </c>
      <c r="BG158" s="264"/>
    </row>
    <row r="159" spans="2:59" ht="13" x14ac:dyDescent="0.3">
      <c r="B159" s="225">
        <v>-400</v>
      </c>
      <c r="C159" s="227">
        <v>2.9</v>
      </c>
      <c r="D159" s="227">
        <v>2.9</v>
      </c>
      <c r="E159" s="691">
        <v>0.6</v>
      </c>
      <c r="F159" s="1110"/>
      <c r="H159" s="225">
        <v>-400</v>
      </c>
      <c r="I159" s="227">
        <v>0.9</v>
      </c>
      <c r="J159" s="227">
        <v>1</v>
      </c>
      <c r="K159" s="1230"/>
      <c r="M159" s="225">
        <v>-400</v>
      </c>
      <c r="N159" s="227" t="s">
        <v>58</v>
      </c>
      <c r="O159" s="227" t="s">
        <v>58</v>
      </c>
      <c r="P159" s="1232"/>
      <c r="R159" s="225">
        <f t="shared" si="106"/>
        <v>-400</v>
      </c>
      <c r="S159" s="903">
        <f t="shared" si="106"/>
        <v>2.9</v>
      </c>
      <c r="T159" s="903">
        <f t="shared" si="107"/>
        <v>0.9</v>
      </c>
      <c r="U159" s="903" t="str">
        <f t="shared" si="108"/>
        <v>-</v>
      </c>
      <c r="V159" s="904">
        <f t="shared" si="109"/>
        <v>1</v>
      </c>
      <c r="W159" s="903">
        <f t="shared" si="103"/>
        <v>0.6</v>
      </c>
      <c r="X159" s="905">
        <f t="shared" si="104"/>
        <v>2.9</v>
      </c>
      <c r="Y159" s="905">
        <f t="shared" si="105"/>
        <v>1</v>
      </c>
      <c r="Z159" s="905" t="str">
        <f t="shared" si="110"/>
        <v>-</v>
      </c>
      <c r="AA159" s="904">
        <f t="shared" si="111"/>
        <v>0.95</v>
      </c>
      <c r="AB159" s="227">
        <f t="shared" si="112"/>
        <v>0.6</v>
      </c>
      <c r="AC159" s="223" t="s">
        <v>675</v>
      </c>
      <c r="AD159" s="223" t="s">
        <v>628</v>
      </c>
      <c r="AE159" s="264">
        <f>ROWS(AD$10:$AD159)</f>
        <v>150</v>
      </c>
      <c r="AF159" s="264" t="str">
        <f>IF(ID!$A$71=AD159,AE159,"")</f>
        <v/>
      </c>
      <c r="AG159" s="264" t="str">
        <f>IFERROR(SMALL($AF$10:$AF$165,ROWS($AF$10:AF159)),"")</f>
        <v/>
      </c>
      <c r="BG159" s="264"/>
    </row>
    <row r="160" spans="2:59" ht="13" x14ac:dyDescent="0.3">
      <c r="B160" s="225">
        <v>-500</v>
      </c>
      <c r="C160" s="227">
        <v>5.2</v>
      </c>
      <c r="D160" s="227">
        <v>5.2</v>
      </c>
      <c r="E160" s="691">
        <v>0.6</v>
      </c>
      <c r="F160" s="1110"/>
      <c r="H160" s="225">
        <v>-500</v>
      </c>
      <c r="I160" s="227">
        <v>1</v>
      </c>
      <c r="J160" s="227">
        <v>1.2</v>
      </c>
      <c r="K160" s="1230"/>
      <c r="M160" s="225">
        <v>-500</v>
      </c>
      <c r="N160" s="227" t="s">
        <v>58</v>
      </c>
      <c r="O160" s="227" t="s">
        <v>58</v>
      </c>
      <c r="P160" s="1232"/>
      <c r="R160" s="225">
        <f t="shared" si="106"/>
        <v>-500</v>
      </c>
      <c r="S160" s="903">
        <f t="shared" si="106"/>
        <v>5.2</v>
      </c>
      <c r="T160" s="903">
        <f t="shared" si="107"/>
        <v>1</v>
      </c>
      <c r="U160" s="903" t="str">
        <f t="shared" si="108"/>
        <v>-</v>
      </c>
      <c r="V160" s="904">
        <f t="shared" si="109"/>
        <v>2.1</v>
      </c>
      <c r="W160" s="903">
        <f t="shared" si="103"/>
        <v>0.6</v>
      </c>
      <c r="X160" s="905">
        <f t="shared" si="104"/>
        <v>5.2</v>
      </c>
      <c r="Y160" s="905">
        <f t="shared" si="105"/>
        <v>1.2</v>
      </c>
      <c r="Z160" s="905" t="str">
        <f t="shared" si="110"/>
        <v>-</v>
      </c>
      <c r="AA160" s="904">
        <f t="shared" si="111"/>
        <v>2</v>
      </c>
      <c r="AB160" s="227">
        <f t="shared" si="112"/>
        <v>0.6</v>
      </c>
      <c r="AC160" s="223" t="s">
        <v>675</v>
      </c>
      <c r="AD160" s="223" t="s">
        <v>628</v>
      </c>
      <c r="AE160" s="264">
        <f>ROWS(AD$10:$AD160)</f>
        <v>151</v>
      </c>
      <c r="AF160" s="264" t="str">
        <f>IF(ID!$A$71=AD160,AE160,"")</f>
        <v/>
      </c>
      <c r="AG160" s="264" t="str">
        <f>IFERROR(SMALL($AF$10:$AF$165,ROWS($AF$10:AF160)),"")</f>
        <v/>
      </c>
    </row>
    <row r="161" spans="2:33" ht="13" x14ac:dyDescent="0.3">
      <c r="B161" s="225">
        <v>-600</v>
      </c>
      <c r="C161" s="227">
        <v>8.1999999999999993</v>
      </c>
      <c r="D161" s="227">
        <v>8.1999999999999993</v>
      </c>
      <c r="E161" s="691">
        <v>0.6</v>
      </c>
      <c r="F161" s="1110"/>
      <c r="H161" s="225">
        <v>-600</v>
      </c>
      <c r="I161" s="227">
        <v>1</v>
      </c>
      <c r="J161" s="227">
        <v>1.2</v>
      </c>
      <c r="K161" s="1230"/>
      <c r="M161" s="225">
        <v>-600</v>
      </c>
      <c r="N161" s="227" t="s">
        <v>58</v>
      </c>
      <c r="O161" s="227" t="s">
        <v>58</v>
      </c>
      <c r="P161" s="1232"/>
      <c r="R161" s="225">
        <f t="shared" si="106"/>
        <v>-600</v>
      </c>
      <c r="S161" s="903">
        <f t="shared" si="106"/>
        <v>8.1999999999999993</v>
      </c>
      <c r="T161" s="903">
        <f t="shared" si="107"/>
        <v>1</v>
      </c>
      <c r="U161" s="903" t="str">
        <f t="shared" si="108"/>
        <v>-</v>
      </c>
      <c r="V161" s="904">
        <f t="shared" si="109"/>
        <v>3.5999999999999996</v>
      </c>
      <c r="W161" s="903">
        <f t="shared" si="103"/>
        <v>0.6</v>
      </c>
      <c r="X161" s="905">
        <f t="shared" si="104"/>
        <v>8.1999999999999993</v>
      </c>
      <c r="Y161" s="905">
        <f t="shared" si="105"/>
        <v>1.2</v>
      </c>
      <c r="Z161" s="905" t="str">
        <f t="shared" si="110"/>
        <v>-</v>
      </c>
      <c r="AA161" s="904">
        <f t="shared" si="111"/>
        <v>3.4999999999999996</v>
      </c>
      <c r="AB161" s="227">
        <f t="shared" si="112"/>
        <v>0.6</v>
      </c>
      <c r="AC161" s="223" t="s">
        <v>675</v>
      </c>
      <c r="AD161" s="223" t="s">
        <v>628</v>
      </c>
      <c r="AE161" s="264">
        <f>ROWS(AD$10:$AD161)</f>
        <v>152</v>
      </c>
      <c r="AF161" s="264" t="str">
        <f>IF(ID!$A$71=AD161,AE161,"")</f>
        <v/>
      </c>
      <c r="AG161" s="264" t="str">
        <f>IFERROR(SMALL($AF$10:$AF$165,ROWS($AF$10:AF161)),"")</f>
        <v/>
      </c>
    </row>
    <row r="162" spans="2:33" ht="13" x14ac:dyDescent="0.3">
      <c r="B162" s="242">
        <v>-700</v>
      </c>
      <c r="C162" s="254">
        <v>11.7</v>
      </c>
      <c r="D162" s="254">
        <v>11.7</v>
      </c>
      <c r="E162" s="691">
        <f>E161</f>
        <v>0.6</v>
      </c>
      <c r="F162" s="1110"/>
      <c r="H162" s="242">
        <v>-700</v>
      </c>
      <c r="I162" s="254">
        <f>I161</f>
        <v>1</v>
      </c>
      <c r="J162" s="254">
        <f>J161</f>
        <v>1.2</v>
      </c>
      <c r="K162" s="1230"/>
      <c r="M162" s="242">
        <v>-700</v>
      </c>
      <c r="N162" s="254" t="str">
        <f>N161</f>
        <v>-</v>
      </c>
      <c r="O162" s="254" t="str">
        <f>O161</f>
        <v>-</v>
      </c>
      <c r="P162" s="1232"/>
      <c r="R162" s="225">
        <f t="shared" si="106"/>
        <v>-700</v>
      </c>
      <c r="S162" s="903">
        <f t="shared" si="106"/>
        <v>11.7</v>
      </c>
      <c r="T162" s="903">
        <f t="shared" si="107"/>
        <v>1</v>
      </c>
      <c r="U162" s="903" t="str">
        <f t="shared" si="108"/>
        <v>-</v>
      </c>
      <c r="V162" s="904">
        <f t="shared" si="109"/>
        <v>5.35</v>
      </c>
      <c r="W162" s="903">
        <f t="shared" si="103"/>
        <v>0.6</v>
      </c>
      <c r="X162" s="905">
        <f t="shared" si="104"/>
        <v>11.7</v>
      </c>
      <c r="Y162" s="905">
        <f t="shared" si="105"/>
        <v>1.2</v>
      </c>
      <c r="Z162" s="905" t="str">
        <f t="shared" si="110"/>
        <v>-</v>
      </c>
      <c r="AA162" s="904">
        <f t="shared" si="111"/>
        <v>5.25</v>
      </c>
      <c r="AB162" s="227">
        <f t="shared" si="112"/>
        <v>0.6</v>
      </c>
      <c r="AC162" s="223" t="s">
        <v>675</v>
      </c>
      <c r="AD162" s="223" t="s">
        <v>628</v>
      </c>
      <c r="AE162" s="264">
        <f>ROWS(AD$10:$AD162)</f>
        <v>153</v>
      </c>
      <c r="AF162" s="264" t="str">
        <f>IF(ID!$A$71=AD162,AE162,"")</f>
        <v/>
      </c>
      <c r="AG162" s="264" t="str">
        <f>IFERROR(SMALL($AF$10:$AF$165,ROWS($AF$10:AF162)),"")</f>
        <v/>
      </c>
    </row>
    <row r="163" spans="2:33" ht="13" x14ac:dyDescent="0.3">
      <c r="B163" s="242"/>
      <c r="C163" s="249"/>
      <c r="D163" s="249"/>
      <c r="E163" s="249"/>
      <c r="F163" s="246"/>
      <c r="H163" s="242"/>
      <c r="I163" s="254"/>
      <c r="J163" s="309"/>
      <c r="K163" s="257"/>
      <c r="M163" s="242"/>
      <c r="N163" s="254"/>
      <c r="O163" s="309"/>
      <c r="P163" s="257"/>
      <c r="R163" s="951"/>
      <c r="S163" s="952"/>
      <c r="T163" s="952"/>
      <c r="U163" s="952"/>
      <c r="V163" s="904"/>
      <c r="W163" s="952"/>
      <c r="X163" s="953"/>
      <c r="Y163" s="953"/>
      <c r="Z163" s="953"/>
      <c r="AA163" s="904"/>
      <c r="AB163" s="954"/>
      <c r="AC163" s="263"/>
      <c r="AD163" s="263"/>
      <c r="AE163" s="264">
        <f>ROWS(AD$10:$AD163)</f>
        <v>154</v>
      </c>
      <c r="AF163" s="264" t="str">
        <f>IF(ID!$A$71=AD163,AE163,"")</f>
        <v/>
      </c>
      <c r="AG163" s="264" t="str">
        <f>IFERROR(SMALL($AF$10:$AF$165,ROWS($AF$10:AF163)),"")</f>
        <v/>
      </c>
    </row>
    <row r="164" spans="2:33" ht="13" x14ac:dyDescent="0.3">
      <c r="B164" s="243"/>
      <c r="C164" s="250"/>
      <c r="D164" s="250"/>
      <c r="E164" s="250"/>
      <c r="F164" s="245"/>
      <c r="H164" s="243"/>
      <c r="I164" s="253"/>
      <c r="J164" s="307"/>
      <c r="K164" s="255"/>
      <c r="M164" s="243"/>
      <c r="N164" s="253"/>
      <c r="O164" s="307"/>
      <c r="P164" s="255"/>
      <c r="R164" s="241"/>
      <c r="S164" s="955"/>
      <c r="T164" s="955"/>
      <c r="U164" s="955"/>
      <c r="V164" s="955"/>
      <c r="W164" s="955"/>
      <c r="X164" s="955"/>
      <c r="Y164" s="955"/>
      <c r="Z164" s="955"/>
      <c r="AA164" s="955"/>
      <c r="AB164" s="966"/>
      <c r="AC164" s="264"/>
      <c r="AD164" s="264"/>
      <c r="AE164" s="264">
        <f>ROWS(AD$10:$AD164)</f>
        <v>155</v>
      </c>
      <c r="AF164" s="264" t="str">
        <f>IF(ID!$A$71=AD164,AE164,"")</f>
        <v/>
      </c>
      <c r="AG164" s="264" t="str">
        <f>IFERROR(SMALL($AF$10:$AF$165,ROWS($AF$10:AF164)),"")</f>
        <v/>
      </c>
    </row>
    <row r="165" spans="2:33" x14ac:dyDescent="0.25">
      <c r="B165" s="243"/>
      <c r="C165" s="250"/>
      <c r="D165" s="250"/>
      <c r="E165" s="250"/>
      <c r="F165" s="245"/>
      <c r="H165" s="243"/>
      <c r="I165" s="253"/>
      <c r="J165" s="308"/>
      <c r="K165" s="256"/>
      <c r="M165" s="243"/>
      <c r="N165" s="253"/>
      <c r="O165" s="308"/>
      <c r="P165" s="256"/>
      <c r="R165" s="264"/>
      <c r="S165" s="264"/>
      <c r="T165" s="264"/>
      <c r="U165" s="264"/>
      <c r="V165" s="264"/>
      <c r="W165" s="264"/>
      <c r="X165" s="264"/>
      <c r="Y165" s="264"/>
      <c r="Z165" s="264"/>
      <c r="AA165" s="264"/>
      <c r="AB165" s="264"/>
      <c r="AC165" s="264"/>
      <c r="AD165" s="264"/>
      <c r="AE165" s="264">
        <f>ROWS(AD$10:$AD165)</f>
        <v>156</v>
      </c>
      <c r="AF165" s="264" t="str">
        <f>IF(ID!$A$71=AD165,AE165,"")</f>
        <v/>
      </c>
      <c r="AG165" s="264" t="str">
        <f>IFERROR(SMALL($AF$10:$AF$165,ROWS($AF$10:AF165)),"")</f>
        <v/>
      </c>
    </row>
  </sheetData>
  <mergeCells count="67">
    <mergeCell ref="B8:F8"/>
    <mergeCell ref="H8:K8"/>
    <mergeCell ref="M8:P8"/>
    <mergeCell ref="F9:F17"/>
    <mergeCell ref="K9:K17"/>
    <mergeCell ref="P9:P17"/>
    <mergeCell ref="B20:F20"/>
    <mergeCell ref="H20:K20"/>
    <mergeCell ref="M20:P20"/>
    <mergeCell ref="F21:F29"/>
    <mergeCell ref="K21:K29"/>
    <mergeCell ref="P21:P29"/>
    <mergeCell ref="AJ24:AT24"/>
    <mergeCell ref="B34:F34"/>
    <mergeCell ref="H34:K34"/>
    <mergeCell ref="M34:P34"/>
    <mergeCell ref="F35:F46"/>
    <mergeCell ref="K35:K46"/>
    <mergeCell ref="P35:P46"/>
    <mergeCell ref="B49:F49"/>
    <mergeCell ref="H49:K49"/>
    <mergeCell ref="M49:P49"/>
    <mergeCell ref="F50:F58"/>
    <mergeCell ref="K50:K58"/>
    <mergeCell ref="P50:P58"/>
    <mergeCell ref="B63:F63"/>
    <mergeCell ref="H63:K63"/>
    <mergeCell ref="M63:P63"/>
    <mergeCell ref="F64:F72"/>
    <mergeCell ref="K64:K72"/>
    <mergeCell ref="P64:P72"/>
    <mergeCell ref="B77:F77"/>
    <mergeCell ref="H77:K77"/>
    <mergeCell ref="M77:P77"/>
    <mergeCell ref="F79:F87"/>
    <mergeCell ref="K79:K87"/>
    <mergeCell ref="P79:P87"/>
    <mergeCell ref="B92:F92"/>
    <mergeCell ref="H92:K92"/>
    <mergeCell ref="M92:P92"/>
    <mergeCell ref="F94:F102"/>
    <mergeCell ref="K94:K102"/>
    <mergeCell ref="P94:P102"/>
    <mergeCell ref="B107:F107"/>
    <mergeCell ref="H107:K107"/>
    <mergeCell ref="M107:P107"/>
    <mergeCell ref="F109:F117"/>
    <mergeCell ref="K109:K117"/>
    <mergeCell ref="P109:P117"/>
    <mergeCell ref="B122:F122"/>
    <mergeCell ref="H122:K122"/>
    <mergeCell ref="M122:P122"/>
    <mergeCell ref="F124:F132"/>
    <mergeCell ref="K124:K132"/>
    <mergeCell ref="P124:P132"/>
    <mergeCell ref="B137:F137"/>
    <mergeCell ref="H137:K137"/>
    <mergeCell ref="M137:P137"/>
    <mergeCell ref="F139:F147"/>
    <mergeCell ref="K139:K147"/>
    <mergeCell ref="P139:P147"/>
    <mergeCell ref="B152:F152"/>
    <mergeCell ref="H152:K152"/>
    <mergeCell ref="M152:P152"/>
    <mergeCell ref="F154:F162"/>
    <mergeCell ref="K154:K162"/>
    <mergeCell ref="P154:P162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45EC-C9CD-43B0-90A0-C97411350EB4}">
  <dimension ref="B2:AI259"/>
  <sheetViews>
    <sheetView topLeftCell="L1" zoomScale="70" zoomScaleNormal="70" workbookViewId="0">
      <pane ySplit="7" topLeftCell="A8" activePane="bottomLeft" state="frozen"/>
      <selection pane="bottomLeft" activeCell="V29" sqref="V29"/>
    </sheetView>
  </sheetViews>
  <sheetFormatPr defaultColWidth="9.1796875" defaultRowHeight="10" x14ac:dyDescent="0.2"/>
  <cols>
    <col min="1" max="1" width="9.1796875" style="595"/>
    <col min="2" max="2" width="9.26953125" style="592" bestFit="1" customWidth="1"/>
    <col min="3" max="3" width="11.6328125" style="592" customWidth="1"/>
    <col min="4" max="4" width="9.26953125" style="592" bestFit="1" customWidth="1"/>
    <col min="5" max="5" width="9.26953125" style="208" bestFit="1" customWidth="1"/>
    <col min="6" max="6" width="13.36328125" style="208" customWidth="1"/>
    <col min="7" max="7" width="9.26953125" style="208" bestFit="1" customWidth="1"/>
    <col min="8" max="8" width="9.26953125" style="593" customWidth="1"/>
    <col min="9" max="9" width="11.7265625" style="593" customWidth="1"/>
    <col min="10" max="11" width="11.7265625" style="593" hidden="1" customWidth="1"/>
    <col min="12" max="12" width="9.26953125" style="593" customWidth="1"/>
    <col min="13" max="13" width="10.36328125" style="594" bestFit="1" customWidth="1"/>
    <col min="14" max="14" width="68.90625" style="595" customWidth="1"/>
    <col min="15" max="19" width="9.1796875" style="595" customWidth="1"/>
    <col min="20" max="31" width="12.26953125" style="595" customWidth="1"/>
    <col min="32" max="32" width="10.36328125" style="595" customWidth="1"/>
    <col min="33" max="33" width="70" style="595" customWidth="1"/>
    <col min="34" max="34" width="9.1796875" style="595" customWidth="1"/>
    <col min="35" max="16384" width="9.1796875" style="595"/>
  </cols>
  <sheetData>
    <row r="2" spans="2:35" x14ac:dyDescent="0.2">
      <c r="AG2" s="596" t="s">
        <v>619</v>
      </c>
    </row>
    <row r="3" spans="2:35" x14ac:dyDescent="0.2">
      <c r="AG3" s="275" t="s">
        <v>654</v>
      </c>
      <c r="AH3" s="276"/>
    </row>
    <row r="4" spans="2:35" x14ac:dyDescent="0.2">
      <c r="AG4" s="275" t="s">
        <v>656</v>
      </c>
      <c r="AH4" s="276"/>
    </row>
    <row r="5" spans="2:35" x14ac:dyDescent="0.2">
      <c r="AG5" s="275" t="s">
        <v>235</v>
      </c>
      <c r="AH5" s="276"/>
    </row>
    <row r="6" spans="2:35" x14ac:dyDescent="0.2">
      <c r="B6" s="1243" t="s">
        <v>708</v>
      </c>
      <c r="C6" s="1243"/>
      <c r="D6" s="1243"/>
      <c r="E6" s="1244" t="s">
        <v>733</v>
      </c>
      <c r="F6" s="1244"/>
      <c r="G6" s="1244"/>
      <c r="H6" s="1245" t="s">
        <v>710</v>
      </c>
      <c r="I6" s="1245"/>
      <c r="J6" s="1245"/>
      <c r="K6" s="1245"/>
      <c r="L6" s="1245"/>
      <c r="T6" s="1246" t="s">
        <v>708</v>
      </c>
      <c r="U6" s="1246"/>
      <c r="V6" s="1246"/>
      <c r="W6" s="1246" t="s">
        <v>733</v>
      </c>
      <c r="X6" s="1246"/>
      <c r="Y6" s="1246"/>
      <c r="Z6" s="1246" t="s">
        <v>710</v>
      </c>
      <c r="AA6" s="1246"/>
      <c r="AB6" s="1246"/>
      <c r="AC6" s="1246"/>
      <c r="AD6" s="1246"/>
      <c r="AG6" s="275" t="s">
        <v>657</v>
      </c>
      <c r="AH6" s="276"/>
    </row>
    <row r="7" spans="2:35" x14ac:dyDescent="0.2">
      <c r="B7" s="597" t="s">
        <v>192</v>
      </c>
      <c r="C7" s="597" t="s">
        <v>193</v>
      </c>
      <c r="D7" s="597" t="s">
        <v>194</v>
      </c>
      <c r="E7" s="598" t="s">
        <v>195</v>
      </c>
      <c r="F7" s="598" t="s">
        <v>196</v>
      </c>
      <c r="G7" s="598" t="s">
        <v>197</v>
      </c>
      <c r="H7" s="599" t="s">
        <v>720</v>
      </c>
      <c r="I7" s="599" t="s">
        <v>721</v>
      </c>
      <c r="J7" s="599"/>
      <c r="K7" s="599"/>
      <c r="L7" s="599" t="s">
        <v>722</v>
      </c>
      <c r="M7" s="600" t="s">
        <v>642</v>
      </c>
      <c r="N7" s="596" t="s">
        <v>619</v>
      </c>
      <c r="O7" s="601" t="s">
        <v>620</v>
      </c>
      <c r="P7" s="601" t="s">
        <v>621</v>
      </c>
      <c r="Q7" s="601" t="s">
        <v>622</v>
      </c>
      <c r="T7" s="272" t="s">
        <v>192</v>
      </c>
      <c r="U7" s="272" t="s">
        <v>193</v>
      </c>
      <c r="V7" s="272" t="s">
        <v>194</v>
      </c>
      <c r="W7" s="272" t="s">
        <v>195</v>
      </c>
      <c r="X7" s="272" t="s">
        <v>196</v>
      </c>
      <c r="Y7" s="272" t="s">
        <v>197</v>
      </c>
      <c r="Z7" s="272" t="s">
        <v>720</v>
      </c>
      <c r="AA7" s="272" t="s">
        <v>721</v>
      </c>
      <c r="AB7" s="272"/>
      <c r="AC7" s="272"/>
      <c r="AD7" s="272" t="s">
        <v>722</v>
      </c>
      <c r="AE7" s="602" t="s">
        <v>642</v>
      </c>
      <c r="AG7" s="275" t="s">
        <v>658</v>
      </c>
      <c r="AH7" s="276"/>
    </row>
    <row r="8" spans="2:35" ht="13" x14ac:dyDescent="0.2">
      <c r="B8" s="603"/>
      <c r="C8" s="604"/>
      <c r="D8" s="604"/>
      <c r="E8" s="605"/>
      <c r="F8" s="606"/>
      <c r="G8" s="606"/>
      <c r="H8" s="607"/>
      <c r="I8" s="607"/>
      <c r="J8" s="607"/>
      <c r="K8" s="607"/>
      <c r="L8" s="607"/>
      <c r="M8" s="608"/>
      <c r="N8" s="276"/>
      <c r="O8" s="609">
        <f>ROWS($M$8:N8)</f>
        <v>1</v>
      </c>
      <c r="P8" s="609" t="str">
        <f>IF(ID!$A$72=N8,O8,"")</f>
        <v/>
      </c>
      <c r="Q8" s="609">
        <f>IFERROR(SMALL($P$8:$P259,ROWS($P$8:P8)),"")</f>
        <v>231</v>
      </c>
      <c r="T8" s="610">
        <f>IFERROR(INDEX($B$8:$M$259,$Q8,COLUMNS($S$8:S8)),"")</f>
        <v>15</v>
      </c>
      <c r="U8" s="610">
        <f>IFERROR(INDEX($B$8:$M$259,$Q8,COLUMNS($S$8:T8)),"")</f>
        <v>0</v>
      </c>
      <c r="V8" s="610">
        <f>IFERROR(INDEX($B$8:$M$259,$Q8,COLUMNS($S$8:U8)),"")</f>
        <v>0.3</v>
      </c>
      <c r="W8" s="610">
        <f>IFERROR(INDEX($B$8:$M$259,$Q8,COLUMNS($S$8:V8)),"")</f>
        <v>30</v>
      </c>
      <c r="X8" s="610">
        <f>IFERROR(INDEX($B$8:$M$259,$Q8,COLUMNS($S$8:W8)),"")</f>
        <v>-0.4</v>
      </c>
      <c r="Y8" s="610">
        <f>IFERROR(INDEX($B$8:$M$259,$Q8,COLUMNS($S$8:X8)),"")</f>
        <v>1.6</v>
      </c>
      <c r="Z8" s="610">
        <f>IFERROR(INDEX($B$8:$M$259,$Q8,COLUMNS($S$8:Y8)),"")</f>
        <v>990</v>
      </c>
      <c r="AA8" s="610">
        <f>IFERROR(INDEX($B$8:$M$259,$Q8,COLUMNS($S$8:Z8)),"")</f>
        <v>-0.9</v>
      </c>
      <c r="AB8" s="610"/>
      <c r="AC8" s="610"/>
      <c r="AD8" s="610">
        <f>IFERROR(INDEX($B$8:$M$259,$Q8,COLUMNS($S$8:AC8)),"")</f>
        <v>2.4</v>
      </c>
      <c r="AE8" s="610" t="str">
        <f>IFERROR(INDEX($B$8:$M$259,$Q8,COLUMNS($S$8:AD8)),"")</f>
        <v>11.11.2020</v>
      </c>
      <c r="AG8" s="275" t="s">
        <v>660</v>
      </c>
      <c r="AH8" s="276"/>
    </row>
    <row r="9" spans="2:35" ht="13" x14ac:dyDescent="0.2">
      <c r="B9" s="603"/>
      <c r="C9" s="604"/>
      <c r="D9" s="604"/>
      <c r="E9" s="605"/>
      <c r="F9" s="606"/>
      <c r="G9" s="606"/>
      <c r="H9" s="607"/>
      <c r="I9" s="607"/>
      <c r="J9" s="607"/>
      <c r="K9" s="607"/>
      <c r="L9" s="607"/>
      <c r="M9" s="608"/>
      <c r="N9" s="276"/>
      <c r="O9" s="609">
        <f>ROWS($M$8:N9)</f>
        <v>2</v>
      </c>
      <c r="P9" s="609" t="str">
        <f>IF(ID!$A$72=N9,O9,"")</f>
        <v/>
      </c>
      <c r="Q9" s="609">
        <f>IFERROR(SMALL($P$8:$P260,ROWS($P$8:P9)),"")</f>
        <v>232</v>
      </c>
      <c r="T9" s="610">
        <f>IFERROR(INDEX($B$8:$M$259,$Q9,COLUMNS($S$8:S9)),"")</f>
        <v>20</v>
      </c>
      <c r="U9" s="610">
        <f>IFERROR(INDEX($B$8:$M$259,$Q9,COLUMNS($S$8:T9)),"")</f>
        <v>-0.1</v>
      </c>
      <c r="V9" s="610">
        <f>IFERROR(INDEX($B$8:$M$259,$Q9,COLUMNS($S$8:U9)),"")</f>
        <v>0.3</v>
      </c>
      <c r="W9" s="610">
        <f>IFERROR(INDEX($B$8:$M$259,$Q9,COLUMNS($S$8:V9)),"")</f>
        <v>40</v>
      </c>
      <c r="X9" s="610">
        <f>IFERROR(INDEX($B$8:$M$259,$Q9,COLUMNS($S$8:W9)),"")</f>
        <v>-0.2</v>
      </c>
      <c r="Y9" s="610">
        <f>IFERROR(INDEX($B$8:$M$259,$Q9,COLUMNS($S$8:X9)),"")</f>
        <v>1.6</v>
      </c>
      <c r="Z9" s="610">
        <f>IFERROR(INDEX($B$8:$M$259,$Q9,COLUMNS($S$8:Y9)),"")</f>
        <v>1000</v>
      </c>
      <c r="AA9" s="610">
        <f>IFERROR(INDEX($B$8:$M$259,$Q9,COLUMNS($S$8:Z9)),"")</f>
        <v>-0.8</v>
      </c>
      <c r="AB9" s="610"/>
      <c r="AC9" s="610"/>
      <c r="AD9" s="610">
        <f>IFERROR(INDEX($B$8:$M$259,$Q9,COLUMNS($S$8:AC9)),"")</f>
        <v>2.4</v>
      </c>
      <c r="AE9" s="610"/>
      <c r="AG9" s="275" t="s">
        <v>659</v>
      </c>
      <c r="AH9" s="276"/>
    </row>
    <row r="10" spans="2:35" ht="13" x14ac:dyDescent="0.2">
      <c r="B10" s="603"/>
      <c r="C10" s="604"/>
      <c r="D10" s="604"/>
      <c r="E10" s="605"/>
      <c r="F10" s="606"/>
      <c r="G10" s="606"/>
      <c r="H10" s="607"/>
      <c r="I10" s="607"/>
      <c r="J10" s="607"/>
      <c r="K10" s="607"/>
      <c r="L10" s="607"/>
      <c r="M10" s="608"/>
      <c r="N10" s="276"/>
      <c r="O10" s="609">
        <f>ROWS($M$8:N10)</f>
        <v>3</v>
      </c>
      <c r="P10" s="609" t="str">
        <f>IF(ID!$A$72=N10,O10,"")</f>
        <v/>
      </c>
      <c r="Q10" s="609">
        <f>IFERROR(SMALL($P$8:$P261,ROWS($P$8:P10)),"")</f>
        <v>233</v>
      </c>
      <c r="T10" s="610">
        <f>IFERROR(INDEX($B$8:$M$259,$Q10,COLUMNS($S$8:S10)),"")</f>
        <v>25</v>
      </c>
      <c r="U10" s="610">
        <f>IFERROR(INDEX($B$8:$M$259,$Q10,COLUMNS($S$8:T10)),"")</f>
        <v>-0.2</v>
      </c>
      <c r="V10" s="610">
        <f>IFERROR(INDEX($B$8:$M$259,$Q10,COLUMNS($S$8:U10)),"")</f>
        <v>0.3</v>
      </c>
      <c r="W10" s="610">
        <f>IFERROR(INDEX($B$8:$M$259,$Q10,COLUMNS($S$8:V10)),"")</f>
        <v>50</v>
      </c>
      <c r="X10" s="610">
        <f>IFERROR(INDEX($B$8:$M$259,$Q10,COLUMNS($S$8:W10)),"")</f>
        <v>-0.2</v>
      </c>
      <c r="Y10" s="610">
        <f>IFERROR(INDEX($B$8:$M$259,$Q10,COLUMNS($S$8:X10)),"")</f>
        <v>1.6</v>
      </c>
      <c r="Z10" s="610">
        <f>IFERROR(INDEX($B$8:$M$259,$Q10,COLUMNS($S$8:Y10)),"")</f>
        <v>1005</v>
      </c>
      <c r="AA10" s="610">
        <f>IFERROR(INDEX($B$8:$M$259,$Q10,COLUMNS($S$8:Z10)),"")</f>
        <v>-0.7</v>
      </c>
      <c r="AB10" s="610"/>
      <c r="AC10" s="610"/>
      <c r="AD10" s="610">
        <f>IFERROR(INDEX($B$8:$M$259,$Q10,COLUMNS($S$8:AC10)),"")</f>
        <v>2.4</v>
      </c>
      <c r="AE10" s="610"/>
      <c r="AG10" s="275" t="s">
        <v>661</v>
      </c>
    </row>
    <row r="11" spans="2:35" ht="13" x14ac:dyDescent="0.2">
      <c r="B11" s="603"/>
      <c r="C11" s="604"/>
      <c r="D11" s="604"/>
      <c r="E11" s="605"/>
      <c r="F11" s="606"/>
      <c r="G11" s="606"/>
      <c r="H11" s="611"/>
      <c r="I11" s="611"/>
      <c r="J11" s="611"/>
      <c r="K11" s="611"/>
      <c r="L11" s="611"/>
      <c r="M11" s="612"/>
      <c r="N11" s="276"/>
      <c r="O11" s="609">
        <f>ROWS($M$8:N11)</f>
        <v>4</v>
      </c>
      <c r="P11" s="609" t="str">
        <f>IF(ID!$A$72=N11,O11,"")</f>
        <v/>
      </c>
      <c r="Q11" s="609">
        <f>IFERROR(SMALL($P$8:$P262,ROWS($P$8:P11)),"")</f>
        <v>234</v>
      </c>
      <c r="T11" s="610">
        <f>IFERROR(INDEX($B$8:$M$259,$Q11,COLUMNS($S$8:S11)),"")</f>
        <v>30</v>
      </c>
      <c r="U11" s="610">
        <f>IFERROR(INDEX($B$8:$M$259,$Q11,COLUMNS($S$8:T11)),"")</f>
        <v>-0.2</v>
      </c>
      <c r="V11" s="610">
        <f>IFERROR(INDEX($B$8:$M$259,$Q11,COLUMNS($S$8:U11)),"")</f>
        <v>0.3</v>
      </c>
      <c r="W11" s="610">
        <f>IFERROR(INDEX($B$8:$M$259,$Q11,COLUMNS($S$8:V11)),"")</f>
        <v>60</v>
      </c>
      <c r="X11" s="610">
        <f>IFERROR(INDEX($B$8:$M$259,$Q11,COLUMNS($S$8:W11)),"")</f>
        <v>-0.2</v>
      </c>
      <c r="Y11" s="610">
        <f>IFERROR(INDEX($B$8:$M$259,$Q11,COLUMNS($S$8:X11)),"")</f>
        <v>1.6</v>
      </c>
      <c r="Z11" s="610">
        <f>IFERROR(INDEX($B$8:$M$259,$Q11,COLUMNS($S$8:Y11)),"")</f>
        <v>1015</v>
      </c>
      <c r="AA11" s="610">
        <f>IFERROR(INDEX($B$8:$M$259,$Q11,COLUMNS($S$8:Z11)),"")</f>
        <v>-0.7</v>
      </c>
      <c r="AB11" s="610"/>
      <c r="AC11" s="610"/>
      <c r="AD11" s="610">
        <f>IFERROR(INDEX($B$8:$M$259,$Q11,COLUMNS($S$8:AC11)),"")</f>
        <v>2.4</v>
      </c>
      <c r="AE11" s="610"/>
      <c r="AG11" s="275" t="s">
        <v>734</v>
      </c>
    </row>
    <row r="12" spans="2:35" ht="13" x14ac:dyDescent="0.2">
      <c r="B12" s="603"/>
      <c r="C12" s="604"/>
      <c r="D12" s="604"/>
      <c r="E12" s="605"/>
      <c r="F12" s="606"/>
      <c r="G12" s="606"/>
      <c r="H12" s="607"/>
      <c r="I12" s="607"/>
      <c r="J12" s="607"/>
      <c r="K12" s="607"/>
      <c r="L12" s="607"/>
      <c r="M12" s="608"/>
      <c r="N12" s="276"/>
      <c r="O12" s="609">
        <f>ROWS($M$8:N12)</f>
        <v>5</v>
      </c>
      <c r="P12" s="609" t="str">
        <f>IF(ID!$A$72=N12,O12,"")</f>
        <v/>
      </c>
      <c r="Q12" s="609">
        <f>IFERROR(SMALL($P$8:$P263,ROWS($P$8:P12)),"")</f>
        <v>235</v>
      </c>
      <c r="T12" s="610">
        <f>IFERROR(INDEX($B$8:$M$259,$Q12,COLUMNS($S$8:S12)),"")</f>
        <v>35</v>
      </c>
      <c r="U12" s="610">
        <f>IFERROR(INDEX($B$8:$M$259,$Q12,COLUMNS($S$8:T12)),"")</f>
        <v>-0.3</v>
      </c>
      <c r="V12" s="610">
        <f>IFERROR(INDEX($B$8:$M$259,$Q12,COLUMNS($S$8:U12)),"")</f>
        <v>0.3</v>
      </c>
      <c r="W12" s="610">
        <f>IFERROR(INDEX($B$8:$M$259,$Q12,COLUMNS($S$8:V12)),"")</f>
        <v>70</v>
      </c>
      <c r="X12" s="610">
        <f>IFERROR(INDEX($B$8:$M$259,$Q12,COLUMNS($S$8:W12)),"")</f>
        <v>-0.3</v>
      </c>
      <c r="Y12" s="610">
        <f>IFERROR(INDEX($B$8:$M$259,$Q12,COLUMNS($S$8:X12)),"")</f>
        <v>1.6</v>
      </c>
      <c r="Z12" s="610" t="str">
        <f>IFERROR(INDEX($B$8:$M$259,$Q12,COLUMNS($S$8:Y12)),"")</f>
        <v>-</v>
      </c>
      <c r="AA12" s="610" t="str">
        <f>IFERROR(INDEX($B$8:$M$259,$Q12,COLUMNS($S$8:Z12)),"")</f>
        <v>-</v>
      </c>
      <c r="AB12" s="610"/>
      <c r="AC12" s="610"/>
      <c r="AD12" s="610" t="str">
        <f>IFERROR(INDEX($B$8:$M$259,$Q12,COLUMNS($S$8:AC12)),"")</f>
        <v>-</v>
      </c>
      <c r="AE12" s="610"/>
      <c r="AG12" s="275" t="s">
        <v>645</v>
      </c>
    </row>
    <row r="13" spans="2:35" ht="13" x14ac:dyDescent="0.2">
      <c r="B13" s="613"/>
      <c r="C13" s="604"/>
      <c r="D13" s="604"/>
      <c r="E13" s="614"/>
      <c r="F13" s="615"/>
      <c r="G13" s="606"/>
      <c r="H13" s="607"/>
      <c r="I13" s="607"/>
      <c r="J13" s="607"/>
      <c r="K13" s="607"/>
      <c r="L13" s="607"/>
      <c r="M13" s="608"/>
      <c r="N13" s="276"/>
      <c r="O13" s="609">
        <f>ROWS($M$8:N13)</f>
        <v>6</v>
      </c>
      <c r="P13" s="609" t="str">
        <f>IF(ID!$A$72=N13,O13,"")</f>
        <v/>
      </c>
      <c r="Q13" s="609">
        <f>IFERROR(SMALL($P$8:$P264,ROWS($P$8:P13)),"")</f>
        <v>236</v>
      </c>
      <c r="T13" s="610">
        <f>IFERROR(INDEX($B$8:$M$259,$Q13,COLUMNS($S$8:S13)),"")</f>
        <v>37</v>
      </c>
      <c r="U13" s="610">
        <f>IFERROR(INDEX($B$8:$M$259,$Q13,COLUMNS($S$8:T13)),"")</f>
        <v>-0.3</v>
      </c>
      <c r="V13" s="610">
        <f>IFERROR(INDEX($B$8:$M$259,$Q13,COLUMNS($S$8:U13)),"")</f>
        <v>0.3</v>
      </c>
      <c r="W13" s="610">
        <f>IFERROR(INDEX($B$8:$M$259,$Q13,COLUMNS($S$8:V13)),"")</f>
        <v>80</v>
      </c>
      <c r="X13" s="610">
        <f>IFERROR(INDEX($B$8:$M$259,$Q13,COLUMNS($S$8:W13)),"")</f>
        <v>-0.5</v>
      </c>
      <c r="Y13" s="610">
        <f>IFERROR(INDEX($B$8:$M$259,$Q13,COLUMNS($S$8:X13)),"")</f>
        <v>1.6</v>
      </c>
      <c r="Z13" s="610" t="str">
        <f>IFERROR(INDEX($B$8:$M$259,$Q13,COLUMNS($S$8:Y13)),"")</f>
        <v>-</v>
      </c>
      <c r="AA13" s="610" t="str">
        <f>IFERROR(INDEX($B$8:$M$259,$Q13,COLUMNS($S$8:Z13)),"")</f>
        <v>-</v>
      </c>
      <c r="AB13" s="610"/>
      <c r="AC13" s="610"/>
      <c r="AD13" s="610" t="str">
        <f>IFERROR(INDEX($B$8:$M$259,$Q13,COLUMNS($S$8:AC13)),"")</f>
        <v>-</v>
      </c>
      <c r="AE13" s="610"/>
      <c r="AG13" s="275" t="s">
        <v>735</v>
      </c>
      <c r="AI13" s="616"/>
    </row>
    <row r="14" spans="2:35" ht="13" x14ac:dyDescent="0.2">
      <c r="B14" s="617"/>
      <c r="C14" s="618"/>
      <c r="D14" s="619"/>
      <c r="E14" s="620"/>
      <c r="F14" s="621"/>
      <c r="G14" s="621"/>
      <c r="H14" s="607"/>
      <c r="I14" s="607"/>
      <c r="J14" s="607"/>
      <c r="K14" s="607"/>
      <c r="L14" s="607"/>
      <c r="M14" s="608"/>
      <c r="N14" s="276"/>
      <c r="O14" s="609">
        <f>ROWS($M$8:N14)</f>
        <v>7</v>
      </c>
      <c r="P14" s="609" t="str">
        <f>IF(ID!$A$72=N14,O14,"")</f>
        <v/>
      </c>
      <c r="Q14" s="609">
        <f>IFERROR(SMALL($P$8:$P265,ROWS($P$8:P14)),"")</f>
        <v>237</v>
      </c>
      <c r="T14" s="610">
        <f>IFERROR(INDEX($B$8:$M$259,$Q14,COLUMNS($S$8:S14)),"")</f>
        <v>40</v>
      </c>
      <c r="U14" s="610">
        <f>IFERROR(INDEX($B$8:$M$259,$Q14,COLUMNS($S$8:T14)),"")</f>
        <v>-0.4</v>
      </c>
      <c r="V14" s="610">
        <f>IFERROR(INDEX($B$8:$M$259,$Q14,COLUMNS($S$8:U14)),"")</f>
        <v>0.3</v>
      </c>
      <c r="W14" s="610">
        <f>IFERROR(INDEX($B$8:$M$259,$Q14,COLUMNS($S$8:V14)),"")</f>
        <v>90</v>
      </c>
      <c r="X14" s="610">
        <f>IFERROR(INDEX($B$8:$M$259,$Q14,COLUMNS($S$8:W14)),"")</f>
        <v>-0.8</v>
      </c>
      <c r="Y14" s="610">
        <f>IFERROR(INDEX($B$8:$M$259,$Q14,COLUMNS($S$8:X14)),"")</f>
        <v>1.6</v>
      </c>
      <c r="Z14" s="610" t="str">
        <f>IFERROR(INDEX($B$8:$M$259,$Q14,COLUMNS($S$8:Y14)),"")</f>
        <v>-</v>
      </c>
      <c r="AA14" s="610" t="str">
        <f>IFERROR(INDEX($B$8:$M$259,$Q14,COLUMNS($S$8:Z14)),"")</f>
        <v>-</v>
      </c>
      <c r="AB14" s="610"/>
      <c r="AC14" s="610"/>
      <c r="AD14" s="610" t="str">
        <f>IFERROR(INDEX($B$8:$M$259,$Q14,COLUMNS($S$8:AC14)),"")</f>
        <v>-</v>
      </c>
      <c r="AE14" s="610"/>
      <c r="AG14" s="275" t="s">
        <v>736</v>
      </c>
      <c r="AI14" s="616"/>
    </row>
    <row r="15" spans="2:35" ht="13" x14ac:dyDescent="0.2">
      <c r="B15" s="622"/>
      <c r="C15" s="623"/>
      <c r="D15" s="624"/>
      <c r="E15" s="625"/>
      <c r="F15" s="626"/>
      <c r="G15" s="627"/>
      <c r="H15" s="628"/>
      <c r="I15" s="628"/>
      <c r="J15" s="628"/>
      <c r="K15" s="628"/>
      <c r="L15" s="628"/>
      <c r="M15" s="608"/>
      <c r="O15" s="609">
        <f>ROWS($M$8:N15)</f>
        <v>8</v>
      </c>
      <c r="P15" s="609" t="str">
        <f>IF(ID!$A$72=N15,O15,"")</f>
        <v/>
      </c>
      <c r="Q15" s="609" t="str">
        <f>IFERROR(SMALL($P$8:$P266,ROWS($P$8:P15)),"")</f>
        <v/>
      </c>
      <c r="T15" s="610"/>
      <c r="U15" s="610"/>
      <c r="V15" s="610"/>
      <c r="W15" s="610"/>
      <c r="X15" s="610"/>
      <c r="Y15" s="610"/>
      <c r="Z15" s="610"/>
      <c r="AA15" s="610"/>
      <c r="AB15" s="610"/>
      <c r="AC15" s="610"/>
      <c r="AD15" s="610"/>
      <c r="AE15" s="610"/>
      <c r="AI15" s="616"/>
    </row>
    <row r="16" spans="2:35" x14ac:dyDescent="0.2">
      <c r="B16" s="629"/>
      <c r="C16" s="630"/>
      <c r="D16" s="631"/>
      <c r="E16" s="632"/>
      <c r="F16" s="633"/>
      <c r="G16" s="634"/>
      <c r="H16" s="635"/>
      <c r="I16" s="635"/>
      <c r="J16" s="635"/>
      <c r="K16" s="635"/>
      <c r="L16" s="635"/>
      <c r="M16" s="636"/>
      <c r="O16" s="609">
        <f>ROWS($M$8:N16)</f>
        <v>9</v>
      </c>
      <c r="P16" s="609" t="str">
        <f>IF(ID!$A$72=N16,O16,"")</f>
        <v/>
      </c>
      <c r="Q16" s="609" t="str">
        <f>IFERROR(SMALL($P$8:$P267,ROWS($P$8:P16)),"")</f>
        <v/>
      </c>
      <c r="T16" s="610"/>
      <c r="U16" s="610"/>
      <c r="V16" s="610"/>
      <c r="W16" s="610"/>
      <c r="X16" s="610"/>
      <c r="Y16" s="610"/>
      <c r="Z16" s="610"/>
      <c r="AA16" s="610"/>
      <c r="AB16" s="610"/>
      <c r="AC16" s="610"/>
      <c r="AD16" s="610"/>
      <c r="AE16" s="610"/>
    </row>
    <row r="17" spans="2:31" x14ac:dyDescent="0.2">
      <c r="B17" s="637"/>
      <c r="C17" s="638"/>
      <c r="D17" s="639"/>
      <c r="E17" s="640"/>
      <c r="F17" s="641"/>
      <c r="G17" s="642"/>
      <c r="H17" s="643"/>
      <c r="I17" s="643"/>
      <c r="J17" s="643"/>
      <c r="K17" s="643"/>
      <c r="L17" s="643"/>
      <c r="M17" s="644"/>
      <c r="O17" s="609">
        <f>ROWS($M$8:N17)</f>
        <v>10</v>
      </c>
      <c r="P17" s="609" t="str">
        <f>IF(ID!$A$72=N17,O17,"")</f>
        <v/>
      </c>
      <c r="Q17" s="609" t="str">
        <f>IFERROR(SMALL($P$8:$P268,ROWS($P$8:P17)),"")</f>
        <v/>
      </c>
      <c r="T17" s="610"/>
      <c r="U17" s="610"/>
      <c r="V17" s="610"/>
      <c r="W17" s="610"/>
      <c r="X17" s="610"/>
      <c r="Y17" s="610"/>
      <c r="Z17" s="610"/>
      <c r="AA17" s="610"/>
      <c r="AB17" s="610"/>
      <c r="AC17" s="610"/>
      <c r="AD17" s="610"/>
      <c r="AE17" s="610"/>
    </row>
    <row r="18" spans="2:31" ht="13" x14ac:dyDescent="0.2">
      <c r="B18" s="603"/>
      <c r="C18" s="604"/>
      <c r="D18" s="604"/>
      <c r="E18" s="605"/>
      <c r="F18" s="606"/>
      <c r="G18" s="606"/>
      <c r="H18" s="607"/>
      <c r="I18" s="607"/>
      <c r="J18" s="607"/>
      <c r="K18" s="607"/>
      <c r="L18" s="607"/>
      <c r="M18" s="608"/>
      <c r="N18" s="276"/>
      <c r="O18" s="609">
        <f>ROWS($M$8:N18)</f>
        <v>11</v>
      </c>
      <c r="P18" s="609" t="str">
        <f>IF(ID!$A$72=N18,O18,"")</f>
        <v/>
      </c>
      <c r="Q18" s="609" t="str">
        <f>IFERROR(SMALL($P$8:$P269,ROWS($P$8:P18)),"")</f>
        <v/>
      </c>
      <c r="T18" s="610"/>
      <c r="U18" s="610"/>
      <c r="V18" s="610"/>
      <c r="W18" s="610"/>
      <c r="X18" s="610"/>
      <c r="Y18" s="610"/>
      <c r="Z18" s="610"/>
      <c r="AA18" s="610"/>
      <c r="AB18" s="610"/>
      <c r="AC18" s="610"/>
      <c r="AD18" s="610"/>
      <c r="AE18" s="610"/>
    </row>
    <row r="19" spans="2:31" ht="13" x14ac:dyDescent="0.2">
      <c r="B19" s="603"/>
      <c r="C19" s="604"/>
      <c r="D19" s="604"/>
      <c r="E19" s="605"/>
      <c r="F19" s="606"/>
      <c r="G19" s="606"/>
      <c r="H19" s="607"/>
      <c r="I19" s="607"/>
      <c r="J19" s="607"/>
      <c r="K19" s="607"/>
      <c r="L19" s="607"/>
      <c r="M19" s="608"/>
      <c r="N19" s="276"/>
      <c r="O19" s="609">
        <f>ROWS($M$8:N19)</f>
        <v>12</v>
      </c>
      <c r="P19" s="609" t="str">
        <f>IF(ID!$A$72=N19,O19,"")</f>
        <v/>
      </c>
      <c r="Q19" s="609" t="str">
        <f>IFERROR(SMALL($P$8:$P270,ROWS($P$8:P19)),"")</f>
        <v/>
      </c>
      <c r="T19" s="610"/>
      <c r="U19" s="610"/>
      <c r="V19" s="610"/>
      <c r="W19" s="610"/>
      <c r="X19" s="610"/>
      <c r="Y19" s="610"/>
      <c r="Z19" s="610"/>
      <c r="AA19" s="610"/>
      <c r="AB19" s="610"/>
      <c r="AC19" s="610"/>
      <c r="AD19" s="610"/>
      <c r="AE19" s="610"/>
    </row>
    <row r="20" spans="2:31" ht="13.5" customHeight="1" x14ac:dyDescent="0.2">
      <c r="B20" s="603"/>
      <c r="C20" s="604"/>
      <c r="D20" s="604"/>
      <c r="E20" s="605"/>
      <c r="F20" s="606"/>
      <c r="G20" s="606"/>
      <c r="H20" s="607"/>
      <c r="I20" s="607"/>
      <c r="J20" s="607"/>
      <c r="K20" s="607"/>
      <c r="L20" s="607"/>
      <c r="M20" s="608"/>
      <c r="N20" s="276"/>
      <c r="O20" s="609">
        <f>ROWS($M$8:N20)</f>
        <v>13</v>
      </c>
      <c r="P20" s="609" t="str">
        <f>IF(ID!$A$72=N20,O20,"")</f>
        <v/>
      </c>
      <c r="Q20" s="609" t="str">
        <f>IFERROR(SMALL($P$8:$P271,ROWS($P$8:P20)),"")</f>
        <v/>
      </c>
      <c r="T20" s="610"/>
      <c r="U20" s="610"/>
      <c r="V20" s="610"/>
      <c r="W20" s="610"/>
      <c r="X20" s="610"/>
      <c r="Y20" s="610"/>
      <c r="Z20" s="610"/>
      <c r="AA20" s="610"/>
      <c r="AB20" s="610"/>
      <c r="AC20" s="610"/>
      <c r="AD20" s="610"/>
      <c r="AE20" s="610"/>
    </row>
    <row r="21" spans="2:31" ht="13" x14ac:dyDescent="0.2">
      <c r="B21" s="603"/>
      <c r="C21" s="604"/>
      <c r="D21" s="604"/>
      <c r="E21" s="605"/>
      <c r="F21" s="606"/>
      <c r="G21" s="606"/>
      <c r="H21" s="611"/>
      <c r="I21" s="611"/>
      <c r="J21" s="611"/>
      <c r="K21" s="611"/>
      <c r="L21" s="611"/>
      <c r="M21" s="608"/>
      <c r="N21" s="276"/>
      <c r="O21" s="609">
        <f>ROWS($M$8:N21)</f>
        <v>14</v>
      </c>
      <c r="P21" s="609" t="str">
        <f>IF(ID!$A$72=N21,O21,"")</f>
        <v/>
      </c>
      <c r="Q21" s="609" t="str">
        <f>IFERROR(SMALL($P$8:$P272,ROWS($P$8:P21)),"")</f>
        <v/>
      </c>
      <c r="T21" s="610"/>
      <c r="U21" s="610"/>
      <c r="V21" s="610"/>
      <c r="W21" s="610"/>
      <c r="X21" s="610"/>
      <c r="Y21" s="610"/>
      <c r="Z21" s="610"/>
      <c r="AA21" s="610"/>
      <c r="AB21" s="610"/>
      <c r="AC21" s="610"/>
      <c r="AD21" s="610"/>
      <c r="AE21" s="610"/>
    </row>
    <row r="22" spans="2:31" ht="13" x14ac:dyDescent="0.2">
      <c r="B22" s="603"/>
      <c r="C22" s="604"/>
      <c r="D22" s="604"/>
      <c r="E22" s="605"/>
      <c r="F22" s="606"/>
      <c r="G22" s="606"/>
      <c r="H22" s="607"/>
      <c r="I22" s="607"/>
      <c r="J22" s="607"/>
      <c r="K22" s="607"/>
      <c r="L22" s="607"/>
      <c r="M22" s="608"/>
      <c r="N22" s="276"/>
      <c r="O22" s="609">
        <f>ROWS($M$8:N22)</f>
        <v>15</v>
      </c>
      <c r="P22" s="609" t="str">
        <f>IF(ID!$A$72=N22,O22,"")</f>
        <v/>
      </c>
      <c r="Q22" s="609" t="str">
        <f>IFERROR(SMALL($P$8:$P273,ROWS($P$8:P22)),"")</f>
        <v/>
      </c>
      <c r="U22" s="645" t="s">
        <v>737</v>
      </c>
      <c r="V22" s="646">
        <f>MAX(V8:V21)</f>
        <v>0.3</v>
      </c>
      <c r="X22" s="645" t="s">
        <v>737</v>
      </c>
      <c r="Y22" s="646">
        <f>MAX(Y8:Y21)</f>
        <v>1.6</v>
      </c>
      <c r="AC22" s="645" t="s">
        <v>737</v>
      </c>
      <c r="AD22" s="646">
        <f>MAX(AD8:AD21)</f>
        <v>2.4</v>
      </c>
    </row>
    <row r="23" spans="2:31" ht="13" x14ac:dyDescent="0.2">
      <c r="B23" s="613"/>
      <c r="C23" s="604"/>
      <c r="D23" s="604"/>
      <c r="E23" s="614"/>
      <c r="F23" s="615"/>
      <c r="G23" s="606"/>
      <c r="H23" s="607"/>
      <c r="I23" s="607"/>
      <c r="J23" s="607"/>
      <c r="K23" s="607"/>
      <c r="L23" s="607"/>
      <c r="M23" s="608"/>
      <c r="N23" s="276"/>
      <c r="O23" s="609">
        <f>ROWS($M$8:N23)</f>
        <v>16</v>
      </c>
      <c r="P23" s="609" t="str">
        <f>IF(ID!$A$72=N23,O23,"")</f>
        <v/>
      </c>
      <c r="Q23" s="609" t="str">
        <f>IFERROR(SMALL($P$8:$P274,ROWS($P$8:P23)),"")</f>
        <v/>
      </c>
    </row>
    <row r="24" spans="2:31" ht="13" x14ac:dyDescent="0.2">
      <c r="B24" s="617"/>
      <c r="C24" s="618"/>
      <c r="D24" s="604"/>
      <c r="E24" s="620"/>
      <c r="F24" s="621"/>
      <c r="G24" s="606"/>
      <c r="H24" s="607"/>
      <c r="I24" s="607"/>
      <c r="J24" s="607"/>
      <c r="K24" s="607"/>
      <c r="L24" s="607"/>
      <c r="M24" s="608"/>
      <c r="N24" s="276"/>
      <c r="O24" s="609">
        <f>ROWS($M$8:N24)</f>
        <v>17</v>
      </c>
      <c r="P24" s="609" t="str">
        <f>IF(ID!$A$72=N24,O24,"")</f>
        <v/>
      </c>
      <c r="Q24" s="609" t="str">
        <f>IFERROR(SMALL($P$8:$P275,ROWS($P$8:P24)),"")</f>
        <v/>
      </c>
    </row>
    <row r="25" spans="2:31" x14ac:dyDescent="0.2">
      <c r="O25" s="609">
        <f>ROWS($M$8:N25)</f>
        <v>18</v>
      </c>
      <c r="P25" s="609" t="str">
        <f>IF(ID!$A$72=N25,O25,"")</f>
        <v/>
      </c>
      <c r="Q25" s="609" t="str">
        <f>IFERROR(SMALL($P$8:$P276,ROWS($P$8:P25)),"")</f>
        <v/>
      </c>
    </row>
    <row r="26" spans="2:31" x14ac:dyDescent="0.2">
      <c r="O26" s="609">
        <f>ROWS($M$8:N26)</f>
        <v>19</v>
      </c>
      <c r="P26" s="609" t="str">
        <f>IF(ID!$A$72=N26,O26,"")</f>
        <v/>
      </c>
      <c r="Q26" s="609" t="str">
        <f>IFERROR(SMALL($P$8:$P277,ROWS($P$8:P26)),"")</f>
        <v/>
      </c>
    </row>
    <row r="27" spans="2:31" x14ac:dyDescent="0.2">
      <c r="O27" s="609">
        <f>ROWS($M$8:N27)</f>
        <v>20</v>
      </c>
      <c r="P27" s="609" t="str">
        <f>IF(ID!$A$72=N27,O27,"")</f>
        <v/>
      </c>
      <c r="Q27" s="609" t="str">
        <f>IFERROR(SMALL($P$8:$P278,ROWS($P$8:P27)),"")</f>
        <v/>
      </c>
    </row>
    <row r="28" spans="2:31" ht="13" x14ac:dyDescent="0.2">
      <c r="B28" s="603"/>
      <c r="C28" s="604"/>
      <c r="D28" s="604"/>
      <c r="E28" s="605"/>
      <c r="F28" s="606"/>
      <c r="G28" s="606"/>
      <c r="H28" s="607"/>
      <c r="I28" s="607"/>
      <c r="J28" s="607"/>
      <c r="K28" s="607"/>
      <c r="L28" s="607"/>
      <c r="M28" s="608"/>
      <c r="N28" s="276"/>
      <c r="O28" s="609">
        <f>ROWS($M$8:N28)</f>
        <v>21</v>
      </c>
      <c r="P28" s="609" t="str">
        <f>IF(ID!$A$72=N28,O28,"")</f>
        <v/>
      </c>
      <c r="Q28" s="609" t="str">
        <f>IFERROR(SMALL($P$8:$P279,ROWS($P$8:P28)),"")</f>
        <v/>
      </c>
    </row>
    <row r="29" spans="2:31" ht="13" x14ac:dyDescent="0.2">
      <c r="B29" s="603"/>
      <c r="C29" s="604"/>
      <c r="D29" s="604"/>
      <c r="E29" s="605"/>
      <c r="F29" s="606"/>
      <c r="G29" s="606"/>
      <c r="H29" s="607"/>
      <c r="I29" s="607"/>
      <c r="J29" s="607"/>
      <c r="K29" s="607"/>
      <c r="L29" s="607"/>
      <c r="M29" s="608"/>
      <c r="N29" s="276"/>
      <c r="O29" s="609">
        <f>ROWS($M$8:N29)</f>
        <v>22</v>
      </c>
      <c r="P29" s="609" t="str">
        <f>IF(ID!$A$72=N29,O29,"")</f>
        <v/>
      </c>
      <c r="Q29" s="609" t="str">
        <f>IFERROR(SMALL($P$8:$P280,ROWS($P$8:P29)),"")</f>
        <v/>
      </c>
    </row>
    <row r="30" spans="2:31" ht="13.5" customHeight="1" x14ac:dyDescent="0.2">
      <c r="B30" s="603"/>
      <c r="C30" s="604"/>
      <c r="D30" s="604"/>
      <c r="E30" s="605"/>
      <c r="F30" s="606"/>
      <c r="G30" s="606"/>
      <c r="H30" s="607"/>
      <c r="I30" s="607"/>
      <c r="J30" s="607"/>
      <c r="K30" s="607"/>
      <c r="L30" s="607"/>
      <c r="M30" s="608"/>
      <c r="N30" s="276"/>
      <c r="O30" s="609">
        <f>ROWS($M$8:N30)</f>
        <v>23</v>
      </c>
      <c r="P30" s="609" t="str">
        <f>IF(ID!$A$72=N30,O30,"")</f>
        <v/>
      </c>
      <c r="Q30" s="609" t="str">
        <f>IFERROR(SMALL($P$8:$P281,ROWS($P$8:P30)),"")</f>
        <v/>
      </c>
    </row>
    <row r="31" spans="2:31" ht="13" x14ac:dyDescent="0.2">
      <c r="B31" s="603"/>
      <c r="C31" s="604"/>
      <c r="D31" s="604"/>
      <c r="E31" s="605"/>
      <c r="F31" s="606"/>
      <c r="G31" s="606"/>
      <c r="H31" s="611"/>
      <c r="I31" s="611"/>
      <c r="J31" s="611"/>
      <c r="K31" s="611"/>
      <c r="L31" s="611"/>
      <c r="M31" s="608"/>
      <c r="N31" s="276"/>
      <c r="O31" s="609">
        <f>ROWS($M$8:N31)</f>
        <v>24</v>
      </c>
      <c r="P31" s="609" t="str">
        <f>IF(ID!$A$72=N31,O31,"")</f>
        <v/>
      </c>
      <c r="Q31" s="609" t="str">
        <f>IFERROR(SMALL($P$8:$P282,ROWS($P$8:P31)),"")</f>
        <v/>
      </c>
    </row>
    <row r="32" spans="2:31" ht="13" x14ac:dyDescent="0.2">
      <c r="B32" s="603"/>
      <c r="C32" s="604"/>
      <c r="D32" s="604"/>
      <c r="E32" s="605"/>
      <c r="F32" s="606"/>
      <c r="G32" s="606"/>
      <c r="H32" s="607"/>
      <c r="I32" s="607"/>
      <c r="J32" s="607"/>
      <c r="K32" s="607"/>
      <c r="L32" s="607"/>
      <c r="M32" s="608"/>
      <c r="N32" s="276"/>
      <c r="O32" s="609">
        <f>ROWS($M$8:N32)</f>
        <v>25</v>
      </c>
      <c r="P32" s="609" t="str">
        <f>IF(ID!$A$72=N32,O32,"")</f>
        <v/>
      </c>
      <c r="Q32" s="609" t="str">
        <f>IFERROR(SMALL($P$8:$P283,ROWS($P$8:P32)),"")</f>
        <v/>
      </c>
    </row>
    <row r="33" spans="2:17" ht="13" x14ac:dyDescent="0.2">
      <c r="B33" s="613"/>
      <c r="C33" s="604"/>
      <c r="D33" s="604"/>
      <c r="E33" s="614"/>
      <c r="F33" s="615"/>
      <c r="G33" s="606"/>
      <c r="H33" s="607"/>
      <c r="I33" s="607"/>
      <c r="J33" s="607"/>
      <c r="K33" s="607"/>
      <c r="L33" s="607"/>
      <c r="M33" s="608"/>
      <c r="N33" s="276"/>
      <c r="O33" s="609">
        <f>ROWS($M$8:N33)</f>
        <v>26</v>
      </c>
      <c r="P33" s="609" t="str">
        <f>IF(ID!$A$72=N33,O33,"")</f>
        <v/>
      </c>
      <c r="Q33" s="609" t="str">
        <f>IFERROR(SMALL($P$8:$P284,ROWS($P$8:P33)),"")</f>
        <v/>
      </c>
    </row>
    <row r="34" spans="2:17" ht="13" x14ac:dyDescent="0.2">
      <c r="B34" s="617"/>
      <c r="C34" s="618"/>
      <c r="D34" s="604"/>
      <c r="E34" s="620"/>
      <c r="F34" s="621"/>
      <c r="G34" s="606"/>
      <c r="H34" s="607"/>
      <c r="I34" s="607"/>
      <c r="J34" s="607"/>
      <c r="K34" s="607"/>
      <c r="L34" s="607"/>
      <c r="M34" s="608"/>
      <c r="N34" s="276"/>
      <c r="O34" s="609">
        <f>ROWS($M$8:N34)</f>
        <v>27</v>
      </c>
      <c r="P34" s="609" t="str">
        <f>IF(ID!$A$72=N34,O34,"")</f>
        <v/>
      </c>
      <c r="Q34" s="609" t="str">
        <f>IFERROR(SMALL($P$8:$P285,ROWS($P$8:P34)),"")</f>
        <v/>
      </c>
    </row>
    <row r="35" spans="2:17" x14ac:dyDescent="0.2">
      <c r="O35" s="609">
        <f>ROWS($M$8:N35)</f>
        <v>28</v>
      </c>
      <c r="P35" s="609" t="str">
        <f>IF(ID!$A$72=N35,O35,"")</f>
        <v/>
      </c>
      <c r="Q35" s="609" t="str">
        <f>IFERROR(SMALL($P$8:$P286,ROWS($P$8:P35)),"")</f>
        <v/>
      </c>
    </row>
    <row r="36" spans="2:17" x14ac:dyDescent="0.2">
      <c r="O36" s="609">
        <f>ROWS($M$8:N36)</f>
        <v>29</v>
      </c>
      <c r="P36" s="609" t="str">
        <f>IF(ID!$A$72=N36,O36,"")</f>
        <v/>
      </c>
      <c r="Q36" s="609" t="str">
        <f>IFERROR(SMALL($P$8:$P287,ROWS($P$8:P36)),"")</f>
        <v/>
      </c>
    </row>
    <row r="37" spans="2:17" x14ac:dyDescent="0.2">
      <c r="O37" s="609">
        <f>ROWS($M$8:N37)</f>
        <v>30</v>
      </c>
      <c r="P37" s="609" t="str">
        <f>IF(ID!$A$72=N37,O37,"")</f>
        <v/>
      </c>
      <c r="Q37" s="609" t="str">
        <f>IFERROR(SMALL($P$8:$P288,ROWS($P$8:P37)),"")</f>
        <v/>
      </c>
    </row>
    <row r="38" spans="2:17" ht="13" x14ac:dyDescent="0.2">
      <c r="B38" s="603"/>
      <c r="C38" s="604"/>
      <c r="D38" s="647"/>
      <c r="E38" s="605"/>
      <c r="F38" s="606"/>
      <c r="G38" s="615"/>
      <c r="H38" s="648"/>
      <c r="I38" s="648"/>
      <c r="J38" s="648"/>
      <c r="K38" s="648"/>
      <c r="L38" s="648"/>
      <c r="M38" s="608"/>
      <c r="N38" s="276"/>
      <c r="O38" s="609">
        <f>ROWS($M$8:N38)</f>
        <v>31</v>
      </c>
      <c r="P38" s="609" t="str">
        <f>IF(ID!$A$72=N38,O38,"")</f>
        <v/>
      </c>
      <c r="Q38" s="609" t="str">
        <f>IFERROR(SMALL($P$8:$P289,ROWS($P$8:P38)),"")</f>
        <v/>
      </c>
    </row>
    <row r="39" spans="2:17" ht="13" x14ac:dyDescent="0.2">
      <c r="B39" s="603"/>
      <c r="C39" s="604"/>
      <c r="D39" s="647"/>
      <c r="E39" s="605"/>
      <c r="F39" s="649"/>
      <c r="G39" s="615"/>
      <c r="H39" s="648"/>
      <c r="I39" s="648"/>
      <c r="J39" s="648"/>
      <c r="K39" s="648"/>
      <c r="L39" s="648"/>
      <c r="M39" s="608"/>
      <c r="N39" s="276"/>
      <c r="O39" s="609">
        <f>ROWS($M$8:N39)</f>
        <v>32</v>
      </c>
      <c r="P39" s="609" t="str">
        <f>IF(ID!$A$72=N39,O39,"")</f>
        <v/>
      </c>
      <c r="Q39" s="609" t="str">
        <f>IFERROR(SMALL($P$8:$P290,ROWS($P$8:P39)),"")</f>
        <v/>
      </c>
    </row>
    <row r="40" spans="2:17" ht="13.5" customHeight="1" x14ac:dyDescent="0.2">
      <c r="B40" s="603"/>
      <c r="C40" s="650"/>
      <c r="D40" s="647"/>
      <c r="E40" s="605"/>
      <c r="F40" s="649"/>
      <c r="G40" s="615"/>
      <c r="H40" s="648"/>
      <c r="I40" s="648"/>
      <c r="J40" s="648"/>
      <c r="K40" s="648"/>
      <c r="L40" s="648"/>
      <c r="M40" s="608"/>
      <c r="N40" s="276"/>
      <c r="O40" s="609">
        <f>ROWS($M$8:N40)</f>
        <v>33</v>
      </c>
      <c r="P40" s="609" t="str">
        <f>IF(ID!$A$72=N40,O40,"")</f>
        <v/>
      </c>
      <c r="Q40" s="609" t="str">
        <f>IFERROR(SMALL($P$8:$P291,ROWS($P$8:P40)),"")</f>
        <v/>
      </c>
    </row>
    <row r="41" spans="2:17" ht="13" x14ac:dyDescent="0.2">
      <c r="B41" s="603"/>
      <c r="C41" s="650"/>
      <c r="D41" s="647"/>
      <c r="E41" s="605"/>
      <c r="F41" s="649"/>
      <c r="G41" s="615"/>
      <c r="H41" s="648"/>
      <c r="I41" s="648"/>
      <c r="J41" s="648"/>
      <c r="K41" s="648"/>
      <c r="L41" s="648"/>
      <c r="M41" s="608"/>
      <c r="N41" s="276"/>
      <c r="O41" s="609">
        <f>ROWS($M$8:N41)</f>
        <v>34</v>
      </c>
      <c r="P41" s="609" t="str">
        <f>IF(ID!$A$72=N41,O41,"")</f>
        <v/>
      </c>
      <c r="Q41" s="609" t="str">
        <f>IFERROR(SMALL($P$8:$P292,ROWS($P$8:P41)),"")</f>
        <v/>
      </c>
    </row>
    <row r="42" spans="2:17" ht="13" x14ac:dyDescent="0.2">
      <c r="B42" s="603"/>
      <c r="C42" s="650"/>
      <c r="D42" s="647"/>
      <c r="E42" s="605"/>
      <c r="F42" s="649"/>
      <c r="G42" s="615"/>
      <c r="H42" s="648"/>
      <c r="I42" s="648"/>
      <c r="J42" s="648"/>
      <c r="K42" s="648"/>
      <c r="L42" s="648"/>
      <c r="M42" s="608"/>
      <c r="N42" s="276"/>
      <c r="O42" s="609">
        <f>ROWS($M$8:N42)</f>
        <v>35</v>
      </c>
      <c r="P42" s="609" t="str">
        <f>IF(ID!$A$72=N42,O42,"")</f>
        <v/>
      </c>
      <c r="Q42" s="609" t="str">
        <f>IFERROR(SMALL($P$8:$P293,ROWS($P$8:P42)),"")</f>
        <v/>
      </c>
    </row>
    <row r="43" spans="2:17" ht="13" x14ac:dyDescent="0.2">
      <c r="B43" s="613"/>
      <c r="C43" s="650"/>
      <c r="D43" s="647"/>
      <c r="E43" s="614"/>
      <c r="F43" s="651"/>
      <c r="G43" s="615"/>
      <c r="H43" s="648"/>
      <c r="I43" s="648"/>
      <c r="J43" s="648"/>
      <c r="K43" s="648"/>
      <c r="L43" s="648"/>
      <c r="M43" s="608"/>
      <c r="N43" s="276"/>
      <c r="O43" s="609">
        <f>ROWS($M$8:N43)</f>
        <v>36</v>
      </c>
      <c r="P43" s="609" t="str">
        <f>IF(ID!$A$72=N43,O43,"")</f>
        <v/>
      </c>
      <c r="Q43" s="609" t="str">
        <f>IFERROR(SMALL($P$8:$P294,ROWS($P$8:P43)),"")</f>
        <v/>
      </c>
    </row>
    <row r="44" spans="2:17" ht="13" x14ac:dyDescent="0.2">
      <c r="B44" s="613"/>
      <c r="C44" s="652"/>
      <c r="D44" s="647"/>
      <c r="E44" s="614"/>
      <c r="F44" s="653"/>
      <c r="G44" s="615"/>
      <c r="H44" s="648"/>
      <c r="I44" s="648"/>
      <c r="J44" s="648"/>
      <c r="K44" s="648"/>
      <c r="L44" s="648"/>
      <c r="M44" s="608"/>
      <c r="N44" s="276"/>
      <c r="O44" s="609">
        <f>ROWS($M$8:N44)</f>
        <v>37</v>
      </c>
      <c r="P44" s="609" t="str">
        <f>IF(ID!$A$72=N44,O44,"")</f>
        <v/>
      </c>
      <c r="Q44" s="609" t="str">
        <f>IFERROR(SMALL($P$8:$P295,ROWS($P$8:P44)),"")</f>
        <v/>
      </c>
    </row>
    <row r="45" spans="2:17" x14ac:dyDescent="0.2">
      <c r="O45" s="609">
        <f>ROWS($M$8:N45)</f>
        <v>38</v>
      </c>
      <c r="P45" s="609" t="str">
        <f>IF(ID!$A$72=N45,O45,"")</f>
        <v/>
      </c>
      <c r="Q45" s="609" t="str">
        <f>IFERROR(SMALL($P$8:$P296,ROWS($P$8:P45)),"")</f>
        <v/>
      </c>
    </row>
    <row r="46" spans="2:17" x14ac:dyDescent="0.2">
      <c r="O46" s="609">
        <f>ROWS($M$8:N46)</f>
        <v>39</v>
      </c>
      <c r="P46" s="609" t="str">
        <f>IF(ID!$A$72=N46,O46,"")</f>
        <v/>
      </c>
      <c r="Q46" s="609" t="str">
        <f>IFERROR(SMALL($P$8:$P297,ROWS($P$8:P46)),"")</f>
        <v/>
      </c>
    </row>
    <row r="47" spans="2:17" x14ac:dyDescent="0.2">
      <c r="O47" s="609">
        <f>ROWS($M$8:N47)</f>
        <v>40</v>
      </c>
      <c r="P47" s="609" t="str">
        <f>IF(ID!$A$72=N47,O47,"")</f>
        <v/>
      </c>
      <c r="Q47" s="609" t="str">
        <f>IFERROR(SMALL($P$8:$P298,ROWS($P$8:P47)),"")</f>
        <v/>
      </c>
    </row>
    <row r="48" spans="2:17" x14ac:dyDescent="0.2">
      <c r="B48" s="603"/>
      <c r="C48" s="604"/>
      <c r="D48" s="604"/>
      <c r="E48" s="649"/>
      <c r="F48" s="606"/>
      <c r="G48" s="606"/>
      <c r="H48" s="607"/>
      <c r="I48" s="607"/>
      <c r="J48" s="607"/>
      <c r="K48" s="607"/>
      <c r="L48" s="607"/>
      <c r="M48" s="654"/>
      <c r="N48" s="276"/>
      <c r="O48" s="609">
        <f>ROWS($M$8:N48)</f>
        <v>41</v>
      </c>
      <c r="P48" s="609" t="str">
        <f>IF(ID!$A$72=N48,O48,"")</f>
        <v/>
      </c>
      <c r="Q48" s="609" t="str">
        <f>IFERROR(SMALL($P$8:$P299,ROWS($P$8:P48)),"")</f>
        <v/>
      </c>
    </row>
    <row r="49" spans="2:17" x14ac:dyDescent="0.2">
      <c r="B49" s="603"/>
      <c r="C49" s="604"/>
      <c r="D49" s="604"/>
      <c r="E49" s="649"/>
      <c r="F49" s="606"/>
      <c r="G49" s="606"/>
      <c r="H49" s="607"/>
      <c r="I49" s="607"/>
      <c r="J49" s="607"/>
      <c r="K49" s="607"/>
      <c r="L49" s="607"/>
      <c r="M49" s="654"/>
      <c r="N49" s="276"/>
      <c r="O49" s="609">
        <f>ROWS($M$8:N49)</f>
        <v>42</v>
      </c>
      <c r="P49" s="609" t="str">
        <f>IF(ID!$A$72=N49,O49,"")</f>
        <v/>
      </c>
      <c r="Q49" s="609" t="str">
        <f>IFERROR(SMALL($P$8:$P300,ROWS($P$8:P49)),"")</f>
        <v/>
      </c>
    </row>
    <row r="50" spans="2:17" ht="13.5" customHeight="1" x14ac:dyDescent="0.2">
      <c r="B50" s="603"/>
      <c r="C50" s="604"/>
      <c r="D50" s="604"/>
      <c r="E50" s="649"/>
      <c r="F50" s="606"/>
      <c r="G50" s="606"/>
      <c r="H50" s="607"/>
      <c r="I50" s="607"/>
      <c r="J50" s="607"/>
      <c r="K50" s="607"/>
      <c r="L50" s="607"/>
      <c r="M50" s="654"/>
      <c r="N50" s="276"/>
      <c r="O50" s="609">
        <f>ROWS($M$8:N50)</f>
        <v>43</v>
      </c>
      <c r="P50" s="609" t="str">
        <f>IF(ID!$A$72=N50,O50,"")</f>
        <v/>
      </c>
      <c r="Q50" s="609" t="str">
        <f>IFERROR(SMALL($P$8:$P301,ROWS($P$8:P50)),"")</f>
        <v/>
      </c>
    </row>
    <row r="51" spans="2:17" x14ac:dyDescent="0.2">
      <c r="B51" s="603"/>
      <c r="C51" s="604"/>
      <c r="D51" s="604"/>
      <c r="E51" s="649"/>
      <c r="F51" s="606"/>
      <c r="G51" s="606"/>
      <c r="H51" s="607"/>
      <c r="I51" s="607"/>
      <c r="J51" s="607"/>
      <c r="K51" s="607"/>
      <c r="L51" s="607"/>
      <c r="M51" s="654"/>
      <c r="N51" s="276"/>
      <c r="O51" s="609">
        <f>ROWS($M$8:N51)</f>
        <v>44</v>
      </c>
      <c r="P51" s="609" t="str">
        <f>IF(ID!$A$72=N51,O51,"")</f>
        <v/>
      </c>
      <c r="Q51" s="609" t="str">
        <f>IFERROR(SMALL($P$8:$P302,ROWS($P$8:P51)),"")</f>
        <v/>
      </c>
    </row>
    <row r="52" spans="2:17" x14ac:dyDescent="0.2">
      <c r="B52" s="603"/>
      <c r="C52" s="604"/>
      <c r="D52" s="604"/>
      <c r="E52" s="649"/>
      <c r="F52" s="606"/>
      <c r="G52" s="606"/>
      <c r="H52" s="607"/>
      <c r="I52" s="607"/>
      <c r="J52" s="607"/>
      <c r="K52" s="607"/>
      <c r="L52" s="607"/>
      <c r="M52" s="654"/>
      <c r="N52" s="276"/>
      <c r="O52" s="609">
        <f>ROWS($M$8:N52)</f>
        <v>45</v>
      </c>
      <c r="P52" s="609" t="str">
        <f>IF(ID!$A$72=N52,O52,"")</f>
        <v/>
      </c>
      <c r="Q52" s="609" t="str">
        <f>IFERROR(SMALL($P$8:$P303,ROWS($P$8:P52)),"")</f>
        <v/>
      </c>
    </row>
    <row r="53" spans="2:17" x14ac:dyDescent="0.2">
      <c r="B53" s="613"/>
      <c r="C53" s="604"/>
      <c r="D53" s="604"/>
      <c r="E53" s="649"/>
      <c r="F53" s="606"/>
      <c r="G53" s="606"/>
      <c r="H53" s="607"/>
      <c r="I53" s="607"/>
      <c r="J53" s="607"/>
      <c r="K53" s="607"/>
      <c r="L53" s="607"/>
      <c r="M53" s="654"/>
      <c r="N53" s="276"/>
      <c r="O53" s="609">
        <f>ROWS($M$8:N53)</f>
        <v>46</v>
      </c>
      <c r="P53" s="609" t="str">
        <f>IF(ID!$A$72=N53,O53,"")</f>
        <v/>
      </c>
      <c r="Q53" s="609" t="str">
        <f>IFERROR(SMALL($P$8:$P304,ROWS($P$8:P53)),"")</f>
        <v/>
      </c>
    </row>
    <row r="54" spans="2:17" ht="13" x14ac:dyDescent="0.3">
      <c r="B54" s="655"/>
      <c r="C54" s="655"/>
      <c r="D54" s="655"/>
      <c r="E54" s="656"/>
      <c r="F54" s="656"/>
      <c r="G54" s="656"/>
      <c r="H54" s="657"/>
      <c r="I54" s="657"/>
      <c r="J54" s="657"/>
      <c r="K54" s="657"/>
      <c r="L54" s="657"/>
      <c r="M54" s="654"/>
      <c r="N54" s="276"/>
      <c r="O54" s="609">
        <f>ROWS($M$8:N54)</f>
        <v>47</v>
      </c>
      <c r="P54" s="609" t="str">
        <f>IF(ID!$A$72=N54,O54,"")</f>
        <v/>
      </c>
      <c r="Q54" s="609" t="str">
        <f>IFERROR(SMALL($P$8:$P305,ROWS($P$8:P54)),"")</f>
        <v/>
      </c>
    </row>
    <row r="55" spans="2:17" x14ac:dyDescent="0.2">
      <c r="O55" s="609">
        <f>ROWS($M$8:N55)</f>
        <v>48</v>
      </c>
      <c r="P55" s="609" t="str">
        <f>IF(ID!$A$72=N55,O55,"")</f>
        <v/>
      </c>
      <c r="Q55" s="609" t="str">
        <f>IFERROR(SMALL($P$8:$P306,ROWS($P$8:P55)),"")</f>
        <v/>
      </c>
    </row>
    <row r="56" spans="2:17" x14ac:dyDescent="0.2">
      <c r="O56" s="609">
        <f>ROWS($M$8:N56)</f>
        <v>49</v>
      </c>
      <c r="P56" s="609" t="str">
        <f>IF(ID!$A$72=N56,O56,"")</f>
        <v/>
      </c>
      <c r="Q56" s="609" t="str">
        <f>IFERROR(SMALL($P$8:$P307,ROWS($P$8:P56)),"")</f>
        <v/>
      </c>
    </row>
    <row r="57" spans="2:17" x14ac:dyDescent="0.2">
      <c r="O57" s="609">
        <f>ROWS($M$8:N57)</f>
        <v>50</v>
      </c>
      <c r="P57" s="609" t="str">
        <f>IF(ID!$A$72=N57,O57,"")</f>
        <v/>
      </c>
      <c r="Q57" s="609" t="str">
        <f>IFERROR(SMALL($P$8:$P308,ROWS($P$8:P57)),"")</f>
        <v/>
      </c>
    </row>
    <row r="58" spans="2:17" x14ac:dyDescent="0.2">
      <c r="B58" s="603"/>
      <c r="C58" s="604"/>
      <c r="D58" s="604"/>
      <c r="E58" s="605"/>
      <c r="F58" s="606"/>
      <c r="G58" s="606"/>
      <c r="H58" s="607"/>
      <c r="I58" s="607"/>
      <c r="J58" s="607"/>
      <c r="K58" s="607"/>
      <c r="L58" s="607"/>
      <c r="M58" s="658"/>
      <c r="N58" s="276"/>
      <c r="O58" s="609">
        <f>ROWS($M$8:N58)</f>
        <v>51</v>
      </c>
      <c r="P58" s="609" t="str">
        <f>IF(ID!$A$72=N58,O58,"")</f>
        <v/>
      </c>
      <c r="Q58" s="609" t="str">
        <f>IFERROR(SMALL($P$8:$P309,ROWS($P$8:P58)),"")</f>
        <v/>
      </c>
    </row>
    <row r="59" spans="2:17" x14ac:dyDescent="0.2">
      <c r="B59" s="603"/>
      <c r="C59" s="604"/>
      <c r="D59" s="604"/>
      <c r="E59" s="605"/>
      <c r="F59" s="606"/>
      <c r="G59" s="606"/>
      <c r="H59" s="607"/>
      <c r="I59" s="607"/>
      <c r="J59" s="607"/>
      <c r="K59" s="607"/>
      <c r="L59" s="607"/>
      <c r="M59" s="658"/>
      <c r="N59" s="276"/>
      <c r="O59" s="609">
        <f>ROWS($M$8:N59)</f>
        <v>52</v>
      </c>
      <c r="P59" s="609" t="str">
        <f>IF(ID!$A$72=N59,O59,"")</f>
        <v/>
      </c>
      <c r="Q59" s="609" t="str">
        <f>IFERROR(SMALL($P$8:$P310,ROWS($P$8:P59)),"")</f>
        <v/>
      </c>
    </row>
    <row r="60" spans="2:17" x14ac:dyDescent="0.2">
      <c r="B60" s="603"/>
      <c r="C60" s="604"/>
      <c r="D60" s="604"/>
      <c r="E60" s="605"/>
      <c r="F60" s="606"/>
      <c r="G60" s="606"/>
      <c r="H60" s="607"/>
      <c r="I60" s="607"/>
      <c r="J60" s="607"/>
      <c r="K60" s="607"/>
      <c r="L60" s="607"/>
      <c r="M60" s="658"/>
      <c r="N60" s="276"/>
      <c r="O60" s="609">
        <f>ROWS($M$8:N60)</f>
        <v>53</v>
      </c>
      <c r="P60" s="609" t="str">
        <f>IF(ID!$A$72=N60,O60,"")</f>
        <v/>
      </c>
      <c r="Q60" s="609" t="str">
        <f>IFERROR(SMALL($P$8:$P311,ROWS($P$8:P60)),"")</f>
        <v/>
      </c>
    </row>
    <row r="61" spans="2:17" x14ac:dyDescent="0.2">
      <c r="B61" s="603"/>
      <c r="C61" s="604"/>
      <c r="D61" s="604"/>
      <c r="E61" s="605"/>
      <c r="F61" s="606"/>
      <c r="G61" s="606"/>
      <c r="H61" s="607"/>
      <c r="I61" s="607"/>
      <c r="J61" s="607"/>
      <c r="K61" s="607"/>
      <c r="L61" s="607"/>
      <c r="M61" s="658"/>
      <c r="N61" s="276"/>
      <c r="O61" s="609">
        <f>ROWS($M$8:N61)</f>
        <v>54</v>
      </c>
      <c r="P61" s="609" t="str">
        <f>IF(ID!$A$72=N61,O61,"")</f>
        <v/>
      </c>
      <c r="Q61" s="609" t="str">
        <f>IFERROR(SMALL($P$8:$P312,ROWS($P$8:P61)),"")</f>
        <v/>
      </c>
    </row>
    <row r="62" spans="2:17" x14ac:dyDescent="0.2">
      <c r="B62" s="603"/>
      <c r="C62" s="604"/>
      <c r="D62" s="604"/>
      <c r="E62" s="605"/>
      <c r="F62" s="606"/>
      <c r="G62" s="606"/>
      <c r="H62" s="607"/>
      <c r="I62" s="607"/>
      <c r="J62" s="607"/>
      <c r="K62" s="607"/>
      <c r="L62" s="607"/>
      <c r="M62" s="658"/>
      <c r="N62" s="276"/>
      <c r="O62" s="609">
        <f>ROWS($M$8:N62)</f>
        <v>55</v>
      </c>
      <c r="P62" s="609" t="str">
        <f>IF(ID!$A$72=N62,O62,"")</f>
        <v/>
      </c>
      <c r="Q62" s="609" t="str">
        <f>IFERROR(SMALL($P$8:$P313,ROWS($P$8:P62)),"")</f>
        <v/>
      </c>
    </row>
    <row r="63" spans="2:17" x14ac:dyDescent="0.2">
      <c r="B63" s="613"/>
      <c r="C63" s="604"/>
      <c r="D63" s="604"/>
      <c r="E63" s="614"/>
      <c r="F63" s="606"/>
      <c r="G63" s="606"/>
      <c r="H63" s="607"/>
      <c r="I63" s="607"/>
      <c r="J63" s="607"/>
      <c r="K63" s="607"/>
      <c r="L63" s="607"/>
      <c r="M63" s="658"/>
      <c r="N63" s="276"/>
      <c r="O63" s="609">
        <f>ROWS($M$8:N63)</f>
        <v>56</v>
      </c>
      <c r="P63" s="609" t="str">
        <f>IF(ID!$A$72=N63,O63,"")</f>
        <v/>
      </c>
      <c r="Q63" s="609" t="str">
        <f>IFERROR(SMALL($P$8:$P314,ROWS($P$8:P63)),"")</f>
        <v/>
      </c>
    </row>
    <row r="64" spans="2:17" x14ac:dyDescent="0.2">
      <c r="B64" s="613"/>
      <c r="C64" s="647"/>
      <c r="D64" s="604"/>
      <c r="E64" s="614"/>
      <c r="F64" s="615"/>
      <c r="G64" s="606"/>
      <c r="H64" s="607"/>
      <c r="I64" s="607"/>
      <c r="J64" s="607"/>
      <c r="K64" s="607"/>
      <c r="L64" s="607"/>
      <c r="M64" s="658"/>
      <c r="N64" s="276"/>
      <c r="O64" s="609">
        <f>ROWS($M$8:N64)</f>
        <v>57</v>
      </c>
      <c r="P64" s="609" t="str">
        <f>IF(ID!$A$72=N64,O64,"")</f>
        <v/>
      </c>
      <c r="Q64" s="609" t="str">
        <f>IFERROR(SMALL($P$8:$P315,ROWS($P$8:P64)),"")</f>
        <v/>
      </c>
    </row>
    <row r="65" spans="2:17" x14ac:dyDescent="0.2">
      <c r="O65" s="609">
        <f>ROWS($M$8:N65)</f>
        <v>58</v>
      </c>
      <c r="P65" s="609" t="str">
        <f>IF(ID!$A$72=N65,O65,"")</f>
        <v/>
      </c>
      <c r="Q65" s="609" t="str">
        <f>IFERROR(SMALL($P$8:$P316,ROWS($P$8:P65)),"")</f>
        <v/>
      </c>
    </row>
    <row r="66" spans="2:17" x14ac:dyDescent="0.2">
      <c r="O66" s="609">
        <f>ROWS($M$8:N66)</f>
        <v>59</v>
      </c>
      <c r="P66" s="609" t="str">
        <f>IF(ID!$A$72=N66,O66,"")</f>
        <v/>
      </c>
      <c r="Q66" s="609" t="str">
        <f>IFERROR(SMALL($P$8:$P317,ROWS($P$8:P66)),"")</f>
        <v/>
      </c>
    </row>
    <row r="67" spans="2:17" x14ac:dyDescent="0.2">
      <c r="O67" s="609">
        <f>ROWS($M$8:N67)</f>
        <v>60</v>
      </c>
      <c r="P67" s="609" t="str">
        <f>IF(ID!$A$72=N67,O67,"")</f>
        <v/>
      </c>
      <c r="Q67" s="609" t="str">
        <f>IFERROR(SMALL($P$8:$P318,ROWS($P$8:P67)),"")</f>
        <v/>
      </c>
    </row>
    <row r="68" spans="2:17" x14ac:dyDescent="0.2">
      <c r="B68" s="603"/>
      <c r="C68" s="604"/>
      <c r="D68" s="604"/>
      <c r="E68" s="605"/>
      <c r="F68" s="606"/>
      <c r="G68" s="606"/>
      <c r="H68" s="607"/>
      <c r="I68" s="607"/>
      <c r="J68" s="607"/>
      <c r="K68" s="607"/>
      <c r="L68" s="607"/>
      <c r="M68" s="658"/>
      <c r="N68" s="276"/>
      <c r="O68" s="609">
        <f>ROWS($M$8:N68)</f>
        <v>61</v>
      </c>
      <c r="P68" s="609" t="str">
        <f>IF(ID!$A$72=N68,O68,"")</f>
        <v/>
      </c>
      <c r="Q68" s="609" t="str">
        <f>IFERROR(SMALL($P$8:$P319,ROWS($P$8:P68)),"")</f>
        <v/>
      </c>
    </row>
    <row r="69" spans="2:17" x14ac:dyDescent="0.2">
      <c r="B69" s="603"/>
      <c r="C69" s="604"/>
      <c r="D69" s="604"/>
      <c r="E69" s="605"/>
      <c r="F69" s="606"/>
      <c r="G69" s="606"/>
      <c r="H69" s="607"/>
      <c r="I69" s="607"/>
      <c r="J69" s="607"/>
      <c r="K69" s="607"/>
      <c r="L69" s="607"/>
      <c r="M69" s="658"/>
      <c r="N69" s="276"/>
      <c r="O69" s="609">
        <f>ROWS($M$8:N69)</f>
        <v>62</v>
      </c>
      <c r="P69" s="609" t="str">
        <f>IF(ID!$A$72=N69,O69,"")</f>
        <v/>
      </c>
      <c r="Q69" s="609" t="str">
        <f>IFERROR(SMALL($P$8:$P320,ROWS($P$8:P69)),"")</f>
        <v/>
      </c>
    </row>
    <row r="70" spans="2:17" x14ac:dyDescent="0.2">
      <c r="B70" s="603"/>
      <c r="C70" s="604"/>
      <c r="D70" s="604"/>
      <c r="E70" s="605"/>
      <c r="F70" s="606"/>
      <c r="G70" s="606"/>
      <c r="H70" s="607"/>
      <c r="I70" s="607"/>
      <c r="J70" s="607"/>
      <c r="K70" s="607"/>
      <c r="L70" s="607"/>
      <c r="M70" s="658"/>
      <c r="N70" s="276"/>
      <c r="O70" s="609">
        <f>ROWS($M$8:N70)</f>
        <v>63</v>
      </c>
      <c r="P70" s="609" t="str">
        <f>IF(ID!$A$72=N70,O70,"")</f>
        <v/>
      </c>
      <c r="Q70" s="609" t="str">
        <f>IFERROR(SMALL($P$8:$P321,ROWS($P$8:P70)),"")</f>
        <v/>
      </c>
    </row>
    <row r="71" spans="2:17" x14ac:dyDescent="0.2">
      <c r="B71" s="603"/>
      <c r="C71" s="604"/>
      <c r="D71" s="604"/>
      <c r="E71" s="605"/>
      <c r="F71" s="606"/>
      <c r="G71" s="606"/>
      <c r="H71" s="607"/>
      <c r="I71" s="607"/>
      <c r="J71" s="607"/>
      <c r="K71" s="607"/>
      <c r="L71" s="607"/>
      <c r="M71" s="658"/>
      <c r="N71" s="276"/>
      <c r="O71" s="609">
        <f>ROWS($M$8:N71)</f>
        <v>64</v>
      </c>
      <c r="P71" s="609" t="str">
        <f>IF(ID!$A$72=N71,O71,"")</f>
        <v/>
      </c>
      <c r="Q71" s="609" t="str">
        <f>IFERROR(SMALL($P$8:$P322,ROWS($P$8:P71)),"")</f>
        <v/>
      </c>
    </row>
    <row r="72" spans="2:17" x14ac:dyDescent="0.2">
      <c r="B72" s="603"/>
      <c r="C72" s="604"/>
      <c r="D72" s="604"/>
      <c r="E72" s="605"/>
      <c r="F72" s="606"/>
      <c r="G72" s="606"/>
      <c r="H72" s="607"/>
      <c r="I72" s="607"/>
      <c r="J72" s="607"/>
      <c r="K72" s="607"/>
      <c r="L72" s="607"/>
      <c r="M72" s="658"/>
      <c r="N72" s="276"/>
      <c r="O72" s="609">
        <f>ROWS($M$8:N72)</f>
        <v>65</v>
      </c>
      <c r="P72" s="609" t="str">
        <f>IF(ID!$A$72=N72,O72,"")</f>
        <v/>
      </c>
      <c r="Q72" s="609" t="str">
        <f>IFERROR(SMALL($P$8:$P323,ROWS($P$8:P72)),"")</f>
        <v/>
      </c>
    </row>
    <row r="73" spans="2:17" x14ac:dyDescent="0.2">
      <c r="B73" s="613"/>
      <c r="C73" s="604"/>
      <c r="D73" s="604"/>
      <c r="E73" s="614"/>
      <c r="F73" s="606"/>
      <c r="G73" s="606"/>
      <c r="H73" s="607"/>
      <c r="I73" s="607"/>
      <c r="J73" s="607"/>
      <c r="K73" s="607"/>
      <c r="L73" s="607"/>
      <c r="M73" s="658"/>
      <c r="N73" s="276"/>
      <c r="O73" s="609">
        <f>ROWS($M$8:N73)</f>
        <v>66</v>
      </c>
      <c r="P73" s="609" t="str">
        <f>IF(ID!$A$72=N73,O73,"")</f>
        <v/>
      </c>
      <c r="Q73" s="609" t="str">
        <f>IFERROR(SMALL($P$8:$P324,ROWS($P$8:P73)),"")</f>
        <v/>
      </c>
    </row>
    <row r="74" spans="2:17" x14ac:dyDescent="0.2">
      <c r="B74" s="613"/>
      <c r="C74" s="647"/>
      <c r="D74" s="604"/>
      <c r="E74" s="614"/>
      <c r="F74" s="615"/>
      <c r="G74" s="606"/>
      <c r="H74" s="607"/>
      <c r="I74" s="607"/>
      <c r="J74" s="607"/>
      <c r="K74" s="607"/>
      <c r="L74" s="607"/>
      <c r="M74" s="658"/>
      <c r="N74" s="276"/>
      <c r="O74" s="609">
        <f>ROWS($M$8:N74)</f>
        <v>67</v>
      </c>
      <c r="P74" s="609" t="str">
        <f>IF(ID!$A$72=N74,O74,"")</f>
        <v/>
      </c>
      <c r="Q74" s="609" t="str">
        <f>IFERROR(SMALL($P$8:$P325,ROWS($P$8:P74)),"")</f>
        <v/>
      </c>
    </row>
    <row r="75" spans="2:17" x14ac:dyDescent="0.2">
      <c r="O75" s="609">
        <f>ROWS($M$8:N75)</f>
        <v>68</v>
      </c>
      <c r="P75" s="609" t="str">
        <f>IF(ID!$A$72=N75,O75,"")</f>
        <v/>
      </c>
      <c r="Q75" s="609" t="str">
        <f>IFERROR(SMALL($P$8:$P326,ROWS($P$8:P75)),"")</f>
        <v/>
      </c>
    </row>
    <row r="76" spans="2:17" x14ac:dyDescent="0.2">
      <c r="O76" s="609">
        <f>ROWS($M$8:N76)</f>
        <v>69</v>
      </c>
      <c r="P76" s="609" t="str">
        <f>IF(ID!$A$72=N76,O76,"")</f>
        <v/>
      </c>
      <c r="Q76" s="609" t="str">
        <f>IFERROR(SMALL($P$8:$P327,ROWS($P$8:P76)),"")</f>
        <v/>
      </c>
    </row>
    <row r="77" spans="2:17" x14ac:dyDescent="0.2">
      <c r="O77" s="609">
        <f>ROWS($M$8:N77)</f>
        <v>70</v>
      </c>
      <c r="P77" s="609" t="str">
        <f>IF(ID!$A$72=N77,O77,"")</f>
        <v/>
      </c>
      <c r="Q77" s="609" t="str">
        <f>IFERROR(SMALL($P$8:$P328,ROWS($P$8:P77)),"")</f>
        <v/>
      </c>
    </row>
    <row r="78" spans="2:17" ht="13" x14ac:dyDescent="0.2">
      <c r="B78" s="603">
        <v>15</v>
      </c>
      <c r="C78" s="604">
        <v>0.4</v>
      </c>
      <c r="D78" s="604">
        <v>0.8</v>
      </c>
      <c r="E78" s="605">
        <v>30</v>
      </c>
      <c r="F78" s="606">
        <v>-1.5</v>
      </c>
      <c r="G78" s="606">
        <v>2.6</v>
      </c>
      <c r="H78" s="607">
        <v>995</v>
      </c>
      <c r="I78" s="607">
        <v>0.9</v>
      </c>
      <c r="J78" s="607"/>
      <c r="K78" s="607"/>
      <c r="L78" s="607">
        <v>1.6</v>
      </c>
      <c r="M78" s="608" t="s">
        <v>664</v>
      </c>
      <c r="O78" s="609">
        <f>ROWS($M$8:N78)</f>
        <v>71</v>
      </c>
      <c r="P78" s="609" t="str">
        <f>IF(ID!$A$72=N78,O78,"")</f>
        <v/>
      </c>
      <c r="Q78" s="609" t="str">
        <f>IFERROR(SMALL($P$8:$P329,ROWS($P$8:P78)),"")</f>
        <v/>
      </c>
    </row>
    <row r="79" spans="2:17" ht="13" x14ac:dyDescent="0.2">
      <c r="B79" s="603">
        <v>20</v>
      </c>
      <c r="C79" s="604">
        <v>0.3</v>
      </c>
      <c r="D79" s="604">
        <v>0.8</v>
      </c>
      <c r="E79" s="605">
        <v>40</v>
      </c>
      <c r="F79" s="606">
        <v>-3.8</v>
      </c>
      <c r="G79" s="606">
        <v>2.6</v>
      </c>
      <c r="H79" s="607">
        <v>1000</v>
      </c>
      <c r="I79" s="607">
        <v>0.9</v>
      </c>
      <c r="J79" s="607"/>
      <c r="K79" s="607"/>
      <c r="L79" s="607">
        <v>1.6</v>
      </c>
      <c r="M79" s="608"/>
      <c r="N79" s="659" t="s">
        <v>734</v>
      </c>
      <c r="O79" s="609">
        <f>ROWS($M$8:N79)</f>
        <v>72</v>
      </c>
      <c r="P79" s="609" t="str">
        <f>IF(ID!$A$72=N79,O79,"")</f>
        <v/>
      </c>
      <c r="Q79" s="609" t="str">
        <f>IFERROR(SMALL($P$8:$P330,ROWS($P$8:P79)),"")</f>
        <v/>
      </c>
    </row>
    <row r="80" spans="2:17" ht="13" x14ac:dyDescent="0.2">
      <c r="B80" s="603">
        <v>25</v>
      </c>
      <c r="C80" s="604">
        <v>0.2</v>
      </c>
      <c r="D80" s="604">
        <v>0.8</v>
      </c>
      <c r="E80" s="605">
        <v>50</v>
      </c>
      <c r="F80" s="606">
        <v>-5.4</v>
      </c>
      <c r="G80" s="606">
        <v>2.6</v>
      </c>
      <c r="H80" s="635">
        <v>1005</v>
      </c>
      <c r="I80" s="635">
        <v>0.9</v>
      </c>
      <c r="J80" s="635"/>
      <c r="K80" s="607"/>
      <c r="L80" s="607">
        <v>1.6</v>
      </c>
      <c r="M80" s="608"/>
      <c r="N80" s="275" t="s">
        <v>734</v>
      </c>
      <c r="O80" s="609">
        <f>ROWS($M$8:N80)</f>
        <v>73</v>
      </c>
      <c r="P80" s="609" t="str">
        <f>IF(ID!$A$72=N80,O80,"")</f>
        <v/>
      </c>
      <c r="Q80" s="609" t="str">
        <f>IFERROR(SMALL($P$8:$P331,ROWS($P$8:P80)),"")</f>
        <v/>
      </c>
    </row>
    <row r="81" spans="2:17" ht="13" x14ac:dyDescent="0.2">
      <c r="B81" s="603">
        <v>30</v>
      </c>
      <c r="C81" s="604">
        <v>0.1</v>
      </c>
      <c r="D81" s="604">
        <v>0.8</v>
      </c>
      <c r="E81" s="605">
        <v>60</v>
      </c>
      <c r="F81" s="606">
        <v>-6.4</v>
      </c>
      <c r="G81" s="606">
        <v>2.6</v>
      </c>
      <c r="H81" s="660">
        <v>1015</v>
      </c>
      <c r="I81" s="660">
        <v>0.9</v>
      </c>
      <c r="J81" s="660"/>
      <c r="K81" s="660"/>
      <c r="L81" s="660">
        <v>1.6</v>
      </c>
      <c r="M81" s="608"/>
      <c r="N81" s="275" t="s">
        <v>734</v>
      </c>
      <c r="O81" s="609">
        <f>ROWS($M$8:N81)</f>
        <v>74</v>
      </c>
      <c r="P81" s="609" t="str">
        <f>IF(ID!$A$72=N81,O81,"")</f>
        <v/>
      </c>
      <c r="Q81" s="609" t="str">
        <f>IFERROR(SMALL($P$8:$P332,ROWS($P$8:P81)),"")</f>
        <v/>
      </c>
    </row>
    <row r="82" spans="2:17" ht="13" x14ac:dyDescent="0.2">
      <c r="B82" s="603">
        <v>35</v>
      </c>
      <c r="C82" s="604">
        <v>0.1</v>
      </c>
      <c r="D82" s="604">
        <v>0.8</v>
      </c>
      <c r="E82" s="605">
        <v>70</v>
      </c>
      <c r="F82" s="606">
        <v>-6.7</v>
      </c>
      <c r="G82" s="606">
        <v>2.6</v>
      </c>
      <c r="H82" s="607" t="s">
        <v>58</v>
      </c>
      <c r="I82" s="607" t="s">
        <v>58</v>
      </c>
      <c r="J82" s="607" t="s">
        <v>58</v>
      </c>
      <c r="K82" s="607" t="s">
        <v>58</v>
      </c>
      <c r="L82" s="607" t="s">
        <v>58</v>
      </c>
      <c r="M82" s="608"/>
      <c r="N82" s="275" t="s">
        <v>734</v>
      </c>
      <c r="O82" s="609">
        <f>ROWS($M$8:N82)</f>
        <v>75</v>
      </c>
      <c r="P82" s="609" t="str">
        <f>IF(ID!$A$72=N82,O82,"")</f>
        <v/>
      </c>
      <c r="Q82" s="609" t="str">
        <f>IFERROR(SMALL($P$8:$P333,ROWS($P$8:P82)),"")</f>
        <v/>
      </c>
    </row>
    <row r="83" spans="2:17" ht="13" x14ac:dyDescent="0.2">
      <c r="B83" s="613">
        <v>37</v>
      </c>
      <c r="C83" s="604">
        <v>0.1</v>
      </c>
      <c r="D83" s="604">
        <v>0.8</v>
      </c>
      <c r="E83" s="614">
        <v>80</v>
      </c>
      <c r="F83" s="606">
        <v>-6.3</v>
      </c>
      <c r="G83" s="606">
        <v>2.6</v>
      </c>
      <c r="H83" s="607" t="s">
        <v>58</v>
      </c>
      <c r="I83" s="607" t="s">
        <v>58</v>
      </c>
      <c r="J83" s="607" t="s">
        <v>58</v>
      </c>
      <c r="K83" s="607" t="s">
        <v>58</v>
      </c>
      <c r="L83" s="607" t="s">
        <v>58</v>
      </c>
      <c r="M83" s="608"/>
      <c r="N83" s="275" t="s">
        <v>734</v>
      </c>
      <c r="O83" s="609">
        <f>ROWS($M$8:N83)</f>
        <v>76</v>
      </c>
      <c r="P83" s="609" t="str">
        <f>IF(ID!$A$72=N83,O83,"")</f>
        <v/>
      </c>
      <c r="Q83" s="609" t="str">
        <f>IFERROR(SMALL($P$8:$P334,ROWS($P$8:P83)),"")</f>
        <v/>
      </c>
    </row>
    <row r="84" spans="2:17" ht="13" x14ac:dyDescent="0.2">
      <c r="B84" s="613">
        <v>40</v>
      </c>
      <c r="C84" s="647">
        <v>0.1</v>
      </c>
      <c r="D84" s="604">
        <v>0.8</v>
      </c>
      <c r="E84" s="614">
        <v>90</v>
      </c>
      <c r="F84" s="615">
        <v>-5.2</v>
      </c>
      <c r="G84" s="606">
        <v>2.6</v>
      </c>
      <c r="H84" s="607" t="s">
        <v>58</v>
      </c>
      <c r="I84" s="607" t="s">
        <v>58</v>
      </c>
      <c r="J84" s="607" t="s">
        <v>58</v>
      </c>
      <c r="K84" s="607" t="s">
        <v>58</v>
      </c>
      <c r="L84" s="607" t="s">
        <v>58</v>
      </c>
      <c r="M84" s="608"/>
      <c r="N84" s="275" t="s">
        <v>734</v>
      </c>
      <c r="O84" s="609">
        <f>ROWS($M$8:N84)</f>
        <v>77</v>
      </c>
      <c r="P84" s="609" t="str">
        <f>IF(ID!$A$72=N84,O84,"")</f>
        <v/>
      </c>
      <c r="Q84" s="609" t="str">
        <f>IFERROR(SMALL($P$8:$P335,ROWS($P$8:P84)),"")</f>
        <v/>
      </c>
    </row>
    <row r="85" spans="2:17" ht="13" x14ac:dyDescent="0.2">
      <c r="B85" s="629"/>
      <c r="C85" s="630"/>
      <c r="D85" s="631"/>
      <c r="E85" s="632"/>
      <c r="F85" s="633"/>
      <c r="G85" s="634"/>
      <c r="H85" s="607" t="s">
        <v>58</v>
      </c>
      <c r="I85" s="607" t="s">
        <v>58</v>
      </c>
      <c r="J85" s="607" t="s">
        <v>58</v>
      </c>
      <c r="K85" s="607" t="s">
        <v>58</v>
      </c>
      <c r="L85" s="607" t="s">
        <v>58</v>
      </c>
      <c r="M85" s="608"/>
      <c r="N85" s="276"/>
      <c r="O85" s="609">
        <f>ROWS($M$8:N85)</f>
        <v>78</v>
      </c>
      <c r="P85" s="609" t="str">
        <f>IF(ID!$A$72=N85,O85,"")</f>
        <v/>
      </c>
      <c r="Q85" s="609" t="str">
        <f>IFERROR(SMALL($P$8:$P336,ROWS($P$8:P85)),"")</f>
        <v/>
      </c>
    </row>
    <row r="86" spans="2:17" x14ac:dyDescent="0.2">
      <c r="B86" s="629"/>
      <c r="C86" s="630"/>
      <c r="D86" s="631"/>
      <c r="E86" s="632"/>
      <c r="F86" s="633"/>
      <c r="G86" s="634"/>
      <c r="H86" s="607" t="s">
        <v>58</v>
      </c>
      <c r="I86" s="607" t="s">
        <v>58</v>
      </c>
      <c r="J86" s="607" t="s">
        <v>58</v>
      </c>
      <c r="K86" s="607" t="s">
        <v>58</v>
      </c>
      <c r="L86" s="607" t="s">
        <v>58</v>
      </c>
      <c r="M86" s="636"/>
      <c r="N86" s="661"/>
      <c r="O86" s="609">
        <f>ROWS($M$8:N86)</f>
        <v>79</v>
      </c>
      <c r="P86" s="609" t="str">
        <f>IF(ID!$A$72=N86,O86,"")</f>
        <v/>
      </c>
      <c r="Q86" s="609" t="str">
        <f>IFERROR(SMALL($P$8:$P337,ROWS($P$8:P86)),"")</f>
        <v/>
      </c>
    </row>
    <row r="87" spans="2:17" x14ac:dyDescent="0.2">
      <c r="B87" s="629"/>
      <c r="C87" s="630"/>
      <c r="D87" s="631"/>
      <c r="E87" s="632"/>
      <c r="F87" s="633"/>
      <c r="G87" s="634"/>
      <c r="H87" s="635"/>
      <c r="I87" s="635"/>
      <c r="J87" s="635"/>
      <c r="K87" s="635"/>
      <c r="L87" s="635"/>
      <c r="M87" s="662"/>
      <c r="N87" s="616"/>
      <c r="O87" s="609">
        <f>ROWS($M$8:N87)</f>
        <v>80</v>
      </c>
      <c r="P87" s="609" t="str">
        <f>IF(ID!$A$72=N87,O87,"")</f>
        <v/>
      </c>
      <c r="Q87" s="609" t="str">
        <f>IFERROR(SMALL($P$8:$P338,ROWS($P$8:P87)),"")</f>
        <v/>
      </c>
    </row>
    <row r="88" spans="2:17" x14ac:dyDescent="0.2">
      <c r="B88" s="629"/>
      <c r="C88" s="630"/>
      <c r="D88" s="631"/>
      <c r="E88" s="632"/>
      <c r="F88" s="633"/>
      <c r="G88" s="634"/>
      <c r="H88" s="635"/>
      <c r="I88" s="635"/>
      <c r="J88" s="635"/>
      <c r="K88" s="635"/>
      <c r="L88" s="635"/>
      <c r="M88" s="662"/>
      <c r="N88" s="616"/>
      <c r="O88" s="609">
        <f>ROWS($M$8:N88)</f>
        <v>81</v>
      </c>
      <c r="P88" s="609" t="str">
        <f>IF(ID!$A$72=N88,O88,"")</f>
        <v/>
      </c>
      <c r="Q88" s="609" t="str">
        <f>IFERROR(SMALL($P$8:$P339,ROWS($P$8:P88)),"")</f>
        <v/>
      </c>
    </row>
    <row r="89" spans="2:17" x14ac:dyDescent="0.2">
      <c r="B89" s="629"/>
      <c r="C89" s="630"/>
      <c r="D89" s="631"/>
      <c r="E89" s="632"/>
      <c r="F89" s="633"/>
      <c r="G89" s="634"/>
      <c r="H89" s="635"/>
      <c r="I89" s="635"/>
      <c r="J89" s="635"/>
      <c r="K89" s="635"/>
      <c r="L89" s="635"/>
      <c r="M89" s="662"/>
      <c r="N89" s="616"/>
      <c r="O89" s="609">
        <f>ROWS($M$8:N89)</f>
        <v>82</v>
      </c>
      <c r="P89" s="609" t="str">
        <f>IF(ID!$A$72=N89,O89,"")</f>
        <v/>
      </c>
      <c r="Q89" s="609" t="str">
        <f>IFERROR(SMALL($P$8:$P340,ROWS($P$8:P89)),"")</f>
        <v/>
      </c>
    </row>
    <row r="90" spans="2:17" x14ac:dyDescent="0.2">
      <c r="B90" s="629"/>
      <c r="C90" s="630"/>
      <c r="D90" s="631"/>
      <c r="E90" s="632"/>
      <c r="F90" s="633"/>
      <c r="G90" s="634"/>
      <c r="H90" s="635"/>
      <c r="I90" s="635"/>
      <c r="J90" s="635"/>
      <c r="K90" s="635"/>
      <c r="L90" s="635"/>
      <c r="M90" s="662"/>
      <c r="N90" s="616"/>
      <c r="O90" s="609">
        <f>ROWS($M$8:N90)</f>
        <v>83</v>
      </c>
      <c r="P90" s="609" t="str">
        <f>IF(ID!$A$72=N90,O90,"")</f>
        <v/>
      </c>
      <c r="Q90" s="609" t="str">
        <f>IFERROR(SMALL($P$8:$P341,ROWS($P$8:P90)),"")</f>
        <v/>
      </c>
    </row>
    <row r="91" spans="2:17" x14ac:dyDescent="0.2">
      <c r="O91" s="609">
        <f>ROWS($M$8:N91)</f>
        <v>84</v>
      </c>
      <c r="P91" s="609" t="str">
        <f>IF(ID!$A$72=N91,O91,"")</f>
        <v/>
      </c>
      <c r="Q91" s="609" t="str">
        <f>IFERROR(SMALL($P$8:$P342,ROWS($P$8:P91)),"")</f>
        <v/>
      </c>
    </row>
    <row r="92" spans="2:17" x14ac:dyDescent="0.2">
      <c r="O92" s="609">
        <f>ROWS($M$8:N92)</f>
        <v>85</v>
      </c>
      <c r="P92" s="609" t="str">
        <f>IF(ID!$A$72=N92,O92,"")</f>
        <v/>
      </c>
      <c r="Q92" s="609" t="str">
        <f>IFERROR(SMALL($P$8:$P343,ROWS($P$8:P92)),"")</f>
        <v/>
      </c>
    </row>
    <row r="93" spans="2:17" x14ac:dyDescent="0.2">
      <c r="O93" s="609">
        <f>ROWS($M$8:N93)</f>
        <v>86</v>
      </c>
      <c r="P93" s="609" t="str">
        <f>IF(ID!$A$72=N93,O93,"")</f>
        <v/>
      </c>
      <c r="Q93" s="609" t="str">
        <f>IFERROR(SMALL($P$8:$P344,ROWS($P$8:P93)),"")</f>
        <v/>
      </c>
    </row>
    <row r="94" spans="2:17" x14ac:dyDescent="0.2">
      <c r="B94" s="603">
        <v>15</v>
      </c>
      <c r="C94" s="604">
        <v>0.1</v>
      </c>
      <c r="D94" s="604">
        <v>0.3</v>
      </c>
      <c r="E94" s="605">
        <v>30</v>
      </c>
      <c r="F94" s="606">
        <v>-4</v>
      </c>
      <c r="G94" s="606">
        <v>2.5</v>
      </c>
      <c r="H94" s="607">
        <v>990</v>
      </c>
      <c r="I94" s="607">
        <v>-3.6</v>
      </c>
      <c r="J94" s="607"/>
      <c r="K94" s="607"/>
      <c r="L94" s="607">
        <v>2.1</v>
      </c>
      <c r="M94" s="658" t="s">
        <v>633</v>
      </c>
      <c r="N94" s="659" t="s">
        <v>645</v>
      </c>
      <c r="O94" s="609">
        <f>ROWS($M$8:N94)</f>
        <v>87</v>
      </c>
      <c r="P94" s="609" t="str">
        <f>IF(ID!$A$72=N94,O94,"")</f>
        <v/>
      </c>
      <c r="Q94" s="609" t="str">
        <f>IFERROR(SMALL($P$8:$P345,ROWS($P$8:P94)),"")</f>
        <v/>
      </c>
    </row>
    <row r="95" spans="2:17" x14ac:dyDescent="0.2">
      <c r="B95" s="603">
        <v>20</v>
      </c>
      <c r="C95" s="604">
        <v>0</v>
      </c>
      <c r="D95" s="604">
        <v>0.3</v>
      </c>
      <c r="E95" s="605">
        <v>40</v>
      </c>
      <c r="F95" s="606">
        <v>-3.8</v>
      </c>
      <c r="G95" s="606">
        <v>2.5</v>
      </c>
      <c r="H95" s="635">
        <v>1000</v>
      </c>
      <c r="I95" s="607">
        <v>-3.5</v>
      </c>
      <c r="J95" s="607"/>
      <c r="K95" s="607"/>
      <c r="L95" s="607">
        <v>2.1</v>
      </c>
      <c r="M95" s="658"/>
      <c r="N95" s="275" t="s">
        <v>645</v>
      </c>
      <c r="O95" s="609">
        <f>ROWS($M$8:N95)</f>
        <v>88</v>
      </c>
      <c r="P95" s="609" t="str">
        <f>IF(ID!$A$72=N95,O95,"")</f>
        <v/>
      </c>
      <c r="Q95" s="609" t="str">
        <f>IFERROR(SMALL($P$8:$P346,ROWS($P$8:P95)),"")</f>
        <v/>
      </c>
    </row>
    <row r="96" spans="2:17" x14ac:dyDescent="0.2">
      <c r="B96" s="603">
        <v>25</v>
      </c>
      <c r="C96" s="604">
        <v>-0.1</v>
      </c>
      <c r="D96" s="604">
        <v>0.3</v>
      </c>
      <c r="E96" s="605">
        <v>50</v>
      </c>
      <c r="F96" s="606">
        <v>-3.8</v>
      </c>
      <c r="G96" s="606">
        <v>2.5</v>
      </c>
      <c r="H96" s="635">
        <v>1010</v>
      </c>
      <c r="I96" s="607">
        <v>-3.4</v>
      </c>
      <c r="J96" s="607"/>
      <c r="K96" s="607"/>
      <c r="L96" s="607">
        <v>2.1</v>
      </c>
      <c r="M96" s="658"/>
      <c r="N96" s="275" t="s">
        <v>645</v>
      </c>
      <c r="O96" s="609">
        <f>ROWS($M$8:N96)</f>
        <v>89</v>
      </c>
      <c r="P96" s="609" t="str">
        <f>IF(ID!$A$72=N96,O96,"")</f>
        <v/>
      </c>
      <c r="Q96" s="609" t="str">
        <f>IFERROR(SMALL($P$8:$P347,ROWS($P$8:P96)),"")</f>
        <v/>
      </c>
    </row>
    <row r="97" spans="2:17" x14ac:dyDescent="0.2">
      <c r="B97" s="603">
        <v>30</v>
      </c>
      <c r="C97" s="604">
        <v>-0.2</v>
      </c>
      <c r="D97" s="604">
        <v>0.3</v>
      </c>
      <c r="E97" s="605">
        <v>60</v>
      </c>
      <c r="F97" s="606">
        <v>-3.9</v>
      </c>
      <c r="G97" s="606">
        <v>2.5</v>
      </c>
      <c r="H97" s="663">
        <v>1015</v>
      </c>
      <c r="I97" s="611">
        <f>I96</f>
        <v>-3.4</v>
      </c>
      <c r="J97" s="611"/>
      <c r="K97" s="611"/>
      <c r="L97" s="611">
        <f t="shared" ref="L97" si="0">L96</f>
        <v>2.1</v>
      </c>
      <c r="M97" s="658"/>
      <c r="N97" s="275" t="s">
        <v>645</v>
      </c>
      <c r="O97" s="609">
        <f>ROWS($M$8:N97)</f>
        <v>90</v>
      </c>
      <c r="P97" s="609" t="str">
        <f>IF(ID!$A$72=N97,O97,"")</f>
        <v/>
      </c>
      <c r="Q97" s="609" t="str">
        <f>IFERROR(SMALL($P$8:$P348,ROWS($P$8:P97)),"")</f>
        <v/>
      </c>
    </row>
    <row r="98" spans="2:17" x14ac:dyDescent="0.2">
      <c r="B98" s="603">
        <v>35</v>
      </c>
      <c r="C98" s="604">
        <v>-0.1</v>
      </c>
      <c r="D98" s="604">
        <v>0.3</v>
      </c>
      <c r="E98" s="605">
        <v>70</v>
      </c>
      <c r="F98" s="606">
        <v>-4.0999999999999996</v>
      </c>
      <c r="G98" s="606">
        <v>2.5</v>
      </c>
      <c r="H98" s="607" t="s">
        <v>58</v>
      </c>
      <c r="I98" s="607" t="s">
        <v>58</v>
      </c>
      <c r="J98" s="607" t="s">
        <v>58</v>
      </c>
      <c r="K98" s="607" t="s">
        <v>58</v>
      </c>
      <c r="L98" s="607" t="s">
        <v>58</v>
      </c>
      <c r="M98" s="658"/>
      <c r="N98" s="275" t="s">
        <v>645</v>
      </c>
      <c r="O98" s="609">
        <f>ROWS($M$8:N98)</f>
        <v>91</v>
      </c>
      <c r="P98" s="609" t="str">
        <f>IF(ID!$A$72=N98,O98,"")</f>
        <v/>
      </c>
      <c r="Q98" s="609" t="str">
        <f>IFERROR(SMALL($P$8:$P349,ROWS($P$8:P98)),"")</f>
        <v/>
      </c>
    </row>
    <row r="99" spans="2:17" x14ac:dyDescent="0.2">
      <c r="B99" s="613">
        <v>37</v>
      </c>
      <c r="C99" s="604">
        <v>-0.1</v>
      </c>
      <c r="D99" s="604">
        <v>0.3</v>
      </c>
      <c r="E99" s="614">
        <v>80</v>
      </c>
      <c r="F99" s="606">
        <v>-4.5</v>
      </c>
      <c r="G99" s="606">
        <v>2.5</v>
      </c>
      <c r="H99" s="607" t="s">
        <v>58</v>
      </c>
      <c r="I99" s="607" t="s">
        <v>58</v>
      </c>
      <c r="J99" s="607" t="s">
        <v>58</v>
      </c>
      <c r="K99" s="607" t="s">
        <v>58</v>
      </c>
      <c r="L99" s="607" t="s">
        <v>58</v>
      </c>
      <c r="M99" s="658"/>
      <c r="N99" s="275" t="s">
        <v>645</v>
      </c>
      <c r="O99" s="609">
        <f>ROWS($M$8:N99)</f>
        <v>92</v>
      </c>
      <c r="P99" s="609" t="str">
        <f>IF(ID!$A$72=N99,O99,"")</f>
        <v/>
      </c>
      <c r="Q99" s="609" t="str">
        <f>IFERROR(SMALL($P$8:$P350,ROWS($P$8:P99)),"")</f>
        <v/>
      </c>
    </row>
    <row r="100" spans="2:17" x14ac:dyDescent="0.2">
      <c r="B100" s="613">
        <v>40</v>
      </c>
      <c r="C100" s="664">
        <v>0</v>
      </c>
      <c r="D100" s="604">
        <v>0.3</v>
      </c>
      <c r="E100" s="614">
        <v>90</v>
      </c>
      <c r="F100" s="615">
        <v>-4.9000000000000004</v>
      </c>
      <c r="G100" s="606">
        <v>2.5</v>
      </c>
      <c r="H100" s="607" t="s">
        <v>58</v>
      </c>
      <c r="I100" s="607" t="s">
        <v>58</v>
      </c>
      <c r="J100" s="607" t="s">
        <v>58</v>
      </c>
      <c r="K100" s="607" t="s">
        <v>58</v>
      </c>
      <c r="L100" s="607" t="s">
        <v>58</v>
      </c>
      <c r="M100" s="658"/>
      <c r="N100" s="275" t="s">
        <v>645</v>
      </c>
      <c r="O100" s="609">
        <f>ROWS($M$8:N100)</f>
        <v>93</v>
      </c>
      <c r="P100" s="609" t="str">
        <f>IF(ID!$A$72=N100,O100,"")</f>
        <v/>
      </c>
      <c r="Q100" s="609" t="str">
        <f>IFERROR(SMALL($P$8:$P351,ROWS($P$8:P100)),"")</f>
        <v/>
      </c>
    </row>
    <row r="101" spans="2:17" x14ac:dyDescent="0.2">
      <c r="B101" s="629"/>
      <c r="C101" s="630"/>
      <c r="D101" s="631"/>
      <c r="E101" s="632"/>
      <c r="F101" s="633"/>
      <c r="G101" s="634"/>
      <c r="H101" s="607" t="s">
        <v>58</v>
      </c>
      <c r="I101" s="607" t="s">
        <v>58</v>
      </c>
      <c r="J101" s="607" t="s">
        <v>58</v>
      </c>
      <c r="K101" s="607" t="s">
        <v>58</v>
      </c>
      <c r="L101" s="607" t="s">
        <v>58</v>
      </c>
      <c r="M101" s="658"/>
      <c r="N101" s="276"/>
      <c r="O101" s="609">
        <f>ROWS($M$8:N101)</f>
        <v>94</v>
      </c>
      <c r="P101" s="609" t="str">
        <f>IF(ID!$A$72=N101,O101,"")</f>
        <v/>
      </c>
      <c r="Q101" s="609" t="str">
        <f>IFERROR(SMALL($P$8:$P352,ROWS($P$8:P101)),"")</f>
        <v/>
      </c>
    </row>
    <row r="102" spans="2:17" x14ac:dyDescent="0.2">
      <c r="B102" s="629"/>
      <c r="C102" s="630"/>
      <c r="D102" s="631"/>
      <c r="E102" s="632"/>
      <c r="F102" s="633"/>
      <c r="G102" s="634"/>
      <c r="H102" s="607" t="s">
        <v>58</v>
      </c>
      <c r="I102" s="607" t="s">
        <v>58</v>
      </c>
      <c r="J102" s="607" t="s">
        <v>58</v>
      </c>
      <c r="K102" s="607" t="s">
        <v>58</v>
      </c>
      <c r="L102" s="607" t="s">
        <v>58</v>
      </c>
      <c r="M102" s="658"/>
      <c r="N102" s="276"/>
      <c r="O102" s="609">
        <f>ROWS($M$8:N102)</f>
        <v>95</v>
      </c>
      <c r="P102" s="609" t="str">
        <f>IF(ID!$A$72=N102,O102,"")</f>
        <v/>
      </c>
      <c r="Q102" s="609" t="str">
        <f>IFERROR(SMALL($P$8:$P353,ROWS($P$8:P102)),"")</f>
        <v/>
      </c>
    </row>
    <row r="103" spans="2:17" s="673" customFormat="1" x14ac:dyDescent="0.2">
      <c r="B103" s="665"/>
      <c r="C103" s="666"/>
      <c r="D103" s="667"/>
      <c r="E103" s="668"/>
      <c r="F103" s="669"/>
      <c r="G103" s="670"/>
      <c r="H103" s="607" t="s">
        <v>58</v>
      </c>
      <c r="I103" s="607" t="s">
        <v>58</v>
      </c>
      <c r="J103" s="607" t="s">
        <v>58</v>
      </c>
      <c r="K103" s="607" t="s">
        <v>58</v>
      </c>
      <c r="L103" s="607" t="s">
        <v>58</v>
      </c>
      <c r="M103" s="671"/>
      <c r="N103" s="672"/>
      <c r="O103" s="609">
        <f>ROWS($M$8:N103)</f>
        <v>96</v>
      </c>
      <c r="P103" s="609" t="str">
        <f>IF(ID!$A$72=N103,O103,"")</f>
        <v/>
      </c>
      <c r="Q103" s="609" t="str">
        <f>IFERROR(SMALL($P$8:$P354,ROWS($P$8:P103)),"")</f>
        <v/>
      </c>
    </row>
    <row r="104" spans="2:17" x14ac:dyDescent="0.2">
      <c r="B104" s="629"/>
      <c r="C104" s="630"/>
      <c r="D104" s="631"/>
      <c r="E104" s="632"/>
      <c r="F104" s="633"/>
      <c r="G104" s="634"/>
      <c r="H104" s="660"/>
      <c r="I104" s="660"/>
      <c r="J104" s="660"/>
      <c r="K104" s="660"/>
      <c r="L104" s="660"/>
      <c r="M104" s="636"/>
      <c r="N104" s="661"/>
      <c r="O104" s="609">
        <f>ROWS($M$8:N104)</f>
        <v>97</v>
      </c>
      <c r="P104" s="609" t="str">
        <f>IF(ID!$A$72=N104,O104,"")</f>
        <v/>
      </c>
      <c r="Q104" s="609" t="str">
        <f>IFERROR(SMALL($P$8:$P355,ROWS($P$8:P104)),"")</f>
        <v/>
      </c>
    </row>
    <row r="105" spans="2:17" x14ac:dyDescent="0.2">
      <c r="B105" s="629"/>
      <c r="C105" s="630"/>
      <c r="D105" s="631"/>
      <c r="E105" s="632"/>
      <c r="F105" s="633"/>
      <c r="G105" s="634"/>
      <c r="H105" s="635"/>
      <c r="I105" s="635"/>
      <c r="J105" s="635"/>
      <c r="K105" s="635"/>
      <c r="L105" s="635"/>
      <c r="M105" s="662"/>
      <c r="N105" s="616"/>
      <c r="O105" s="609">
        <f>ROWS($M$8:N105)</f>
        <v>98</v>
      </c>
      <c r="P105" s="609" t="str">
        <f>IF(ID!$A$72=N105,O105,"")</f>
        <v/>
      </c>
      <c r="Q105" s="609" t="str">
        <f>IFERROR(SMALL($P$8:$P356,ROWS($P$8:P105)),"")</f>
        <v/>
      </c>
    </row>
    <row r="106" spans="2:17" x14ac:dyDescent="0.2">
      <c r="O106" s="609">
        <f>ROWS($M$8:N106)</f>
        <v>99</v>
      </c>
      <c r="P106" s="609" t="str">
        <f>IF(ID!$A$72=N106,O106,"")</f>
        <v/>
      </c>
      <c r="Q106" s="609" t="str">
        <f>IFERROR(SMALL($P$8:$P357,ROWS($P$8:P106)),"")</f>
        <v/>
      </c>
    </row>
    <row r="107" spans="2:17" x14ac:dyDescent="0.2">
      <c r="O107" s="609">
        <f>ROWS($M$8:N107)</f>
        <v>100</v>
      </c>
      <c r="P107" s="609" t="str">
        <f>IF(ID!$A$72=N107,O107,"")</f>
        <v/>
      </c>
      <c r="Q107" s="609" t="str">
        <f>IFERROR(SMALL($P$8:$P358,ROWS($P$8:P107)),"")</f>
        <v/>
      </c>
    </row>
    <row r="108" spans="2:17" x14ac:dyDescent="0.2">
      <c r="O108" s="609">
        <f>ROWS($M$8:N108)</f>
        <v>101</v>
      </c>
      <c r="P108" s="609" t="str">
        <f>IF(ID!$A$72=N108,O108,"")</f>
        <v/>
      </c>
      <c r="Q108" s="609" t="str">
        <f>IFERROR(SMALL($P$8:$P359,ROWS($P$8:P108)),"")</f>
        <v/>
      </c>
    </row>
    <row r="109" spans="2:17" x14ac:dyDescent="0.2">
      <c r="B109" s="603">
        <v>15</v>
      </c>
      <c r="C109" s="604">
        <v>0.1</v>
      </c>
      <c r="D109" s="604">
        <v>0.2</v>
      </c>
      <c r="E109" s="605">
        <v>30</v>
      </c>
      <c r="F109" s="606">
        <v>-1.9</v>
      </c>
      <c r="G109" s="674">
        <v>2.4</v>
      </c>
      <c r="H109" s="675">
        <v>990</v>
      </c>
      <c r="I109" s="607">
        <v>-4</v>
      </c>
      <c r="J109" s="607"/>
      <c r="K109" s="607"/>
      <c r="L109" s="607">
        <v>2.4</v>
      </c>
      <c r="M109" s="658" t="s">
        <v>633</v>
      </c>
      <c r="N109" s="659" t="s">
        <v>735</v>
      </c>
      <c r="O109" s="609">
        <f>ROWS($M$8:N109)</f>
        <v>102</v>
      </c>
      <c r="P109" s="609" t="str">
        <f>IF(ID!$A$72=N109,O109,"")</f>
        <v/>
      </c>
      <c r="Q109" s="609" t="str">
        <f>IFERROR(SMALL($P$8:$P360,ROWS($P$8:P109)),"")</f>
        <v/>
      </c>
    </row>
    <row r="110" spans="2:17" x14ac:dyDescent="0.2">
      <c r="B110" s="603">
        <v>20</v>
      </c>
      <c r="C110" s="604">
        <v>0</v>
      </c>
      <c r="D110" s="604">
        <v>0.2</v>
      </c>
      <c r="E110" s="605">
        <v>40</v>
      </c>
      <c r="F110" s="606">
        <v>-1.9</v>
      </c>
      <c r="G110" s="674">
        <v>2.4</v>
      </c>
      <c r="H110" s="675">
        <v>1000</v>
      </c>
      <c r="I110" s="607">
        <v>-3.9</v>
      </c>
      <c r="J110" s="607"/>
      <c r="K110" s="607"/>
      <c r="L110" s="607">
        <v>2.4</v>
      </c>
      <c r="M110" s="658"/>
      <c r="N110" s="275" t="s">
        <v>735</v>
      </c>
      <c r="O110" s="609">
        <f>ROWS($M$8:N110)</f>
        <v>103</v>
      </c>
      <c r="P110" s="609" t="str">
        <f>IF(ID!$A$72=N110,O110,"")</f>
        <v/>
      </c>
      <c r="Q110" s="609" t="str">
        <f>IFERROR(SMALL($P$8:$P361,ROWS($P$8:P110)),"")</f>
        <v/>
      </c>
    </row>
    <row r="111" spans="2:17" x14ac:dyDescent="0.2">
      <c r="B111" s="603">
        <v>25</v>
      </c>
      <c r="C111" s="604">
        <v>0</v>
      </c>
      <c r="D111" s="604">
        <v>0.2</v>
      </c>
      <c r="E111" s="605">
        <v>50</v>
      </c>
      <c r="F111" s="606">
        <v>-1.9</v>
      </c>
      <c r="G111" s="674">
        <v>2.4</v>
      </c>
      <c r="H111" s="675">
        <v>1010</v>
      </c>
      <c r="I111" s="607">
        <v>-3.8</v>
      </c>
      <c r="J111" s="607"/>
      <c r="K111" s="607"/>
      <c r="L111" s="675">
        <v>2.4</v>
      </c>
      <c r="M111" s="658"/>
      <c r="N111" s="275" t="s">
        <v>735</v>
      </c>
      <c r="O111" s="609">
        <f>ROWS($M$8:N111)</f>
        <v>104</v>
      </c>
      <c r="P111" s="609" t="str">
        <f>IF(ID!$A$72=N111,O111,"")</f>
        <v/>
      </c>
      <c r="Q111" s="609" t="str">
        <f>IFERROR(SMALL($P$8:$P362,ROWS($P$8:P111)),"")</f>
        <v/>
      </c>
    </row>
    <row r="112" spans="2:17" x14ac:dyDescent="0.2">
      <c r="B112" s="603">
        <v>30</v>
      </c>
      <c r="C112" s="604">
        <v>0</v>
      </c>
      <c r="D112" s="604">
        <v>0.2</v>
      </c>
      <c r="E112" s="605">
        <v>60</v>
      </c>
      <c r="F112" s="606">
        <v>-2.1</v>
      </c>
      <c r="G112" s="674">
        <v>2.4</v>
      </c>
      <c r="H112" s="676">
        <v>1015</v>
      </c>
      <c r="I112" s="676">
        <f>I111</f>
        <v>-3.8</v>
      </c>
      <c r="J112" s="676"/>
      <c r="K112" s="676"/>
      <c r="L112" s="676">
        <f>L111</f>
        <v>2.4</v>
      </c>
      <c r="M112" s="658"/>
      <c r="N112" s="275" t="s">
        <v>735</v>
      </c>
      <c r="O112" s="609">
        <f>ROWS($M$8:N112)</f>
        <v>105</v>
      </c>
      <c r="P112" s="609" t="str">
        <f>IF(ID!$A$72=N112,O112,"")</f>
        <v/>
      </c>
      <c r="Q112" s="609" t="str">
        <f>IFERROR(SMALL($P$8:$P363,ROWS($P$8:P112)),"")</f>
        <v/>
      </c>
    </row>
    <row r="113" spans="2:17" x14ac:dyDescent="0.2">
      <c r="B113" s="603">
        <v>35</v>
      </c>
      <c r="C113" s="604">
        <v>0</v>
      </c>
      <c r="D113" s="604">
        <v>0.2</v>
      </c>
      <c r="E113" s="605">
        <v>70</v>
      </c>
      <c r="F113" s="606">
        <v>-2.2999999999999998</v>
      </c>
      <c r="G113" s="674">
        <v>2.4</v>
      </c>
      <c r="H113" s="675" t="s">
        <v>58</v>
      </c>
      <c r="I113" s="675" t="s">
        <v>58</v>
      </c>
      <c r="J113" s="675" t="s">
        <v>58</v>
      </c>
      <c r="K113" s="675" t="s">
        <v>58</v>
      </c>
      <c r="L113" s="675" t="s">
        <v>58</v>
      </c>
      <c r="M113" s="658"/>
      <c r="N113" s="275" t="s">
        <v>735</v>
      </c>
      <c r="O113" s="609">
        <f>ROWS($M$8:N113)</f>
        <v>106</v>
      </c>
      <c r="P113" s="609" t="str">
        <f>IF(ID!$A$72=N113,O113,"")</f>
        <v/>
      </c>
      <c r="Q113" s="609" t="str">
        <f>IFERROR(SMALL($P$8:$P364,ROWS($P$8:P113)),"")</f>
        <v/>
      </c>
    </row>
    <row r="114" spans="2:17" x14ac:dyDescent="0.2">
      <c r="B114" s="613">
        <v>37</v>
      </c>
      <c r="C114" s="604">
        <v>0</v>
      </c>
      <c r="D114" s="604">
        <v>0.2</v>
      </c>
      <c r="E114" s="614">
        <v>80</v>
      </c>
      <c r="F114" s="606">
        <v>-2.6</v>
      </c>
      <c r="G114" s="674">
        <v>2.4</v>
      </c>
      <c r="H114" s="675" t="s">
        <v>58</v>
      </c>
      <c r="I114" s="675" t="s">
        <v>58</v>
      </c>
      <c r="J114" s="675" t="s">
        <v>58</v>
      </c>
      <c r="K114" s="675" t="s">
        <v>58</v>
      </c>
      <c r="L114" s="675" t="s">
        <v>58</v>
      </c>
      <c r="M114" s="677"/>
      <c r="N114" s="275" t="s">
        <v>735</v>
      </c>
      <c r="O114" s="609">
        <f>ROWS($M$8:N114)</f>
        <v>107</v>
      </c>
      <c r="P114" s="609" t="str">
        <f>IF(ID!$A$72=N114,O114,"")</f>
        <v/>
      </c>
      <c r="Q114" s="609" t="str">
        <f>IFERROR(SMALL($P$8:$P365,ROWS($P$8:P114)),"")</f>
        <v/>
      </c>
    </row>
    <row r="115" spans="2:17" x14ac:dyDescent="0.2">
      <c r="B115" s="613">
        <v>40</v>
      </c>
      <c r="C115" s="604">
        <v>0.1</v>
      </c>
      <c r="D115" s="604">
        <v>0.2</v>
      </c>
      <c r="E115" s="614">
        <v>90</v>
      </c>
      <c r="F115" s="678">
        <v>-3</v>
      </c>
      <c r="G115" s="674">
        <v>2.4</v>
      </c>
      <c r="H115" s="675" t="s">
        <v>58</v>
      </c>
      <c r="I115" s="675" t="s">
        <v>58</v>
      </c>
      <c r="J115" s="675" t="s">
        <v>58</v>
      </c>
      <c r="K115" s="675" t="s">
        <v>58</v>
      </c>
      <c r="L115" s="675" t="s">
        <v>58</v>
      </c>
      <c r="M115" s="679"/>
      <c r="N115" s="275" t="s">
        <v>735</v>
      </c>
      <c r="O115" s="609">
        <f>ROWS($M$8:N115)</f>
        <v>108</v>
      </c>
      <c r="P115" s="609" t="str">
        <f>IF(ID!$A$72=N115,O115,"")</f>
        <v/>
      </c>
      <c r="Q115" s="609" t="str">
        <f>IFERROR(SMALL($P$8:$P366,ROWS($P$8:P115)),"")</f>
        <v/>
      </c>
    </row>
    <row r="116" spans="2:17" x14ac:dyDescent="0.2">
      <c r="B116" s="629"/>
      <c r="C116" s="631"/>
      <c r="D116" s="631"/>
      <c r="E116" s="632"/>
      <c r="F116" s="633"/>
      <c r="G116" s="634"/>
      <c r="H116" s="675" t="s">
        <v>58</v>
      </c>
      <c r="I116" s="675" t="s">
        <v>58</v>
      </c>
      <c r="J116" s="675" t="s">
        <v>58</v>
      </c>
      <c r="K116" s="675" t="s">
        <v>58</v>
      </c>
      <c r="L116" s="675" t="s">
        <v>58</v>
      </c>
      <c r="M116" s="677"/>
      <c r="N116" s="276"/>
      <c r="O116" s="609">
        <f>ROWS($M$8:N116)</f>
        <v>109</v>
      </c>
      <c r="P116" s="609" t="str">
        <f>IF(ID!$A$72=N116,O116,"")</f>
        <v/>
      </c>
      <c r="Q116" s="609" t="str">
        <f>IFERROR(SMALL($P$8:$P367,ROWS($P$8:P116)),"")</f>
        <v/>
      </c>
    </row>
    <row r="117" spans="2:17" x14ac:dyDescent="0.2">
      <c r="B117" s="629"/>
      <c r="C117" s="631"/>
      <c r="D117" s="631"/>
      <c r="E117" s="632"/>
      <c r="F117" s="633"/>
      <c r="G117" s="634"/>
      <c r="H117" s="675" t="s">
        <v>58</v>
      </c>
      <c r="I117" s="675" t="s">
        <v>58</v>
      </c>
      <c r="J117" s="675" t="s">
        <v>58</v>
      </c>
      <c r="K117" s="675" t="s">
        <v>58</v>
      </c>
      <c r="L117" s="675" t="s">
        <v>58</v>
      </c>
      <c r="M117" s="677"/>
      <c r="N117" s="276"/>
      <c r="O117" s="609">
        <f>ROWS($M$8:N117)</f>
        <v>110</v>
      </c>
      <c r="P117" s="609" t="str">
        <f>IF(ID!$A$72=N117,O117,"")</f>
        <v/>
      </c>
      <c r="Q117" s="609" t="str">
        <f>IFERROR(SMALL($P$8:$P368,ROWS($P$8:P117)),"")</f>
        <v/>
      </c>
    </row>
    <row r="118" spans="2:17" s="673" customFormat="1" x14ac:dyDescent="0.2">
      <c r="B118" s="665"/>
      <c r="C118" s="667"/>
      <c r="D118" s="667"/>
      <c r="E118" s="668"/>
      <c r="F118" s="669"/>
      <c r="G118" s="670"/>
      <c r="H118" s="675" t="s">
        <v>58</v>
      </c>
      <c r="I118" s="675" t="s">
        <v>58</v>
      </c>
      <c r="J118" s="675" t="s">
        <v>58</v>
      </c>
      <c r="K118" s="675" t="s">
        <v>58</v>
      </c>
      <c r="L118" s="675" t="s">
        <v>58</v>
      </c>
      <c r="M118" s="680"/>
      <c r="N118" s="672"/>
      <c r="O118" s="609">
        <f>ROWS($M$8:N118)</f>
        <v>111</v>
      </c>
      <c r="P118" s="609" t="str">
        <f>IF(ID!$A$72=N118,O118,"")</f>
        <v/>
      </c>
      <c r="Q118" s="609" t="str">
        <f>IFERROR(SMALL($P$8:$P369,ROWS($P$8:P118)),"")</f>
        <v/>
      </c>
    </row>
    <row r="119" spans="2:17" x14ac:dyDescent="0.2">
      <c r="B119" s="629"/>
      <c r="C119" s="631"/>
      <c r="D119" s="631"/>
      <c r="E119" s="632"/>
      <c r="F119" s="633"/>
      <c r="G119" s="634"/>
      <c r="H119" s="635"/>
      <c r="I119" s="635"/>
      <c r="J119" s="635"/>
      <c r="K119" s="635"/>
      <c r="L119" s="635"/>
      <c r="M119" s="662"/>
      <c r="N119" s="616"/>
      <c r="O119" s="609">
        <f>ROWS($M$8:N119)</f>
        <v>112</v>
      </c>
      <c r="P119" s="609" t="str">
        <f>IF(ID!$A$72=N119,O119,"")</f>
        <v/>
      </c>
      <c r="Q119" s="609" t="str">
        <f>IFERROR(SMALL($P$8:$P370,ROWS($P$8:P119)),"")</f>
        <v/>
      </c>
    </row>
    <row r="120" spans="2:17" x14ac:dyDescent="0.2">
      <c r="B120" s="629"/>
      <c r="C120" s="631"/>
      <c r="D120" s="631"/>
      <c r="E120" s="632"/>
      <c r="F120" s="633"/>
      <c r="G120" s="634"/>
      <c r="H120" s="635"/>
      <c r="I120" s="635"/>
      <c r="J120" s="635"/>
      <c r="K120" s="635"/>
      <c r="L120" s="635"/>
      <c r="M120" s="662"/>
      <c r="N120" s="616"/>
      <c r="O120" s="609">
        <f>ROWS($M$8:N120)</f>
        <v>113</v>
      </c>
      <c r="P120" s="609" t="str">
        <f>IF(ID!$A$72=N120,O120,"")</f>
        <v/>
      </c>
      <c r="Q120" s="609" t="str">
        <f>IFERROR(SMALL($P$8:$P371,ROWS($P$8:P120)),"")</f>
        <v/>
      </c>
    </row>
    <row r="121" spans="2:17" x14ac:dyDescent="0.2">
      <c r="B121" s="629"/>
      <c r="C121" s="631"/>
      <c r="D121" s="631"/>
      <c r="E121" s="632"/>
      <c r="F121" s="633"/>
      <c r="G121" s="634"/>
      <c r="H121" s="635"/>
      <c r="I121" s="635"/>
      <c r="J121" s="635"/>
      <c r="K121" s="635"/>
      <c r="L121" s="635"/>
      <c r="M121" s="662"/>
      <c r="N121" s="616"/>
      <c r="O121" s="609">
        <f>ROWS($M$8:N121)</f>
        <v>114</v>
      </c>
      <c r="P121" s="609" t="str">
        <f>IF(ID!$A$72=N121,O121,"")</f>
        <v/>
      </c>
      <c r="Q121" s="609" t="str">
        <f>IFERROR(SMALL($P$8:$P372,ROWS($P$8:P121)),"")</f>
        <v/>
      </c>
    </row>
    <row r="122" spans="2:17" x14ac:dyDescent="0.2">
      <c r="O122" s="609">
        <f>ROWS($M$8:N122)</f>
        <v>115</v>
      </c>
      <c r="P122" s="609" t="str">
        <f>IF(ID!$A$72=N122,O122,"")</f>
        <v/>
      </c>
      <c r="Q122" s="609" t="str">
        <f>IFERROR(SMALL($P$8:$P373,ROWS($P$8:P122)),"")</f>
        <v/>
      </c>
    </row>
    <row r="123" spans="2:17" x14ac:dyDescent="0.2">
      <c r="O123" s="609">
        <f>ROWS($M$8:N123)</f>
        <v>116</v>
      </c>
      <c r="P123" s="609" t="str">
        <f>IF(ID!$A$72=N123,O123,"")</f>
        <v/>
      </c>
      <c r="Q123" s="609" t="str">
        <f>IFERROR(SMALL($P$8:$P374,ROWS($P$8:P123)),"")</f>
        <v/>
      </c>
    </row>
    <row r="124" spans="2:17" x14ac:dyDescent="0.2">
      <c r="O124" s="609">
        <f>ROWS($M$8:N124)</f>
        <v>117</v>
      </c>
      <c r="P124" s="609" t="str">
        <f>IF(ID!$A$72=N124,O124,"")</f>
        <v/>
      </c>
      <c r="Q124" s="609" t="str">
        <f>IFERROR(SMALL($P$8:$P375,ROWS($P$8:P124)),"")</f>
        <v/>
      </c>
    </row>
    <row r="125" spans="2:17" x14ac:dyDescent="0.2">
      <c r="O125" s="609">
        <f>ROWS($M$8:N125)</f>
        <v>118</v>
      </c>
      <c r="P125" s="609" t="str">
        <f>IF(ID!$A$72=N125,O125,"")</f>
        <v/>
      </c>
      <c r="Q125" s="609" t="str">
        <f>IFERROR(SMALL($P$8:$P376,ROWS($P$8:P125)),"")</f>
        <v/>
      </c>
    </row>
    <row r="126" spans="2:17" x14ac:dyDescent="0.2">
      <c r="B126" s="603">
        <v>15</v>
      </c>
      <c r="C126" s="604">
        <v>0</v>
      </c>
      <c r="D126" s="604">
        <v>0.3</v>
      </c>
      <c r="E126" s="605">
        <v>30</v>
      </c>
      <c r="F126" s="606">
        <v>-1.2</v>
      </c>
      <c r="G126" s="606">
        <v>2.4</v>
      </c>
      <c r="H126" s="607">
        <v>995</v>
      </c>
      <c r="I126" s="607">
        <v>0.2</v>
      </c>
      <c r="J126" s="607"/>
      <c r="K126" s="607"/>
      <c r="L126" s="607">
        <v>2.2000000000000002</v>
      </c>
      <c r="M126" s="658" t="s">
        <v>668</v>
      </c>
      <c r="N126" s="659" t="s">
        <v>736</v>
      </c>
      <c r="O126" s="609">
        <f>ROWS($M$8:N126)</f>
        <v>119</v>
      </c>
      <c r="P126" s="609" t="str">
        <f>IF(ID!$A$72=N126,O126,"")</f>
        <v/>
      </c>
      <c r="Q126" s="609" t="str">
        <f>IFERROR(SMALL($P$8:$P377,ROWS($P$8:P126)),"")</f>
        <v/>
      </c>
    </row>
    <row r="127" spans="2:17" x14ac:dyDescent="0.2">
      <c r="B127" s="603">
        <v>20</v>
      </c>
      <c r="C127" s="604">
        <v>-0.2</v>
      </c>
      <c r="D127" s="604">
        <v>0.3</v>
      </c>
      <c r="E127" s="605">
        <v>40</v>
      </c>
      <c r="F127" s="606">
        <v>-1</v>
      </c>
      <c r="G127" s="606">
        <v>2.4</v>
      </c>
      <c r="H127" s="635">
        <v>1000</v>
      </c>
      <c r="I127" s="607">
        <v>0.2</v>
      </c>
      <c r="J127" s="607"/>
      <c r="K127" s="607"/>
      <c r="L127" s="607">
        <v>2.2000000000000002</v>
      </c>
      <c r="M127" s="658"/>
      <c r="N127" s="275" t="s">
        <v>736</v>
      </c>
      <c r="O127" s="609">
        <f>ROWS($M$8:N127)</f>
        <v>120</v>
      </c>
      <c r="P127" s="609" t="str">
        <f>IF(ID!$A$72=N127,O127,"")</f>
        <v/>
      </c>
      <c r="Q127" s="609" t="str">
        <f>IFERROR(SMALL($P$8:$P378,ROWS($P$8:P127)),"")</f>
        <v/>
      </c>
    </row>
    <row r="128" spans="2:17" x14ac:dyDescent="0.2">
      <c r="B128" s="603">
        <v>25</v>
      </c>
      <c r="C128" s="604">
        <v>-0.4</v>
      </c>
      <c r="D128" s="604">
        <v>0.3</v>
      </c>
      <c r="E128" s="605">
        <v>50</v>
      </c>
      <c r="F128" s="606">
        <v>-0.9</v>
      </c>
      <c r="G128" s="606">
        <v>2.4</v>
      </c>
      <c r="H128" s="635">
        <v>1005</v>
      </c>
      <c r="I128" s="607">
        <v>0.2</v>
      </c>
      <c r="J128" s="607"/>
      <c r="K128" s="607"/>
      <c r="L128" s="607">
        <v>2.2000000000000002</v>
      </c>
      <c r="M128" s="658"/>
      <c r="N128" s="275" t="s">
        <v>736</v>
      </c>
      <c r="O128" s="609">
        <f>ROWS($M$8:N128)</f>
        <v>121</v>
      </c>
      <c r="P128" s="609" t="str">
        <f>IF(ID!$A$72=N128,O128,"")</f>
        <v/>
      </c>
      <c r="Q128" s="609" t="str">
        <f>IFERROR(SMALL($P$8:$P379,ROWS($P$8:P128)),"")</f>
        <v/>
      </c>
    </row>
    <row r="129" spans="2:17" x14ac:dyDescent="0.2">
      <c r="B129" s="603">
        <v>30</v>
      </c>
      <c r="C129" s="604">
        <v>-0.5</v>
      </c>
      <c r="D129" s="604">
        <v>0.3</v>
      </c>
      <c r="E129" s="605">
        <v>60</v>
      </c>
      <c r="F129" s="606">
        <v>-0.8</v>
      </c>
      <c r="G129" s="606">
        <v>2.4</v>
      </c>
      <c r="H129" s="635">
        <v>1010</v>
      </c>
      <c r="I129" s="607">
        <v>0.2</v>
      </c>
      <c r="J129" s="607"/>
      <c r="K129" s="607"/>
      <c r="L129" s="607">
        <v>2.2000000000000002</v>
      </c>
      <c r="M129" s="658"/>
      <c r="N129" s="275" t="s">
        <v>736</v>
      </c>
      <c r="O129" s="609">
        <f>ROWS($M$8:N129)</f>
        <v>122</v>
      </c>
      <c r="P129" s="609" t="str">
        <f>IF(ID!$A$72=N129,O129,"")</f>
        <v/>
      </c>
      <c r="Q129" s="609" t="str">
        <f>IFERROR(SMALL($P$8:$P380,ROWS($P$8:P129)),"")</f>
        <v/>
      </c>
    </row>
    <row r="130" spans="2:17" x14ac:dyDescent="0.2">
      <c r="B130" s="603">
        <v>35</v>
      </c>
      <c r="C130" s="604">
        <v>-0.5</v>
      </c>
      <c r="D130" s="604">
        <v>0.3</v>
      </c>
      <c r="E130" s="605">
        <v>70</v>
      </c>
      <c r="F130" s="606">
        <v>-0.6</v>
      </c>
      <c r="G130" s="606">
        <v>2.4</v>
      </c>
      <c r="H130" s="660">
        <v>1015</v>
      </c>
      <c r="I130" s="660">
        <v>0.2</v>
      </c>
      <c r="J130" s="660"/>
      <c r="K130" s="660"/>
      <c r="L130" s="660">
        <v>2.2000000000000002</v>
      </c>
      <c r="M130" s="658"/>
      <c r="N130" s="275" t="s">
        <v>736</v>
      </c>
      <c r="O130" s="609">
        <f>ROWS($M$8:N130)</f>
        <v>123</v>
      </c>
      <c r="P130" s="609" t="str">
        <f>IF(ID!$A$72=N130,O130,"")</f>
        <v/>
      </c>
      <c r="Q130" s="609" t="str">
        <f>IFERROR(SMALL($P$8:$P381,ROWS($P$8:P130)),"")</f>
        <v/>
      </c>
    </row>
    <row r="131" spans="2:17" x14ac:dyDescent="0.2">
      <c r="B131" s="613">
        <v>37</v>
      </c>
      <c r="C131" s="604">
        <v>-0.5</v>
      </c>
      <c r="D131" s="604">
        <v>0.3</v>
      </c>
      <c r="E131" s="614">
        <v>80</v>
      </c>
      <c r="F131" s="606">
        <v>-0.5</v>
      </c>
      <c r="G131" s="606">
        <v>2.4</v>
      </c>
      <c r="H131" s="675" t="s">
        <v>58</v>
      </c>
      <c r="I131" s="675" t="s">
        <v>58</v>
      </c>
      <c r="J131" s="675" t="s">
        <v>58</v>
      </c>
      <c r="K131" s="675" t="s">
        <v>58</v>
      </c>
      <c r="L131" s="675" t="s">
        <v>58</v>
      </c>
      <c r="M131" s="658"/>
      <c r="N131" s="275" t="s">
        <v>736</v>
      </c>
      <c r="O131" s="609">
        <f>ROWS($M$8:N131)</f>
        <v>124</v>
      </c>
      <c r="P131" s="609" t="str">
        <f>IF(ID!$A$72=N131,O131,"")</f>
        <v/>
      </c>
      <c r="Q131" s="609" t="str">
        <f>IFERROR(SMALL($P$8:$P382,ROWS($P$8:P131)),"")</f>
        <v/>
      </c>
    </row>
    <row r="132" spans="2:17" x14ac:dyDescent="0.2">
      <c r="B132" s="613">
        <v>40</v>
      </c>
      <c r="C132" s="647">
        <v>-0.4</v>
      </c>
      <c r="D132" s="604">
        <v>0.3</v>
      </c>
      <c r="E132" s="614">
        <v>90</v>
      </c>
      <c r="F132" s="615">
        <v>-0.2</v>
      </c>
      <c r="G132" s="606">
        <v>2.4</v>
      </c>
      <c r="H132" s="675" t="s">
        <v>58</v>
      </c>
      <c r="I132" s="675" t="s">
        <v>58</v>
      </c>
      <c r="J132" s="675" t="s">
        <v>58</v>
      </c>
      <c r="K132" s="675" t="s">
        <v>58</v>
      </c>
      <c r="L132" s="675" t="s">
        <v>58</v>
      </c>
      <c r="M132" s="658"/>
      <c r="N132" s="275" t="s">
        <v>736</v>
      </c>
      <c r="O132" s="609">
        <f>ROWS($M$8:N132)</f>
        <v>125</v>
      </c>
      <c r="P132" s="609" t="str">
        <f>IF(ID!$A$72=N132,O132,"")</f>
        <v/>
      </c>
      <c r="Q132" s="609" t="str">
        <f>IFERROR(SMALL($P$8:$P383,ROWS($P$8:P132)),"")</f>
        <v/>
      </c>
    </row>
    <row r="133" spans="2:17" x14ac:dyDescent="0.2">
      <c r="B133" s="629"/>
      <c r="C133" s="630"/>
      <c r="D133" s="631"/>
      <c r="E133" s="632"/>
      <c r="F133" s="633"/>
      <c r="G133" s="634"/>
      <c r="H133" s="675" t="s">
        <v>58</v>
      </c>
      <c r="I133" s="675" t="s">
        <v>58</v>
      </c>
      <c r="J133" s="675" t="s">
        <v>58</v>
      </c>
      <c r="K133" s="675" t="s">
        <v>58</v>
      </c>
      <c r="L133" s="675" t="s">
        <v>58</v>
      </c>
      <c r="M133" s="658"/>
      <c r="N133" s="276"/>
      <c r="O133" s="609">
        <f>ROWS($M$8:N133)</f>
        <v>126</v>
      </c>
      <c r="P133" s="609" t="str">
        <f>IF(ID!$A$72=N133,O133,"")</f>
        <v/>
      </c>
      <c r="Q133" s="609" t="str">
        <f>IFERROR(SMALL($P$8:$P384,ROWS($P$8:P133)),"")</f>
        <v/>
      </c>
    </row>
    <row r="134" spans="2:17" x14ac:dyDescent="0.2">
      <c r="B134" s="629"/>
      <c r="C134" s="630"/>
      <c r="D134" s="631"/>
      <c r="E134" s="632"/>
      <c r="F134" s="633"/>
      <c r="G134" s="634"/>
      <c r="H134" s="675" t="s">
        <v>58</v>
      </c>
      <c r="I134" s="675" t="s">
        <v>58</v>
      </c>
      <c r="J134" s="675" t="s">
        <v>58</v>
      </c>
      <c r="K134" s="675" t="s">
        <v>58</v>
      </c>
      <c r="L134" s="675" t="s">
        <v>58</v>
      </c>
      <c r="M134" s="658"/>
      <c r="N134" s="276"/>
      <c r="O134" s="609">
        <f>ROWS($M$8:N134)</f>
        <v>127</v>
      </c>
      <c r="P134" s="609" t="str">
        <f>IF(ID!$A$72=N134,O134,"")</f>
        <v/>
      </c>
      <c r="Q134" s="609" t="str">
        <f>IFERROR(SMALL($P$8:$P385,ROWS($P$8:P134)),"")</f>
        <v/>
      </c>
    </row>
    <row r="135" spans="2:17" x14ac:dyDescent="0.2">
      <c r="B135" s="629"/>
      <c r="C135" s="630"/>
      <c r="D135" s="631"/>
      <c r="E135" s="632"/>
      <c r="F135" s="633"/>
      <c r="G135" s="634"/>
      <c r="H135" s="675" t="s">
        <v>58</v>
      </c>
      <c r="I135" s="675" t="s">
        <v>58</v>
      </c>
      <c r="J135" s="675" t="s">
        <v>58</v>
      </c>
      <c r="K135" s="675" t="s">
        <v>58</v>
      </c>
      <c r="L135" s="675" t="s">
        <v>58</v>
      </c>
      <c r="M135" s="658"/>
      <c r="N135" s="276"/>
      <c r="O135" s="609">
        <f>ROWS($M$8:N135)</f>
        <v>128</v>
      </c>
      <c r="P135" s="609" t="str">
        <f>IF(ID!$A$72=N135,O135,"")</f>
        <v/>
      </c>
      <c r="Q135" s="609" t="str">
        <f>IFERROR(SMALL($P$8:$P386,ROWS($P$8:P135)),"")</f>
        <v/>
      </c>
    </row>
    <row r="136" spans="2:17" x14ac:dyDescent="0.2">
      <c r="B136" s="629"/>
      <c r="C136" s="630"/>
      <c r="D136" s="631"/>
      <c r="E136" s="632"/>
      <c r="F136" s="633"/>
      <c r="G136" s="634"/>
      <c r="H136" s="675" t="s">
        <v>58</v>
      </c>
      <c r="I136" s="675" t="s">
        <v>58</v>
      </c>
      <c r="J136" s="675" t="s">
        <v>58</v>
      </c>
      <c r="K136" s="675" t="s">
        <v>58</v>
      </c>
      <c r="L136" s="675" t="s">
        <v>58</v>
      </c>
      <c r="M136" s="636"/>
      <c r="N136" s="661"/>
      <c r="O136" s="609">
        <f>ROWS($M$8:N136)</f>
        <v>129</v>
      </c>
      <c r="P136" s="609" t="str">
        <f>IF(ID!$A$72=N136,O136,"")</f>
        <v/>
      </c>
      <c r="Q136" s="609" t="str">
        <f>IFERROR(SMALL($P$8:$P387,ROWS($P$8:P136)),"")</f>
        <v/>
      </c>
    </row>
    <row r="137" spans="2:17" x14ac:dyDescent="0.2">
      <c r="B137" s="629"/>
      <c r="C137" s="630"/>
      <c r="D137" s="631"/>
      <c r="E137" s="632"/>
      <c r="F137" s="633"/>
      <c r="G137" s="634"/>
      <c r="H137" s="635"/>
      <c r="I137" s="635"/>
      <c r="J137" s="635"/>
      <c r="K137" s="635"/>
      <c r="L137" s="635"/>
      <c r="M137" s="662"/>
      <c r="O137" s="609">
        <f>ROWS($M$8:N137)</f>
        <v>130</v>
      </c>
      <c r="P137" s="609" t="str">
        <f>IF(ID!$A$72=N137,O137,"")</f>
        <v/>
      </c>
      <c r="Q137" s="609" t="str">
        <f>IFERROR(SMALL($P$8:$P388,ROWS($P$8:P137)),"")</f>
        <v/>
      </c>
    </row>
    <row r="138" spans="2:17" x14ac:dyDescent="0.2">
      <c r="O138" s="609">
        <f>ROWS($M$8:N138)</f>
        <v>131</v>
      </c>
      <c r="P138" s="609" t="str">
        <f>IF(ID!$A$72=N138,O138,"")</f>
        <v/>
      </c>
      <c r="Q138" s="609" t="str">
        <f>IFERROR(SMALL($P$8:$P389,ROWS($P$8:P138)),"")</f>
        <v/>
      </c>
    </row>
    <row r="139" spans="2:17" x14ac:dyDescent="0.2">
      <c r="O139" s="609">
        <f>ROWS($M$8:N139)</f>
        <v>132</v>
      </c>
      <c r="P139" s="609" t="str">
        <f>IF(ID!$A$72=N139,O139,"")</f>
        <v/>
      </c>
      <c r="Q139" s="609" t="str">
        <f>IFERROR(SMALL($P$8:$P390,ROWS($P$8:P139)),"")</f>
        <v/>
      </c>
    </row>
    <row r="140" spans="2:17" x14ac:dyDescent="0.2">
      <c r="O140" s="609">
        <f>ROWS($M$8:N140)</f>
        <v>133</v>
      </c>
      <c r="P140" s="609" t="str">
        <f>IF(ID!$A$72=N140,O140,"")</f>
        <v/>
      </c>
      <c r="Q140" s="609" t="str">
        <f>IFERROR(SMALL($P$8:$P391,ROWS($P$8:P140)),"")</f>
        <v/>
      </c>
    </row>
    <row r="141" spans="2:17" x14ac:dyDescent="0.2">
      <c r="O141" s="609">
        <f>ROWS($M$8:N141)</f>
        <v>134</v>
      </c>
      <c r="P141" s="609" t="str">
        <f>IF(ID!$A$72=N141,O141,"")</f>
        <v/>
      </c>
      <c r="Q141" s="609" t="str">
        <f>IFERROR(SMALL($P$8:$P392,ROWS($P$8:P141)),"")</f>
        <v/>
      </c>
    </row>
    <row r="142" spans="2:17" x14ac:dyDescent="0.2">
      <c r="O142" s="609">
        <f>ROWS($M$8:N142)</f>
        <v>135</v>
      </c>
      <c r="P142" s="609" t="str">
        <f>IF(ID!$A$72=N142,O142,"")</f>
        <v/>
      </c>
      <c r="Q142" s="609" t="str">
        <f>IFERROR(SMALL($P$8:$P393,ROWS($P$8:P142)),"")</f>
        <v/>
      </c>
    </row>
    <row r="143" spans="2:17" x14ac:dyDescent="0.2">
      <c r="O143" s="609">
        <f>ROWS($M$8:N143)</f>
        <v>136</v>
      </c>
      <c r="P143" s="609" t="str">
        <f>IF(ID!$A$72=N143,O143,"")</f>
        <v/>
      </c>
      <c r="Q143" s="609" t="str">
        <f>IFERROR(SMALL($P$8:$P394,ROWS($P$8:P143)),"")</f>
        <v/>
      </c>
    </row>
    <row r="144" spans="2:17" x14ac:dyDescent="0.2">
      <c r="B144" s="603"/>
      <c r="C144" s="604"/>
      <c r="D144" s="604"/>
      <c r="E144" s="605"/>
      <c r="F144" s="606"/>
      <c r="G144" s="606"/>
      <c r="H144" s="607"/>
      <c r="I144" s="607"/>
      <c r="J144" s="607"/>
      <c r="K144" s="607"/>
      <c r="L144" s="607"/>
      <c r="M144" s="658"/>
      <c r="N144" s="276"/>
      <c r="O144" s="609">
        <f>ROWS($M$8:N144)</f>
        <v>137</v>
      </c>
      <c r="P144" s="609" t="str">
        <f>IF(ID!$A$72=N144,O144,"")</f>
        <v/>
      </c>
      <c r="Q144" s="609" t="str">
        <f>IFERROR(SMALL($P$8:$P395,ROWS($P$8:P144)),"")</f>
        <v/>
      </c>
    </row>
    <row r="145" spans="2:17" x14ac:dyDescent="0.2">
      <c r="B145" s="603"/>
      <c r="C145" s="604"/>
      <c r="D145" s="604"/>
      <c r="E145" s="605"/>
      <c r="F145" s="606"/>
      <c r="G145" s="606"/>
      <c r="H145" s="607"/>
      <c r="I145" s="607"/>
      <c r="J145" s="607"/>
      <c r="K145" s="607"/>
      <c r="L145" s="607"/>
      <c r="M145" s="658"/>
      <c r="N145" s="276"/>
      <c r="O145" s="609">
        <f>ROWS($M$8:N145)</f>
        <v>138</v>
      </c>
      <c r="P145" s="609" t="str">
        <f>IF(ID!$A$72=N145,O145,"")</f>
        <v/>
      </c>
      <c r="Q145" s="609" t="str">
        <f>IFERROR(SMALL($P$8:$P396,ROWS($P$8:P145)),"")</f>
        <v/>
      </c>
    </row>
    <row r="146" spans="2:17" x14ac:dyDescent="0.2">
      <c r="B146" s="603"/>
      <c r="C146" s="604"/>
      <c r="D146" s="604"/>
      <c r="E146" s="605"/>
      <c r="F146" s="606"/>
      <c r="G146" s="606"/>
      <c r="H146" s="607"/>
      <c r="I146" s="607"/>
      <c r="J146" s="607"/>
      <c r="K146" s="607"/>
      <c r="L146" s="607"/>
      <c r="M146" s="658"/>
      <c r="N146" s="276"/>
      <c r="O146" s="609">
        <f>ROWS($M$8:N146)</f>
        <v>139</v>
      </c>
      <c r="P146" s="609" t="str">
        <f>IF(ID!$A$72=N146,O146,"")</f>
        <v/>
      </c>
      <c r="Q146" s="609" t="str">
        <f>IFERROR(SMALL($P$8:$P397,ROWS($P$8:P146)),"")</f>
        <v/>
      </c>
    </row>
    <row r="147" spans="2:17" x14ac:dyDescent="0.2">
      <c r="B147" s="603"/>
      <c r="C147" s="604"/>
      <c r="D147" s="604"/>
      <c r="E147" s="605"/>
      <c r="F147" s="606"/>
      <c r="G147" s="606"/>
      <c r="H147" s="607"/>
      <c r="I147" s="607"/>
      <c r="J147" s="607"/>
      <c r="K147" s="607"/>
      <c r="L147" s="607"/>
      <c r="M147" s="658"/>
      <c r="N147" s="276"/>
      <c r="O147" s="609">
        <f>ROWS($M$8:N147)</f>
        <v>140</v>
      </c>
      <c r="P147" s="609" t="str">
        <f>IF(ID!$A$72=N147,O147,"")</f>
        <v/>
      </c>
      <c r="Q147" s="609" t="str">
        <f>IFERROR(SMALL($P$8:$P398,ROWS($P$8:P147)),"")</f>
        <v/>
      </c>
    </row>
    <row r="148" spans="2:17" x14ac:dyDescent="0.2">
      <c r="B148" s="603"/>
      <c r="C148" s="604"/>
      <c r="D148" s="604"/>
      <c r="E148" s="605"/>
      <c r="F148" s="606"/>
      <c r="G148" s="606"/>
      <c r="H148" s="607"/>
      <c r="I148" s="607"/>
      <c r="J148" s="607"/>
      <c r="K148" s="607"/>
      <c r="L148" s="607"/>
      <c r="M148" s="658"/>
      <c r="N148" s="276"/>
      <c r="O148" s="609">
        <f>ROWS($M$8:N148)</f>
        <v>141</v>
      </c>
      <c r="P148" s="609" t="str">
        <f>IF(ID!$A$72=N148,O148,"")</f>
        <v/>
      </c>
      <c r="Q148" s="609" t="str">
        <f>IFERROR(SMALL($P$8:$P399,ROWS($P$8:P148)),"")</f>
        <v/>
      </c>
    </row>
    <row r="149" spans="2:17" x14ac:dyDescent="0.2">
      <c r="B149" s="613"/>
      <c r="C149" s="604"/>
      <c r="D149" s="604"/>
      <c r="E149" s="614"/>
      <c r="F149" s="606"/>
      <c r="G149" s="606"/>
      <c r="H149" s="607"/>
      <c r="I149" s="607"/>
      <c r="J149" s="607"/>
      <c r="K149" s="607"/>
      <c r="L149" s="607"/>
      <c r="M149" s="658"/>
      <c r="N149" s="276"/>
      <c r="O149" s="609">
        <f>ROWS($M$8:N149)</f>
        <v>142</v>
      </c>
      <c r="P149" s="609" t="str">
        <f>IF(ID!$A$72=N149,O149,"")</f>
        <v/>
      </c>
      <c r="Q149" s="609" t="str">
        <f>IFERROR(SMALL($P$8:$P400,ROWS($P$8:P149)),"")</f>
        <v/>
      </c>
    </row>
    <row r="150" spans="2:17" x14ac:dyDescent="0.2">
      <c r="B150" s="613"/>
      <c r="C150" s="647"/>
      <c r="D150" s="604"/>
      <c r="E150" s="614"/>
      <c r="F150" s="615"/>
      <c r="G150" s="606"/>
      <c r="H150" s="607"/>
      <c r="I150" s="607"/>
      <c r="J150" s="607"/>
      <c r="K150" s="607"/>
      <c r="L150" s="607"/>
      <c r="M150" s="658"/>
      <c r="N150" s="276"/>
      <c r="O150" s="609">
        <f>ROWS($M$8:N150)</f>
        <v>143</v>
      </c>
      <c r="P150" s="609" t="str">
        <f>IF(ID!$A$72=N150,O150,"")</f>
        <v/>
      </c>
      <c r="Q150" s="609" t="str">
        <f>IFERROR(SMALL($P$8:$P401,ROWS($P$8:P150)),"")</f>
        <v/>
      </c>
    </row>
    <row r="151" spans="2:17" x14ac:dyDescent="0.2">
      <c r="B151" s="629"/>
      <c r="C151" s="630"/>
      <c r="D151" s="631"/>
      <c r="E151" s="632"/>
      <c r="F151" s="633"/>
      <c r="G151" s="634"/>
      <c r="H151" s="635"/>
      <c r="I151" s="607"/>
      <c r="J151" s="607"/>
      <c r="K151" s="607"/>
      <c r="L151" s="607"/>
      <c r="M151" s="658"/>
      <c r="N151" s="276"/>
      <c r="O151" s="609">
        <f>ROWS($M$8:N151)</f>
        <v>144</v>
      </c>
      <c r="P151" s="609" t="str">
        <f>IF(ID!$A$72=N151,O151,"")</f>
        <v/>
      </c>
      <c r="Q151" s="609" t="str">
        <f>IFERROR(SMALL($P$8:$P402,ROWS($P$8:P151)),"")</f>
        <v/>
      </c>
    </row>
    <row r="152" spans="2:17" x14ac:dyDescent="0.2">
      <c r="B152" s="629"/>
      <c r="C152" s="630"/>
      <c r="D152" s="631"/>
      <c r="E152" s="632"/>
      <c r="F152" s="633"/>
      <c r="G152" s="634"/>
      <c r="H152" s="635"/>
      <c r="I152" s="607"/>
      <c r="J152" s="607"/>
      <c r="K152" s="607"/>
      <c r="L152" s="607"/>
      <c r="M152" s="658"/>
      <c r="N152" s="276"/>
      <c r="O152" s="609">
        <f>ROWS($M$8:N152)</f>
        <v>145</v>
      </c>
      <c r="P152" s="609" t="str">
        <f>IF(ID!$A$72=N152,O152,"")</f>
        <v/>
      </c>
      <c r="Q152" s="609" t="str">
        <f>IFERROR(SMALL($P$8:$P403,ROWS($P$8:P152)),"")</f>
        <v/>
      </c>
    </row>
    <row r="153" spans="2:17" x14ac:dyDescent="0.2">
      <c r="B153" s="629"/>
      <c r="C153" s="630"/>
      <c r="D153" s="631"/>
      <c r="E153" s="632"/>
      <c r="F153" s="633"/>
      <c r="G153" s="634"/>
      <c r="H153" s="635"/>
      <c r="I153" s="607"/>
      <c r="J153" s="607"/>
      <c r="K153" s="607"/>
      <c r="L153" s="607"/>
      <c r="M153" s="658"/>
      <c r="N153" s="276"/>
      <c r="O153" s="609">
        <f>ROWS($M$8:N153)</f>
        <v>146</v>
      </c>
      <c r="P153" s="609" t="str">
        <f>IF(ID!$A$72=N153,O153,"")</f>
        <v/>
      </c>
      <c r="Q153" s="609" t="str">
        <f>IFERROR(SMALL($P$8:$P404,ROWS($P$8:P153)),"")</f>
        <v/>
      </c>
    </row>
    <row r="154" spans="2:17" x14ac:dyDescent="0.2">
      <c r="B154" s="629"/>
      <c r="C154" s="630"/>
      <c r="D154" s="631"/>
      <c r="E154" s="632"/>
      <c r="F154" s="633"/>
      <c r="G154" s="634"/>
      <c r="H154" s="635"/>
      <c r="I154" s="635"/>
      <c r="J154" s="635"/>
      <c r="K154" s="635"/>
      <c r="L154" s="635"/>
      <c r="M154" s="658"/>
      <c r="N154" s="276"/>
      <c r="O154" s="609">
        <f>ROWS($M$8:N154)</f>
        <v>147</v>
      </c>
      <c r="P154" s="609" t="str">
        <f>IF(ID!$A$72=N154,O154,"")</f>
        <v/>
      </c>
      <c r="Q154" s="609" t="str">
        <f>IFERROR(SMALL($P$8:$P405,ROWS($P$8:P154)),"")</f>
        <v/>
      </c>
    </row>
    <row r="155" spans="2:17" x14ac:dyDescent="0.2">
      <c r="B155" s="629"/>
      <c r="C155" s="630"/>
      <c r="D155" s="631"/>
      <c r="E155" s="632"/>
      <c r="F155" s="633"/>
      <c r="G155" s="634"/>
      <c r="H155" s="635"/>
      <c r="I155" s="635"/>
      <c r="J155" s="635"/>
      <c r="K155" s="635"/>
      <c r="L155" s="635"/>
      <c r="M155" s="662"/>
      <c r="O155" s="609">
        <f>ROWS($M$8:N155)</f>
        <v>148</v>
      </c>
      <c r="P155" s="609" t="str">
        <f>IF(ID!$A$72=N155,O155,"")</f>
        <v/>
      </c>
      <c r="Q155" s="609" t="str">
        <f>IFERROR(SMALL($P$8:$P406,ROWS($P$8:P155)),"")</f>
        <v/>
      </c>
    </row>
    <row r="156" spans="2:17" x14ac:dyDescent="0.2">
      <c r="O156" s="609">
        <f>ROWS($M$8:N156)</f>
        <v>149</v>
      </c>
      <c r="P156" s="609" t="str">
        <f>IF(ID!$A$72=N156,O156,"")</f>
        <v/>
      </c>
      <c r="Q156" s="609" t="str">
        <f>IFERROR(SMALL($P$8:$P407,ROWS($P$8:P156)),"")</f>
        <v/>
      </c>
    </row>
    <row r="157" spans="2:17" x14ac:dyDescent="0.2">
      <c r="O157" s="609">
        <f>ROWS($M$8:N157)</f>
        <v>150</v>
      </c>
      <c r="P157" s="609" t="str">
        <f>IF(ID!$A$72=N157,O157,"")</f>
        <v/>
      </c>
      <c r="Q157" s="609" t="str">
        <f>IFERROR(SMALL($P$8:$P408,ROWS($P$8:P157)),"")</f>
        <v/>
      </c>
    </row>
    <row r="158" spans="2:17" x14ac:dyDescent="0.2">
      <c r="O158" s="609">
        <f>ROWS($M$8:N158)</f>
        <v>151</v>
      </c>
      <c r="P158" s="609" t="str">
        <f>IF(ID!$A$72=N158,O158,"")</f>
        <v/>
      </c>
      <c r="Q158" s="609" t="str">
        <f>IFERROR(SMALL($P$8:$P409,ROWS($P$8:P158)),"")</f>
        <v/>
      </c>
    </row>
    <row r="159" spans="2:17" x14ac:dyDescent="0.2">
      <c r="O159" s="609">
        <f>ROWS($M$8:N159)</f>
        <v>152</v>
      </c>
      <c r="P159" s="609" t="str">
        <f>IF(ID!$A$72=N159,O159,"")</f>
        <v/>
      </c>
      <c r="Q159" s="609" t="str">
        <f>IFERROR(SMALL($P$8:$P410,ROWS($P$8:P159)),"")</f>
        <v/>
      </c>
    </row>
    <row r="160" spans="2:17" x14ac:dyDescent="0.2">
      <c r="O160" s="609">
        <f>ROWS($M$8:N160)</f>
        <v>153</v>
      </c>
      <c r="P160" s="609" t="str">
        <f>IF(ID!$A$72=N160,O160,"")</f>
        <v/>
      </c>
      <c r="Q160" s="609" t="str">
        <f>IFERROR(SMALL($P$8:$P411,ROWS($P$8:P160)),"")</f>
        <v/>
      </c>
    </row>
    <row r="161" spans="2:17" x14ac:dyDescent="0.2">
      <c r="O161" s="609">
        <f>ROWS($M$8:N161)</f>
        <v>154</v>
      </c>
      <c r="P161" s="609" t="str">
        <f>IF(ID!$A$72=N161,O161,"")</f>
        <v/>
      </c>
      <c r="Q161" s="609" t="str">
        <f>IFERROR(SMALL($P$8:$P412,ROWS($P$8:P161)),"")</f>
        <v/>
      </c>
    </row>
    <row r="162" spans="2:17" x14ac:dyDescent="0.2">
      <c r="B162" s="1243" t="s">
        <v>708</v>
      </c>
      <c r="C162" s="1243"/>
      <c r="D162" s="1243"/>
      <c r="E162" s="1244" t="s">
        <v>733</v>
      </c>
      <c r="F162" s="1244"/>
      <c r="G162" s="1244"/>
      <c r="H162" s="1245" t="s">
        <v>710</v>
      </c>
      <c r="I162" s="1245"/>
      <c r="J162" s="1245"/>
      <c r="K162" s="1245"/>
      <c r="L162" s="1245"/>
      <c r="O162" s="609">
        <f>ROWS($M$8:N162)</f>
        <v>155</v>
      </c>
      <c r="P162" s="609" t="str">
        <f>IF(ID!$A$72=N162,O162,"")</f>
        <v/>
      </c>
      <c r="Q162" s="609" t="str">
        <f>IFERROR(SMALL($P$8:$P413,ROWS($P$8:P162)),"")</f>
        <v/>
      </c>
    </row>
    <row r="163" spans="2:17" x14ac:dyDescent="0.2">
      <c r="B163" s="597" t="s">
        <v>192</v>
      </c>
      <c r="C163" s="597" t="s">
        <v>193</v>
      </c>
      <c r="D163" s="597" t="s">
        <v>194</v>
      </c>
      <c r="E163" s="598" t="s">
        <v>195</v>
      </c>
      <c r="F163" s="598" t="s">
        <v>196</v>
      </c>
      <c r="G163" s="598" t="s">
        <v>197</v>
      </c>
      <c r="H163" s="599" t="s">
        <v>720</v>
      </c>
      <c r="I163" s="599" t="s">
        <v>721</v>
      </c>
      <c r="J163" s="599"/>
      <c r="K163" s="599"/>
      <c r="L163" s="599" t="s">
        <v>722</v>
      </c>
      <c r="M163" s="600" t="s">
        <v>642</v>
      </c>
      <c r="O163" s="609">
        <f>ROWS($M$8:N163)</f>
        <v>156</v>
      </c>
      <c r="P163" s="609" t="str">
        <f>IF(ID!$A$72=N163,O163,"")</f>
        <v/>
      </c>
      <c r="Q163" s="609" t="str">
        <f>IFERROR(SMALL($P$8:$P414,ROWS($P$8:P163)),"")</f>
        <v/>
      </c>
    </row>
    <row r="164" spans="2:17" x14ac:dyDescent="0.2">
      <c r="B164" s="346">
        <v>15</v>
      </c>
      <c r="C164" s="347">
        <v>0.5</v>
      </c>
      <c r="D164" s="347">
        <v>0.5</v>
      </c>
      <c r="E164" s="346">
        <v>30</v>
      </c>
      <c r="F164" s="347">
        <v>-0.8</v>
      </c>
      <c r="G164" s="347">
        <v>2.7</v>
      </c>
      <c r="H164" s="681">
        <v>990</v>
      </c>
      <c r="I164" s="681">
        <v>3.9</v>
      </c>
      <c r="J164" s="681"/>
      <c r="K164" s="675"/>
      <c r="L164" s="681">
        <v>2.4</v>
      </c>
      <c r="M164" s="682" t="s">
        <v>669</v>
      </c>
      <c r="N164" s="659" t="s">
        <v>654</v>
      </c>
      <c r="O164" s="609">
        <f>ROWS($M$8:N164)</f>
        <v>157</v>
      </c>
      <c r="P164" s="609" t="str">
        <f>IF(ID!$A$72=N164,O164,"")</f>
        <v/>
      </c>
      <c r="Q164" s="609" t="str">
        <f>IFERROR(SMALL($P$8:$P415,ROWS($P$8:P164)),"")</f>
        <v/>
      </c>
    </row>
    <row r="165" spans="2:17" x14ac:dyDescent="0.2">
      <c r="B165" s="346">
        <v>20</v>
      </c>
      <c r="C165" s="347">
        <v>0.2</v>
      </c>
      <c r="D165" s="347">
        <v>0.5</v>
      </c>
      <c r="E165" s="346">
        <v>40</v>
      </c>
      <c r="F165" s="347">
        <v>-0.4</v>
      </c>
      <c r="G165" s="347">
        <v>2.7</v>
      </c>
      <c r="H165" s="681">
        <v>995</v>
      </c>
      <c r="I165" s="681">
        <v>3.8</v>
      </c>
      <c r="J165" s="681"/>
      <c r="K165" s="675"/>
      <c r="L165" s="681">
        <v>2.4</v>
      </c>
      <c r="M165" s="677"/>
      <c r="N165" s="275" t="s">
        <v>654</v>
      </c>
      <c r="O165" s="609">
        <f>ROWS($M$8:N165)</f>
        <v>158</v>
      </c>
      <c r="P165" s="609" t="str">
        <f>IF(ID!$A$72=N165,O165,"")</f>
        <v/>
      </c>
      <c r="Q165" s="609" t="str">
        <f>IFERROR(SMALL($P$8:$P416,ROWS($P$8:P165)),"")</f>
        <v/>
      </c>
    </row>
    <row r="166" spans="2:17" x14ac:dyDescent="0.2">
      <c r="B166" s="346">
        <v>25</v>
      </c>
      <c r="C166" s="347">
        <v>-0.1</v>
      </c>
      <c r="D166" s="347">
        <v>0.5</v>
      </c>
      <c r="E166" s="346">
        <v>50</v>
      </c>
      <c r="F166" s="347">
        <v>0</v>
      </c>
      <c r="G166" s="347">
        <v>2.7</v>
      </c>
      <c r="H166" s="681">
        <v>1000</v>
      </c>
      <c r="I166" s="681">
        <v>3.8</v>
      </c>
      <c r="J166" s="681"/>
      <c r="K166" s="675"/>
      <c r="L166" s="681">
        <v>2.4</v>
      </c>
      <c r="M166" s="677"/>
      <c r="N166" s="275" t="s">
        <v>654</v>
      </c>
      <c r="O166" s="609">
        <f>ROWS($M$8:N166)</f>
        <v>159</v>
      </c>
      <c r="P166" s="609" t="str">
        <f>IF(ID!$A$72=N166,O166,"")</f>
        <v/>
      </c>
      <c r="Q166" s="609" t="str">
        <f>IFERROR(SMALL($P$8:$P417,ROWS($P$8:P166)),"")</f>
        <v/>
      </c>
    </row>
    <row r="167" spans="2:17" x14ac:dyDescent="0.2">
      <c r="B167" s="346">
        <v>30</v>
      </c>
      <c r="C167" s="347">
        <v>-0.4</v>
      </c>
      <c r="D167" s="347">
        <v>0.5</v>
      </c>
      <c r="E167" s="346">
        <v>60</v>
      </c>
      <c r="F167" s="347">
        <v>0.3</v>
      </c>
      <c r="G167" s="347">
        <v>2.7</v>
      </c>
      <c r="H167" s="683">
        <v>1005</v>
      </c>
      <c r="I167" s="683">
        <v>3.8</v>
      </c>
      <c r="J167" s="683"/>
      <c r="K167" s="683"/>
      <c r="L167" s="681">
        <v>2.4</v>
      </c>
      <c r="M167" s="677"/>
      <c r="N167" s="275" t="s">
        <v>654</v>
      </c>
      <c r="O167" s="609">
        <f>ROWS($M$8:N167)</f>
        <v>160</v>
      </c>
      <c r="P167" s="609" t="str">
        <f>IF(ID!$A$72=N167,O167,"")</f>
        <v/>
      </c>
      <c r="Q167" s="609" t="str">
        <f>IFERROR(SMALL($P$8:$P418,ROWS($P$8:P167)),"")</f>
        <v/>
      </c>
    </row>
    <row r="168" spans="2:17" x14ac:dyDescent="0.2">
      <c r="B168" s="346">
        <v>35</v>
      </c>
      <c r="C168" s="347">
        <v>-0.6</v>
      </c>
      <c r="D168" s="347">
        <v>0.5</v>
      </c>
      <c r="E168" s="346">
        <v>70</v>
      </c>
      <c r="F168" s="347">
        <v>0.7</v>
      </c>
      <c r="G168" s="347">
        <v>2.7</v>
      </c>
      <c r="H168" s="681">
        <v>1010</v>
      </c>
      <c r="I168" s="681">
        <v>3.7</v>
      </c>
      <c r="J168" s="681"/>
      <c r="K168" s="681"/>
      <c r="L168" s="681">
        <v>2.4</v>
      </c>
      <c r="M168" s="677"/>
      <c r="N168" s="275" t="s">
        <v>654</v>
      </c>
      <c r="O168" s="609">
        <f>ROWS($M$8:N168)</f>
        <v>161</v>
      </c>
      <c r="P168" s="609" t="str">
        <f>IF(ID!$A$72=N168,O168,"")</f>
        <v/>
      </c>
      <c r="Q168" s="609" t="str">
        <f>IFERROR(SMALL($P$8:$P419,ROWS($P$8:P168)),"")</f>
        <v/>
      </c>
    </row>
    <row r="169" spans="2:17" x14ac:dyDescent="0.2">
      <c r="B169" s="412">
        <v>37</v>
      </c>
      <c r="C169" s="347">
        <v>-0.7</v>
      </c>
      <c r="D169" s="347">
        <v>0.5</v>
      </c>
      <c r="E169" s="412">
        <v>80</v>
      </c>
      <c r="F169" s="347">
        <v>1.1000000000000001</v>
      </c>
      <c r="G169" s="347">
        <v>2.7</v>
      </c>
      <c r="H169" s="684">
        <v>1015</v>
      </c>
      <c r="I169" s="684">
        <f>I168</f>
        <v>3.7</v>
      </c>
      <c r="J169" s="684"/>
      <c r="K169" s="684"/>
      <c r="L169" s="684">
        <f>L168</f>
        <v>2.4</v>
      </c>
      <c r="M169" s="677"/>
      <c r="N169" s="275" t="s">
        <v>654</v>
      </c>
      <c r="O169" s="609">
        <f>ROWS($M$8:N169)</f>
        <v>162</v>
      </c>
      <c r="P169" s="609" t="str">
        <f>IF(ID!$A$72=N169,O169,"")</f>
        <v/>
      </c>
      <c r="Q169" s="609" t="str">
        <f>IFERROR(SMALL($P$8:$P420,ROWS($P$8:P169)),"")</f>
        <v/>
      </c>
    </row>
    <row r="170" spans="2:17" x14ac:dyDescent="0.2">
      <c r="B170" s="412">
        <v>40</v>
      </c>
      <c r="C170" s="685">
        <v>-0.8</v>
      </c>
      <c r="D170" s="347">
        <v>0.5</v>
      </c>
      <c r="E170" s="412">
        <v>90</v>
      </c>
      <c r="F170" s="685">
        <v>1.5</v>
      </c>
      <c r="G170" s="347">
        <v>2.7</v>
      </c>
      <c r="H170" s="681" t="s">
        <v>58</v>
      </c>
      <c r="I170" s="681" t="s">
        <v>58</v>
      </c>
      <c r="J170" s="681" t="s">
        <v>58</v>
      </c>
      <c r="K170" s="681" t="s">
        <v>58</v>
      </c>
      <c r="L170" s="681" t="s">
        <v>58</v>
      </c>
      <c r="M170" s="677"/>
      <c r="N170" s="275" t="s">
        <v>654</v>
      </c>
      <c r="O170" s="609">
        <f>ROWS($M$8:N170)</f>
        <v>163</v>
      </c>
      <c r="P170" s="609" t="str">
        <f>IF(ID!$A$72=N170,O170,"")</f>
        <v/>
      </c>
      <c r="Q170" s="609" t="str">
        <f>IFERROR(SMALL($P$8:$P421,ROWS($P$8:P170)),"")</f>
        <v/>
      </c>
    </row>
    <row r="171" spans="2:17" x14ac:dyDescent="0.2">
      <c r="H171" s="681" t="s">
        <v>58</v>
      </c>
      <c r="I171" s="681" t="s">
        <v>58</v>
      </c>
      <c r="J171" s="681" t="s">
        <v>58</v>
      </c>
      <c r="K171" s="681" t="s">
        <v>58</v>
      </c>
      <c r="L171" s="681" t="s">
        <v>58</v>
      </c>
      <c r="M171" s="686"/>
      <c r="N171" s="276"/>
      <c r="O171" s="609">
        <f>ROWS($M$8:N171)</f>
        <v>164</v>
      </c>
      <c r="P171" s="609" t="str">
        <f>IF(ID!$A$72=N171,O171,"")</f>
        <v/>
      </c>
      <c r="Q171" s="609" t="str">
        <f>IFERROR(SMALL($P$8:$P422,ROWS($P$8:P171)),"")</f>
        <v/>
      </c>
    </row>
    <row r="172" spans="2:17" x14ac:dyDescent="0.2">
      <c r="H172" s="681" t="s">
        <v>58</v>
      </c>
      <c r="I172" s="681" t="s">
        <v>58</v>
      </c>
      <c r="J172" s="681" t="s">
        <v>58</v>
      </c>
      <c r="K172" s="681" t="s">
        <v>58</v>
      </c>
      <c r="L172" s="681" t="s">
        <v>58</v>
      </c>
      <c r="M172" s="686"/>
      <c r="N172" s="276"/>
      <c r="O172" s="609">
        <f>ROWS($M$8:N172)</f>
        <v>165</v>
      </c>
      <c r="P172" s="609" t="str">
        <f>IF(ID!$A$72=N172,O172,"")</f>
        <v/>
      </c>
      <c r="Q172" s="609" t="str">
        <f>IFERROR(SMALL($P$8:$P423,ROWS($P$8:P172)),"")</f>
        <v/>
      </c>
    </row>
    <row r="173" spans="2:17" x14ac:dyDescent="0.2">
      <c r="H173" s="681" t="s">
        <v>58</v>
      </c>
      <c r="I173" s="681" t="s">
        <v>58</v>
      </c>
      <c r="J173" s="681" t="s">
        <v>58</v>
      </c>
      <c r="K173" s="681" t="s">
        <v>58</v>
      </c>
      <c r="L173" s="681" t="s">
        <v>58</v>
      </c>
      <c r="M173" s="679"/>
      <c r="N173" s="687"/>
      <c r="O173" s="609">
        <f>ROWS($M$8:N173)</f>
        <v>166</v>
      </c>
      <c r="P173" s="609" t="str">
        <f>IF(ID!$A$72=N173,O173,"")</f>
        <v/>
      </c>
      <c r="Q173" s="609" t="str">
        <f>IFERROR(SMALL($P$8:$P424,ROWS($P$8:P173)),"")</f>
        <v/>
      </c>
    </row>
    <row r="174" spans="2:17" x14ac:dyDescent="0.2">
      <c r="H174" s="660"/>
      <c r="I174" s="660"/>
      <c r="J174" s="660"/>
      <c r="K174" s="660"/>
      <c r="L174" s="660"/>
      <c r="M174" s="636"/>
      <c r="N174" s="661"/>
      <c r="O174" s="609">
        <f>ROWS($M$8:N174)</f>
        <v>167</v>
      </c>
      <c r="P174" s="609" t="str">
        <f>IF(ID!$A$72=N174,O174,"")</f>
        <v/>
      </c>
      <c r="Q174" s="609" t="str">
        <f>IFERROR(SMALL($P$8:$P425,ROWS($P$8:P174)),"")</f>
        <v/>
      </c>
    </row>
    <row r="175" spans="2:17" x14ac:dyDescent="0.2">
      <c r="B175" s="1243" t="s">
        <v>708</v>
      </c>
      <c r="C175" s="1243"/>
      <c r="D175" s="1243"/>
      <c r="E175" s="1244" t="s">
        <v>733</v>
      </c>
      <c r="F175" s="1244"/>
      <c r="G175" s="1244"/>
      <c r="H175" s="1245" t="s">
        <v>710</v>
      </c>
      <c r="I175" s="1245"/>
      <c r="J175" s="1245"/>
      <c r="K175" s="1245"/>
      <c r="L175" s="1245"/>
      <c r="N175" s="661"/>
      <c r="O175" s="609">
        <f>ROWS($M$8:N175)</f>
        <v>168</v>
      </c>
      <c r="P175" s="609" t="str">
        <f>IF(ID!$A$72=N175,O175,"")</f>
        <v/>
      </c>
      <c r="Q175" s="609" t="str">
        <f>IFERROR(SMALL($P$8:$P426,ROWS($P$8:P175)),"")</f>
        <v/>
      </c>
    </row>
    <row r="176" spans="2:17" x14ac:dyDescent="0.2">
      <c r="B176" s="597" t="s">
        <v>192</v>
      </c>
      <c r="C176" s="597" t="s">
        <v>193</v>
      </c>
      <c r="D176" s="597" t="s">
        <v>194</v>
      </c>
      <c r="E176" s="598" t="s">
        <v>195</v>
      </c>
      <c r="F176" s="598" t="s">
        <v>196</v>
      </c>
      <c r="G176" s="598" t="s">
        <v>197</v>
      </c>
      <c r="H176" s="599" t="s">
        <v>720</v>
      </c>
      <c r="I176" s="599" t="s">
        <v>721</v>
      </c>
      <c r="J176" s="599"/>
      <c r="K176" s="599"/>
      <c r="L176" s="599" t="s">
        <v>722</v>
      </c>
      <c r="M176" s="600" t="s">
        <v>642</v>
      </c>
      <c r="N176" s="661"/>
      <c r="O176" s="609">
        <f>ROWS($M$8:N176)</f>
        <v>169</v>
      </c>
      <c r="P176" s="609" t="str">
        <f>IF(ID!$A$72=N176,O176,"")</f>
        <v/>
      </c>
      <c r="Q176" s="609" t="str">
        <f>IFERROR(SMALL($P$8:$P427,ROWS($P$8:P176)),"")</f>
        <v/>
      </c>
    </row>
    <row r="177" spans="2:17" x14ac:dyDescent="0.2">
      <c r="B177" s="346">
        <v>15</v>
      </c>
      <c r="C177" s="347">
        <v>0.6</v>
      </c>
      <c r="D177" s="347">
        <v>0.5</v>
      </c>
      <c r="E177" s="346">
        <v>30</v>
      </c>
      <c r="F177" s="347">
        <v>-2</v>
      </c>
      <c r="G177" s="347">
        <v>2.6</v>
      </c>
      <c r="H177" s="681">
        <v>990</v>
      </c>
      <c r="I177" s="681">
        <v>4.2</v>
      </c>
      <c r="J177" s="681"/>
      <c r="K177" s="675"/>
      <c r="L177" s="681">
        <v>2.6</v>
      </c>
      <c r="M177" s="682" t="s">
        <v>669</v>
      </c>
      <c r="N177" s="659" t="s">
        <v>656</v>
      </c>
      <c r="O177" s="609">
        <f>ROWS($M$8:N177)</f>
        <v>170</v>
      </c>
      <c r="P177" s="609" t="str">
        <f>IF(ID!$A$72=N177,O177,"")</f>
        <v/>
      </c>
      <c r="Q177" s="609" t="str">
        <f>IFERROR(SMALL($P$8:$P428,ROWS($P$8:P177)),"")</f>
        <v/>
      </c>
    </row>
    <row r="178" spans="2:17" x14ac:dyDescent="0.2">
      <c r="B178" s="346">
        <v>20</v>
      </c>
      <c r="C178" s="347">
        <v>0.3</v>
      </c>
      <c r="D178" s="347">
        <v>0.5</v>
      </c>
      <c r="E178" s="346">
        <v>40</v>
      </c>
      <c r="F178" s="347">
        <v>-1.7</v>
      </c>
      <c r="G178" s="347">
        <v>2.6</v>
      </c>
      <c r="H178" s="681">
        <v>995</v>
      </c>
      <c r="I178" s="681">
        <v>4.0999999999999996</v>
      </c>
      <c r="J178" s="681"/>
      <c r="K178" s="675"/>
      <c r="L178" s="681">
        <v>2.6</v>
      </c>
      <c r="M178" s="677"/>
      <c r="N178" s="275" t="s">
        <v>656</v>
      </c>
      <c r="O178" s="609">
        <f>ROWS($M$8:N178)</f>
        <v>171</v>
      </c>
      <c r="P178" s="609" t="str">
        <f>IF(ID!$A$72=N178,O178,"")</f>
        <v/>
      </c>
      <c r="Q178" s="609" t="str">
        <f>IFERROR(SMALL($P$8:$P429,ROWS($P$8:P178)),"")</f>
        <v/>
      </c>
    </row>
    <row r="179" spans="2:17" x14ac:dyDescent="0.2">
      <c r="B179" s="346">
        <v>25</v>
      </c>
      <c r="C179" s="347">
        <v>0.2</v>
      </c>
      <c r="D179" s="347">
        <v>0.5</v>
      </c>
      <c r="E179" s="346">
        <v>50</v>
      </c>
      <c r="F179" s="347">
        <v>-1.4</v>
      </c>
      <c r="G179" s="347">
        <v>2.6</v>
      </c>
      <c r="H179" s="681">
        <v>1000</v>
      </c>
      <c r="I179" s="681">
        <v>4.0999999999999996</v>
      </c>
      <c r="J179" s="681"/>
      <c r="K179" s="675"/>
      <c r="L179" s="681">
        <v>2.6</v>
      </c>
      <c r="M179" s="677"/>
      <c r="N179" s="275" t="s">
        <v>656</v>
      </c>
      <c r="O179" s="609">
        <f>ROWS($M$8:N179)</f>
        <v>172</v>
      </c>
      <c r="P179" s="609" t="str">
        <f>IF(ID!$A$72=N179,O179,"")</f>
        <v/>
      </c>
      <c r="Q179" s="609" t="str">
        <f>IFERROR(SMALL($P$8:$P430,ROWS($P$8:P179)),"")</f>
        <v/>
      </c>
    </row>
    <row r="180" spans="2:17" x14ac:dyDescent="0.2">
      <c r="B180" s="346">
        <v>30</v>
      </c>
      <c r="C180" s="347">
        <v>0.4</v>
      </c>
      <c r="D180" s="347">
        <v>0.5</v>
      </c>
      <c r="E180" s="346">
        <v>60</v>
      </c>
      <c r="F180" s="347">
        <v>-1.1000000000000001</v>
      </c>
      <c r="G180" s="347">
        <v>2.6</v>
      </c>
      <c r="H180" s="683">
        <v>1005</v>
      </c>
      <c r="I180" s="683">
        <v>4</v>
      </c>
      <c r="J180" s="683"/>
      <c r="K180" s="683"/>
      <c r="L180" s="681">
        <v>2.6</v>
      </c>
      <c r="M180" s="677"/>
      <c r="N180" s="275" t="s">
        <v>656</v>
      </c>
      <c r="O180" s="609">
        <f>ROWS($M$8:N180)</f>
        <v>173</v>
      </c>
      <c r="P180" s="609" t="str">
        <f>IF(ID!$A$72=N180,O180,"")</f>
        <v/>
      </c>
      <c r="Q180" s="609" t="str">
        <f>IFERROR(SMALL($P$8:$P431,ROWS($P$8:P180)),"")</f>
        <v/>
      </c>
    </row>
    <row r="181" spans="2:17" x14ac:dyDescent="0.2">
      <c r="B181" s="346">
        <v>35</v>
      </c>
      <c r="C181" s="347">
        <v>0.8</v>
      </c>
      <c r="D181" s="347">
        <v>0.5</v>
      </c>
      <c r="E181" s="346">
        <v>70</v>
      </c>
      <c r="F181" s="347">
        <v>-0.7</v>
      </c>
      <c r="G181" s="347">
        <v>2.6</v>
      </c>
      <c r="H181" s="681">
        <v>1010</v>
      </c>
      <c r="I181" s="681">
        <v>3.9</v>
      </c>
      <c r="J181" s="681"/>
      <c r="K181" s="681"/>
      <c r="L181" s="681">
        <v>2.6</v>
      </c>
      <c r="M181" s="677"/>
      <c r="N181" s="275" t="s">
        <v>656</v>
      </c>
      <c r="O181" s="609">
        <f>ROWS($M$8:N181)</f>
        <v>174</v>
      </c>
      <c r="P181" s="609" t="str">
        <f>IF(ID!$A$72=N181,O181,"")</f>
        <v/>
      </c>
      <c r="Q181" s="609" t="str">
        <f>IFERROR(SMALL($P$8:$P432,ROWS($P$8:P181)),"")</f>
        <v/>
      </c>
    </row>
    <row r="182" spans="2:17" x14ac:dyDescent="0.2">
      <c r="B182" s="412">
        <v>37</v>
      </c>
      <c r="C182" s="347">
        <v>1</v>
      </c>
      <c r="D182" s="347">
        <v>0.5</v>
      </c>
      <c r="E182" s="412">
        <v>80</v>
      </c>
      <c r="F182" s="347">
        <v>-0.4</v>
      </c>
      <c r="G182" s="347">
        <v>2.6</v>
      </c>
      <c r="H182" s="684">
        <v>1015</v>
      </c>
      <c r="I182" s="684">
        <f>I181</f>
        <v>3.9</v>
      </c>
      <c r="J182" s="684"/>
      <c r="K182" s="684"/>
      <c r="L182" s="684">
        <f>L181</f>
        <v>2.6</v>
      </c>
      <c r="M182" s="677"/>
      <c r="N182" s="275" t="s">
        <v>656</v>
      </c>
      <c r="O182" s="609">
        <f>ROWS($M$8:N182)</f>
        <v>175</v>
      </c>
      <c r="P182" s="609" t="str">
        <f>IF(ID!$A$72=N182,O182,"")</f>
        <v/>
      </c>
      <c r="Q182" s="609" t="str">
        <f>IFERROR(SMALL($P$8:$P433,ROWS($P$8:P182)),"")</f>
        <v/>
      </c>
    </row>
    <row r="183" spans="2:17" x14ac:dyDescent="0.2">
      <c r="B183" s="412">
        <v>40</v>
      </c>
      <c r="C183" s="688">
        <v>1.4</v>
      </c>
      <c r="D183" s="347">
        <v>0.5</v>
      </c>
      <c r="E183" s="412">
        <v>90</v>
      </c>
      <c r="F183" s="685">
        <v>-0.1</v>
      </c>
      <c r="G183" s="347">
        <v>2.6</v>
      </c>
      <c r="H183" s="681" t="s">
        <v>58</v>
      </c>
      <c r="I183" s="681" t="s">
        <v>58</v>
      </c>
      <c r="J183" s="681" t="s">
        <v>58</v>
      </c>
      <c r="K183" s="681" t="s">
        <v>58</v>
      </c>
      <c r="L183" s="681" t="s">
        <v>58</v>
      </c>
      <c r="M183" s="677"/>
      <c r="N183" s="275" t="s">
        <v>656</v>
      </c>
      <c r="O183" s="609">
        <f>ROWS($M$8:N183)</f>
        <v>176</v>
      </c>
      <c r="P183" s="609" t="str">
        <f>IF(ID!$A$72=N183,O183,"")</f>
        <v/>
      </c>
      <c r="Q183" s="609" t="str">
        <f>IFERROR(SMALL($P$8:$P434,ROWS($P$8:P183)),"")</f>
        <v/>
      </c>
    </row>
    <row r="184" spans="2:17" x14ac:dyDescent="0.2">
      <c r="H184" s="681" t="s">
        <v>58</v>
      </c>
      <c r="I184" s="681" t="s">
        <v>58</v>
      </c>
      <c r="J184" s="681" t="s">
        <v>58</v>
      </c>
      <c r="K184" s="681" t="s">
        <v>58</v>
      </c>
      <c r="L184" s="681" t="s">
        <v>58</v>
      </c>
      <c r="M184" s="686"/>
      <c r="N184" s="276"/>
      <c r="O184" s="609">
        <f>ROWS($M$8:N184)</f>
        <v>177</v>
      </c>
      <c r="P184" s="609" t="str">
        <f>IF(ID!$A$72=N184,O184,"")</f>
        <v/>
      </c>
      <c r="Q184" s="609" t="str">
        <f>IFERROR(SMALL($P$8:$P435,ROWS($P$8:P184)),"")</f>
        <v/>
      </c>
    </row>
    <row r="185" spans="2:17" x14ac:dyDescent="0.2">
      <c r="H185" s="681" t="s">
        <v>58</v>
      </c>
      <c r="I185" s="681" t="s">
        <v>58</v>
      </c>
      <c r="J185" s="681" t="s">
        <v>58</v>
      </c>
      <c r="K185" s="681" t="s">
        <v>58</v>
      </c>
      <c r="L185" s="681" t="s">
        <v>58</v>
      </c>
      <c r="M185" s="686"/>
      <c r="N185" s="276"/>
      <c r="O185" s="609">
        <f>ROWS($M$8:N185)</f>
        <v>178</v>
      </c>
      <c r="P185" s="609" t="str">
        <f>IF(ID!$A$72=N185,O185,"")</f>
        <v/>
      </c>
      <c r="Q185" s="609" t="str">
        <f>IFERROR(SMALL($P$8:$P436,ROWS($P$8:P185)),"")</f>
        <v/>
      </c>
    </row>
    <row r="186" spans="2:17" x14ac:dyDescent="0.2">
      <c r="H186" s="681" t="s">
        <v>58</v>
      </c>
      <c r="I186" s="681" t="s">
        <v>58</v>
      </c>
      <c r="J186" s="681" t="s">
        <v>58</v>
      </c>
      <c r="K186" s="681" t="s">
        <v>58</v>
      </c>
      <c r="L186" s="681" t="s">
        <v>58</v>
      </c>
      <c r="M186" s="679"/>
      <c r="N186" s="687"/>
      <c r="O186" s="609">
        <f>ROWS($M$8:N186)</f>
        <v>179</v>
      </c>
      <c r="P186" s="609" t="str">
        <f>IF(ID!$A$72=N186,O186,"")</f>
        <v/>
      </c>
      <c r="Q186" s="609" t="str">
        <f>IFERROR(SMALL($P$8:$P437,ROWS($P$8:P186)),"")</f>
        <v/>
      </c>
    </row>
    <row r="187" spans="2:17" x14ac:dyDescent="0.2">
      <c r="K187" s="635"/>
      <c r="O187" s="609">
        <f>ROWS($M$8:N187)</f>
        <v>180</v>
      </c>
      <c r="P187" s="609" t="str">
        <f>IF(ID!$A$72=N187,O187,"")</f>
        <v/>
      </c>
      <c r="Q187" s="609" t="str">
        <f>IFERROR(SMALL($P$8:$P438,ROWS($P$8:P187)),"")</f>
        <v/>
      </c>
    </row>
    <row r="188" spans="2:17" x14ac:dyDescent="0.2">
      <c r="B188" s="1243" t="s">
        <v>708</v>
      </c>
      <c r="C188" s="1243"/>
      <c r="D188" s="1243"/>
      <c r="E188" s="1244" t="s">
        <v>733</v>
      </c>
      <c r="F188" s="1244"/>
      <c r="G188" s="1244"/>
      <c r="H188" s="1245" t="s">
        <v>710</v>
      </c>
      <c r="I188" s="1245"/>
      <c r="J188" s="1245"/>
      <c r="K188" s="1245"/>
      <c r="L188" s="1245"/>
      <c r="O188" s="609">
        <f>ROWS($M$8:N188)</f>
        <v>181</v>
      </c>
      <c r="P188" s="609" t="str">
        <f>IF(ID!$A$72=N188,O188,"")</f>
        <v/>
      </c>
      <c r="Q188" s="609" t="str">
        <f>IFERROR(SMALL($P$8:$P439,ROWS($P$8:P188)),"")</f>
        <v/>
      </c>
    </row>
    <row r="189" spans="2:17" x14ac:dyDescent="0.2">
      <c r="B189" s="597" t="s">
        <v>192</v>
      </c>
      <c r="C189" s="597" t="s">
        <v>193</v>
      </c>
      <c r="D189" s="597" t="s">
        <v>194</v>
      </c>
      <c r="E189" s="598" t="s">
        <v>195</v>
      </c>
      <c r="F189" s="598" t="s">
        <v>196</v>
      </c>
      <c r="G189" s="598" t="s">
        <v>197</v>
      </c>
      <c r="H189" s="599" t="s">
        <v>720</v>
      </c>
      <c r="I189" s="599" t="s">
        <v>721</v>
      </c>
      <c r="J189" s="599"/>
      <c r="K189" s="599"/>
      <c r="L189" s="599" t="s">
        <v>722</v>
      </c>
      <c r="M189" s="600" t="s">
        <v>642</v>
      </c>
      <c r="O189" s="609">
        <f>ROWS($M$8:N189)</f>
        <v>182</v>
      </c>
      <c r="P189" s="609" t="str">
        <f>IF(ID!$A$72=N189,O189,"")</f>
        <v/>
      </c>
      <c r="Q189" s="609" t="str">
        <f>IFERROR(SMALL($P$8:$P440,ROWS($P$8:P189)),"")</f>
        <v/>
      </c>
    </row>
    <row r="190" spans="2:17" x14ac:dyDescent="0.2">
      <c r="B190" s="346">
        <v>15</v>
      </c>
      <c r="C190" s="347">
        <v>0.5</v>
      </c>
      <c r="D190" s="347">
        <v>0.5</v>
      </c>
      <c r="E190" s="346">
        <v>30</v>
      </c>
      <c r="F190" s="347">
        <v>-2.2000000000000002</v>
      </c>
      <c r="G190" s="347">
        <v>2.2999999999999998</v>
      </c>
      <c r="H190" s="681">
        <v>990</v>
      </c>
      <c r="I190" s="681">
        <v>3.8</v>
      </c>
      <c r="J190" s="681"/>
      <c r="K190" s="675"/>
      <c r="L190" s="681">
        <v>2.4</v>
      </c>
      <c r="M190" s="682" t="s">
        <v>45</v>
      </c>
      <c r="N190" s="659" t="s">
        <v>235</v>
      </c>
      <c r="O190" s="609">
        <f>ROWS($M$8:N190)</f>
        <v>183</v>
      </c>
      <c r="P190" s="609" t="str">
        <f>IF(ID!$A$72=N190,O190,"")</f>
        <v/>
      </c>
      <c r="Q190" s="609" t="str">
        <f>IFERROR(SMALL($P$8:$P441,ROWS($P$8:P190)),"")</f>
        <v/>
      </c>
    </row>
    <row r="191" spans="2:17" x14ac:dyDescent="0.2">
      <c r="B191" s="346">
        <v>20</v>
      </c>
      <c r="C191" s="347">
        <v>0.2</v>
      </c>
      <c r="D191" s="347">
        <v>0.5</v>
      </c>
      <c r="E191" s="346">
        <v>40</v>
      </c>
      <c r="F191" s="347">
        <v>-2</v>
      </c>
      <c r="G191" s="347">
        <v>2.2999999999999998</v>
      </c>
      <c r="H191" s="681">
        <v>995</v>
      </c>
      <c r="I191" s="681">
        <v>3.7</v>
      </c>
      <c r="J191" s="681"/>
      <c r="K191" s="675"/>
      <c r="L191" s="681">
        <v>2.4</v>
      </c>
      <c r="M191" s="677"/>
      <c r="N191" s="275" t="s">
        <v>235</v>
      </c>
      <c r="O191" s="609">
        <f>ROWS($M$8:N191)</f>
        <v>184</v>
      </c>
      <c r="P191" s="609" t="str">
        <f>IF(ID!$A$72=N191,O191,"")</f>
        <v/>
      </c>
      <c r="Q191" s="609" t="str">
        <f>IFERROR(SMALL($P$8:$P442,ROWS($P$8:P191)),"")</f>
        <v/>
      </c>
    </row>
    <row r="192" spans="2:17" x14ac:dyDescent="0.2">
      <c r="B192" s="346">
        <v>25</v>
      </c>
      <c r="C192" s="347">
        <v>0.1</v>
      </c>
      <c r="D192" s="347">
        <v>0.5</v>
      </c>
      <c r="E192" s="346">
        <v>50</v>
      </c>
      <c r="F192" s="347">
        <v>-1.8</v>
      </c>
      <c r="G192" s="347">
        <v>2.2999999999999998</v>
      </c>
      <c r="H192" s="681">
        <v>1000</v>
      </c>
      <c r="I192" s="681">
        <v>3.7</v>
      </c>
      <c r="J192" s="681"/>
      <c r="K192" s="675"/>
      <c r="L192" s="681">
        <v>2.4</v>
      </c>
      <c r="M192" s="677"/>
      <c r="N192" s="275" t="s">
        <v>235</v>
      </c>
      <c r="O192" s="609">
        <f>ROWS($M$8:N192)</f>
        <v>185</v>
      </c>
      <c r="P192" s="609" t="str">
        <f>IF(ID!$A$72=N192,O192,"")</f>
        <v/>
      </c>
      <c r="Q192" s="609" t="str">
        <f>IFERROR(SMALL($P$8:$P443,ROWS($P$8:P192)),"")</f>
        <v/>
      </c>
    </row>
    <row r="193" spans="2:17" x14ac:dyDescent="0.2">
      <c r="B193" s="346">
        <v>30</v>
      </c>
      <c r="C193" s="347">
        <v>-0.1</v>
      </c>
      <c r="D193" s="347">
        <v>0.5</v>
      </c>
      <c r="E193" s="346">
        <v>60</v>
      </c>
      <c r="F193" s="347">
        <v>-1.6</v>
      </c>
      <c r="G193" s="347">
        <v>2.2999999999999998</v>
      </c>
      <c r="H193" s="683">
        <v>1005</v>
      </c>
      <c r="I193" s="683">
        <v>3.6</v>
      </c>
      <c r="J193" s="683"/>
      <c r="K193" s="683"/>
      <c r="L193" s="681">
        <v>2.4</v>
      </c>
      <c r="M193" s="677"/>
      <c r="N193" s="275" t="s">
        <v>235</v>
      </c>
      <c r="O193" s="609">
        <f>ROWS($M$8:N193)</f>
        <v>186</v>
      </c>
      <c r="P193" s="609" t="str">
        <f>IF(ID!$A$72=N193,O193,"")</f>
        <v/>
      </c>
      <c r="Q193" s="609" t="str">
        <f>IFERROR(SMALL($P$8:$P444,ROWS($P$8:P193)),"")</f>
        <v/>
      </c>
    </row>
    <row r="194" spans="2:17" x14ac:dyDescent="0.2">
      <c r="B194" s="346">
        <v>35</v>
      </c>
      <c r="C194" s="347">
        <v>-0.2</v>
      </c>
      <c r="D194" s="347">
        <v>0.5</v>
      </c>
      <c r="E194" s="346">
        <v>70</v>
      </c>
      <c r="F194" s="347">
        <v>-1.4</v>
      </c>
      <c r="G194" s="347">
        <v>2.2999999999999998</v>
      </c>
      <c r="H194" s="681">
        <v>1010</v>
      </c>
      <c r="I194" s="681">
        <v>3.5</v>
      </c>
      <c r="J194" s="681"/>
      <c r="K194" s="681"/>
      <c r="L194" s="681">
        <v>2.4</v>
      </c>
      <c r="M194" s="677"/>
      <c r="N194" s="275" t="s">
        <v>235</v>
      </c>
      <c r="O194" s="609">
        <f>ROWS($M$8:N194)</f>
        <v>187</v>
      </c>
      <c r="P194" s="609" t="str">
        <f>IF(ID!$A$72=N194,O194,"")</f>
        <v/>
      </c>
      <c r="Q194" s="609" t="str">
        <f>IFERROR(SMALL($P$8:$P445,ROWS($P$8:P194)),"")</f>
        <v/>
      </c>
    </row>
    <row r="195" spans="2:17" x14ac:dyDescent="0.2">
      <c r="B195" s="412">
        <v>37</v>
      </c>
      <c r="C195" s="347">
        <v>-0.2</v>
      </c>
      <c r="D195" s="347">
        <v>0.5</v>
      </c>
      <c r="E195" s="412">
        <v>80</v>
      </c>
      <c r="F195" s="347">
        <v>-1.2</v>
      </c>
      <c r="G195" s="347">
        <v>2.2999999999999998</v>
      </c>
      <c r="H195" s="684">
        <v>1015</v>
      </c>
      <c r="I195" s="684">
        <f>I194</f>
        <v>3.5</v>
      </c>
      <c r="J195" s="684"/>
      <c r="K195" s="684"/>
      <c r="L195" s="684">
        <f>L194</f>
        <v>2.4</v>
      </c>
      <c r="M195" s="677"/>
      <c r="N195" s="275" t="s">
        <v>235</v>
      </c>
      <c r="O195" s="609">
        <f>ROWS($M$8:N195)</f>
        <v>188</v>
      </c>
      <c r="P195" s="609" t="str">
        <f>IF(ID!$A$72=N195,O195,"")</f>
        <v/>
      </c>
      <c r="Q195" s="609" t="str">
        <f>IFERROR(SMALL($P$8:$P446,ROWS($P$8:P195)),"")</f>
        <v/>
      </c>
    </row>
    <row r="196" spans="2:17" x14ac:dyDescent="0.2">
      <c r="B196" s="412">
        <v>40</v>
      </c>
      <c r="C196" s="688">
        <v>-0.2</v>
      </c>
      <c r="D196" s="347">
        <v>0.5</v>
      </c>
      <c r="E196" s="412">
        <v>90</v>
      </c>
      <c r="F196" s="688">
        <v>-1</v>
      </c>
      <c r="G196" s="347">
        <v>2.2999999999999998</v>
      </c>
      <c r="H196" s="681" t="s">
        <v>58</v>
      </c>
      <c r="I196" s="681" t="s">
        <v>58</v>
      </c>
      <c r="J196" s="681" t="s">
        <v>58</v>
      </c>
      <c r="K196" s="681" t="s">
        <v>58</v>
      </c>
      <c r="L196" s="681" t="s">
        <v>58</v>
      </c>
      <c r="M196" s="677"/>
      <c r="N196" s="275" t="s">
        <v>235</v>
      </c>
      <c r="O196" s="609">
        <f>ROWS($M$8:N196)</f>
        <v>189</v>
      </c>
      <c r="P196" s="609" t="str">
        <f>IF(ID!$A$72=N196,O196,"")</f>
        <v/>
      </c>
      <c r="Q196" s="609" t="str">
        <f>IFERROR(SMALL($P$8:$P447,ROWS($P$8:P196)),"")</f>
        <v/>
      </c>
    </row>
    <row r="197" spans="2:17" x14ac:dyDescent="0.2">
      <c r="H197" s="681" t="s">
        <v>58</v>
      </c>
      <c r="I197" s="681" t="s">
        <v>58</v>
      </c>
      <c r="J197" s="681" t="s">
        <v>58</v>
      </c>
      <c r="K197" s="681" t="s">
        <v>58</v>
      </c>
      <c r="L197" s="681" t="s">
        <v>58</v>
      </c>
      <c r="M197" s="686"/>
      <c r="N197" s="276"/>
      <c r="O197" s="609">
        <f>ROWS($M$8:N197)</f>
        <v>190</v>
      </c>
      <c r="P197" s="609" t="str">
        <f>IF(ID!$A$72=N197,O197,"")</f>
        <v/>
      </c>
      <c r="Q197" s="609" t="str">
        <f>IFERROR(SMALL($P$8:$P448,ROWS($P$8:P197)),"")</f>
        <v/>
      </c>
    </row>
    <row r="198" spans="2:17" x14ac:dyDescent="0.2">
      <c r="H198" s="681" t="s">
        <v>58</v>
      </c>
      <c r="I198" s="681" t="s">
        <v>58</v>
      </c>
      <c r="J198" s="681" t="s">
        <v>58</v>
      </c>
      <c r="K198" s="681" t="s">
        <v>58</v>
      </c>
      <c r="L198" s="681" t="s">
        <v>58</v>
      </c>
      <c r="M198" s="686"/>
      <c r="N198" s="276"/>
      <c r="O198" s="609">
        <f>ROWS($M$8:N198)</f>
        <v>191</v>
      </c>
      <c r="P198" s="609" t="str">
        <f>IF(ID!$A$72=N198,O198,"")</f>
        <v/>
      </c>
      <c r="Q198" s="609" t="str">
        <f>IFERROR(SMALL($P$8:$P449,ROWS($P$8:P198)),"")</f>
        <v/>
      </c>
    </row>
    <row r="199" spans="2:17" x14ac:dyDescent="0.2">
      <c r="H199" s="681" t="s">
        <v>58</v>
      </c>
      <c r="I199" s="681" t="s">
        <v>58</v>
      </c>
      <c r="J199" s="681" t="s">
        <v>58</v>
      </c>
      <c r="K199" s="681" t="s">
        <v>58</v>
      </c>
      <c r="L199" s="681" t="s">
        <v>58</v>
      </c>
      <c r="M199" s="679"/>
      <c r="N199" s="687"/>
      <c r="O199" s="609">
        <f>ROWS($M$8:N199)</f>
        <v>192</v>
      </c>
      <c r="P199" s="609" t="str">
        <f>IF(ID!$A$72=N199,O199,"")</f>
        <v/>
      </c>
      <c r="Q199" s="609" t="str">
        <f>IFERROR(SMALL($P$8:$P450,ROWS($P$8:P199)),"")</f>
        <v/>
      </c>
    </row>
    <row r="200" spans="2:17" x14ac:dyDescent="0.2">
      <c r="O200" s="609">
        <f>ROWS($M$8:N200)</f>
        <v>193</v>
      </c>
      <c r="P200" s="609" t="str">
        <f>IF(ID!$A$72=N200,O200,"")</f>
        <v/>
      </c>
      <c r="Q200" s="609" t="str">
        <f>IFERROR(SMALL($P$8:$P451,ROWS($P$8:P200)),"")</f>
        <v/>
      </c>
    </row>
    <row r="201" spans="2:17" x14ac:dyDescent="0.2">
      <c r="O201" s="609">
        <f>ROWS($M$8:N201)</f>
        <v>194</v>
      </c>
      <c r="P201" s="609" t="str">
        <f>IF(ID!$A$72=N201,O201,"")</f>
        <v/>
      </c>
      <c r="Q201" s="609" t="str">
        <f>IFERROR(SMALL($P$8:$P452,ROWS($P$8:P201)),"")</f>
        <v/>
      </c>
    </row>
    <row r="202" spans="2:17" x14ac:dyDescent="0.2">
      <c r="B202" s="603">
        <v>15</v>
      </c>
      <c r="C202" s="604">
        <v>0</v>
      </c>
      <c r="D202" s="604">
        <v>0.3</v>
      </c>
      <c r="E202" s="605">
        <v>30</v>
      </c>
      <c r="F202" s="606">
        <v>-0.4</v>
      </c>
      <c r="G202" s="674">
        <v>2</v>
      </c>
      <c r="H202" s="681">
        <v>950</v>
      </c>
      <c r="I202" s="681">
        <v>-0.7</v>
      </c>
      <c r="J202" s="681"/>
      <c r="K202" s="675"/>
      <c r="L202" s="681">
        <v>2.4</v>
      </c>
      <c r="M202" s="594" t="s">
        <v>671</v>
      </c>
      <c r="N202" s="659" t="s">
        <v>657</v>
      </c>
      <c r="O202" s="609">
        <f>ROWS($M$8:N202)</f>
        <v>195</v>
      </c>
      <c r="P202" s="609" t="str">
        <f>IF(ID!$A$72=N202,O202,"")</f>
        <v/>
      </c>
      <c r="Q202" s="609" t="str">
        <f>IFERROR(SMALL($P$8:$P453,ROWS($P$8:P202)),"")</f>
        <v/>
      </c>
    </row>
    <row r="203" spans="2:17" x14ac:dyDescent="0.2">
      <c r="B203" s="603">
        <v>20</v>
      </c>
      <c r="C203" s="604">
        <v>0</v>
      </c>
      <c r="D203" s="604">
        <v>0.3</v>
      </c>
      <c r="E203" s="605">
        <v>40</v>
      </c>
      <c r="F203" s="606">
        <v>-0.1</v>
      </c>
      <c r="G203" s="674">
        <v>2</v>
      </c>
      <c r="H203" s="681">
        <v>1000</v>
      </c>
      <c r="I203" s="681">
        <v>-0.8</v>
      </c>
      <c r="J203" s="681"/>
      <c r="K203" s="675"/>
      <c r="L203" s="681">
        <v>2.4</v>
      </c>
      <c r="N203" s="275" t="s">
        <v>657</v>
      </c>
      <c r="O203" s="609">
        <f>ROWS($M$8:N203)</f>
        <v>196</v>
      </c>
      <c r="P203" s="609" t="str">
        <f>IF(ID!$A$72=N203,O203,"")</f>
        <v/>
      </c>
      <c r="Q203" s="609" t="str">
        <f>IFERROR(SMALL($P$8:$P454,ROWS($P$8:P203)),"")</f>
        <v/>
      </c>
    </row>
    <row r="204" spans="2:17" x14ac:dyDescent="0.2">
      <c r="B204" s="603">
        <v>25</v>
      </c>
      <c r="C204" s="604">
        <v>0</v>
      </c>
      <c r="D204" s="604">
        <v>0.3</v>
      </c>
      <c r="E204" s="605">
        <v>50</v>
      </c>
      <c r="F204" s="606">
        <v>0</v>
      </c>
      <c r="G204" s="674">
        <v>2</v>
      </c>
      <c r="H204" s="681">
        <v>1005</v>
      </c>
      <c r="I204" s="681">
        <v>-0.8</v>
      </c>
      <c r="J204" s="681"/>
      <c r="K204" s="675"/>
      <c r="L204" s="681">
        <v>2.4</v>
      </c>
      <c r="N204" s="275" t="s">
        <v>657</v>
      </c>
      <c r="O204" s="609">
        <f>ROWS($M$8:N204)</f>
        <v>197</v>
      </c>
      <c r="P204" s="609" t="str">
        <f>IF(ID!$A$72=N204,O204,"")</f>
        <v/>
      </c>
      <c r="Q204" s="609" t="str">
        <f>IFERROR(SMALL($P$8:$P455,ROWS($P$8:P204)),"")</f>
        <v/>
      </c>
    </row>
    <row r="205" spans="2:17" x14ac:dyDescent="0.2">
      <c r="B205" s="603">
        <v>30</v>
      </c>
      <c r="C205" s="604">
        <v>-0.1</v>
      </c>
      <c r="D205" s="604">
        <v>0.3</v>
      </c>
      <c r="E205" s="605">
        <v>60</v>
      </c>
      <c r="F205" s="606">
        <v>0</v>
      </c>
      <c r="G205" s="674">
        <v>2</v>
      </c>
      <c r="H205" s="684">
        <v>1015</v>
      </c>
      <c r="I205" s="684">
        <f>I204</f>
        <v>-0.8</v>
      </c>
      <c r="J205" s="684"/>
      <c r="K205" s="684"/>
      <c r="L205" s="684">
        <f t="shared" ref="L205" si="1">L204</f>
        <v>2.4</v>
      </c>
      <c r="N205" s="275" t="s">
        <v>657</v>
      </c>
      <c r="O205" s="609">
        <f>ROWS($M$8:N205)</f>
        <v>198</v>
      </c>
      <c r="P205" s="609" t="str">
        <f>IF(ID!$A$72=N205,O205,"")</f>
        <v/>
      </c>
      <c r="Q205" s="609" t="str">
        <f>IFERROR(SMALL($P$8:$P456,ROWS($P$8:P205)),"")</f>
        <v/>
      </c>
    </row>
    <row r="206" spans="2:17" x14ac:dyDescent="0.2">
      <c r="B206" s="603">
        <v>35</v>
      </c>
      <c r="C206" s="604">
        <v>-0.2</v>
      </c>
      <c r="D206" s="604">
        <v>0.3</v>
      </c>
      <c r="E206" s="605">
        <v>70</v>
      </c>
      <c r="F206" s="606">
        <v>-0.1</v>
      </c>
      <c r="G206" s="674">
        <v>2</v>
      </c>
      <c r="H206" s="681" t="s">
        <v>58</v>
      </c>
      <c r="I206" s="681" t="s">
        <v>58</v>
      </c>
      <c r="J206" s="681" t="s">
        <v>58</v>
      </c>
      <c r="K206" s="681" t="s">
        <v>58</v>
      </c>
      <c r="L206" s="681" t="s">
        <v>58</v>
      </c>
      <c r="N206" s="275" t="s">
        <v>657</v>
      </c>
      <c r="O206" s="609">
        <f>ROWS($M$8:N206)</f>
        <v>199</v>
      </c>
      <c r="P206" s="609" t="str">
        <f>IF(ID!$A$72=N206,O206,"")</f>
        <v/>
      </c>
      <c r="Q206" s="609" t="str">
        <f>IFERROR(SMALL($P$8:$P457,ROWS($P$8:P206)),"")</f>
        <v/>
      </c>
    </row>
    <row r="207" spans="2:17" x14ac:dyDescent="0.2">
      <c r="B207" s="613">
        <v>37</v>
      </c>
      <c r="C207" s="604">
        <v>-0.3</v>
      </c>
      <c r="D207" s="604">
        <v>0.3</v>
      </c>
      <c r="E207" s="614">
        <v>80</v>
      </c>
      <c r="F207" s="606">
        <v>-0.5</v>
      </c>
      <c r="G207" s="674">
        <v>2</v>
      </c>
      <c r="H207" s="681" t="s">
        <v>58</v>
      </c>
      <c r="I207" s="681" t="s">
        <v>58</v>
      </c>
      <c r="J207" s="681" t="s">
        <v>58</v>
      </c>
      <c r="K207" s="681" t="s">
        <v>58</v>
      </c>
      <c r="L207" s="681" t="s">
        <v>58</v>
      </c>
      <c r="N207" s="275" t="s">
        <v>657</v>
      </c>
      <c r="O207" s="609">
        <f>ROWS($M$8:N207)</f>
        <v>200</v>
      </c>
      <c r="P207" s="609" t="str">
        <f>IF(ID!$A$72=N207,O207,"")</f>
        <v/>
      </c>
      <c r="Q207" s="609" t="str">
        <f>IFERROR(SMALL($P$8:$P458,ROWS($P$8:P207)),"")</f>
        <v/>
      </c>
    </row>
    <row r="208" spans="2:17" x14ac:dyDescent="0.2">
      <c r="B208" s="613">
        <v>40</v>
      </c>
      <c r="C208" s="664">
        <v>-0.4</v>
      </c>
      <c r="D208" s="604">
        <v>0.3</v>
      </c>
      <c r="E208" s="614">
        <v>90</v>
      </c>
      <c r="F208" s="615">
        <v>-0.9</v>
      </c>
      <c r="G208" s="674">
        <v>2</v>
      </c>
      <c r="H208" s="681" t="s">
        <v>58</v>
      </c>
      <c r="I208" s="681" t="s">
        <v>58</v>
      </c>
      <c r="J208" s="681" t="s">
        <v>58</v>
      </c>
      <c r="K208" s="681" t="s">
        <v>58</v>
      </c>
      <c r="L208" s="681" t="s">
        <v>58</v>
      </c>
      <c r="N208" s="275" t="s">
        <v>657</v>
      </c>
      <c r="O208" s="609">
        <f>ROWS($M$8:N208)</f>
        <v>201</v>
      </c>
      <c r="P208" s="609" t="str">
        <f>IF(ID!$A$72=N208,O208,"")</f>
        <v/>
      </c>
      <c r="Q208" s="609" t="str">
        <f>IFERROR(SMALL($P$8:$P459,ROWS($P$8:P208)),"")</f>
        <v/>
      </c>
    </row>
    <row r="209" spans="2:17" x14ac:dyDescent="0.2">
      <c r="H209" s="681" t="s">
        <v>58</v>
      </c>
      <c r="I209" s="681" t="s">
        <v>58</v>
      </c>
      <c r="J209" s="681" t="s">
        <v>58</v>
      </c>
      <c r="K209" s="681" t="s">
        <v>58</v>
      </c>
      <c r="L209" s="681" t="s">
        <v>58</v>
      </c>
      <c r="N209" s="276"/>
      <c r="O209" s="609">
        <f>ROWS($M$8:N209)</f>
        <v>202</v>
      </c>
      <c r="P209" s="609" t="str">
        <f>IF(ID!$A$72=N209,O209,"")</f>
        <v/>
      </c>
      <c r="Q209" s="609" t="str">
        <f>IFERROR(SMALL($P$8:$P460,ROWS($P$8:P209)),"")</f>
        <v/>
      </c>
    </row>
    <row r="210" spans="2:17" x14ac:dyDescent="0.2">
      <c r="H210" s="681" t="s">
        <v>58</v>
      </c>
      <c r="I210" s="681" t="s">
        <v>58</v>
      </c>
      <c r="J210" s="681" t="s">
        <v>58</v>
      </c>
      <c r="K210" s="681" t="s">
        <v>58</v>
      </c>
      <c r="L210" s="681" t="s">
        <v>58</v>
      </c>
      <c r="N210" s="276"/>
      <c r="O210" s="609">
        <f>ROWS($M$8:N210)</f>
        <v>203</v>
      </c>
      <c r="P210" s="609" t="str">
        <f>IF(ID!$A$72=N210,O210,"")</f>
        <v/>
      </c>
      <c r="Q210" s="609" t="str">
        <f>IFERROR(SMALL($P$8:$P461,ROWS($P$8:P210)),"")</f>
        <v/>
      </c>
    </row>
    <row r="211" spans="2:17" x14ac:dyDescent="0.2">
      <c r="H211" s="681" t="s">
        <v>58</v>
      </c>
      <c r="I211" s="681" t="s">
        <v>58</v>
      </c>
      <c r="J211" s="681" t="s">
        <v>58</v>
      </c>
      <c r="K211" s="681" t="s">
        <v>58</v>
      </c>
      <c r="L211" s="681" t="s">
        <v>58</v>
      </c>
      <c r="N211" s="276"/>
      <c r="O211" s="609">
        <f>ROWS($M$8:N211)</f>
        <v>204</v>
      </c>
      <c r="P211" s="609" t="str">
        <f>IF(ID!$A$72=N211,O211,"")</f>
        <v/>
      </c>
      <c r="Q211" s="609" t="str">
        <f>IFERROR(SMALL($P$8:$P462,ROWS($P$8:P211)),"")</f>
        <v/>
      </c>
    </row>
    <row r="212" spans="2:17" x14ac:dyDescent="0.2">
      <c r="O212" s="609">
        <f>ROWS($M$8:N212)</f>
        <v>205</v>
      </c>
      <c r="P212" s="609" t="str">
        <f>IF(ID!$A$72=N212,O212,"")</f>
        <v/>
      </c>
      <c r="Q212" s="609" t="str">
        <f>IFERROR(SMALL($P$8:$P463,ROWS($P$8:P212)),"")</f>
        <v/>
      </c>
    </row>
    <row r="213" spans="2:17" x14ac:dyDescent="0.2">
      <c r="O213" s="609">
        <f>ROWS($M$8:N213)</f>
        <v>206</v>
      </c>
      <c r="P213" s="609" t="str">
        <f>IF(ID!$A$72=N213,O213,"")</f>
        <v/>
      </c>
      <c r="Q213" s="609" t="str">
        <f>IFERROR(SMALL($P$8:$P464,ROWS($P$8:P213)),"")</f>
        <v/>
      </c>
    </row>
    <row r="214" spans="2:17" x14ac:dyDescent="0.2">
      <c r="B214" s="603">
        <v>15</v>
      </c>
      <c r="C214" s="604">
        <v>0.1</v>
      </c>
      <c r="D214" s="604">
        <v>0.4</v>
      </c>
      <c r="E214" s="605">
        <v>30</v>
      </c>
      <c r="F214" s="606">
        <v>-1.6</v>
      </c>
      <c r="G214" s="674">
        <v>2.2000000000000002</v>
      </c>
      <c r="H214" s="681">
        <v>950</v>
      </c>
      <c r="I214" s="681">
        <v>-1.1000000000000001</v>
      </c>
      <c r="J214" s="681"/>
      <c r="K214" s="675"/>
      <c r="L214" s="681">
        <v>2.2999999999999998</v>
      </c>
      <c r="M214" s="594" t="s">
        <v>671</v>
      </c>
      <c r="N214" s="659" t="s">
        <v>658</v>
      </c>
      <c r="O214" s="609">
        <f>ROWS($M$8:N214)</f>
        <v>207</v>
      </c>
      <c r="P214" s="609" t="str">
        <f>IF(ID!$A$72=N214,O214,"")</f>
        <v/>
      </c>
      <c r="Q214" s="609" t="str">
        <f>IFERROR(SMALL($P$8:$P465,ROWS($P$8:P214)),"")</f>
        <v/>
      </c>
    </row>
    <row r="215" spans="2:17" x14ac:dyDescent="0.2">
      <c r="B215" s="603">
        <v>20</v>
      </c>
      <c r="C215" s="604">
        <v>0.2</v>
      </c>
      <c r="D215" s="604">
        <v>0.4</v>
      </c>
      <c r="E215" s="605">
        <v>40</v>
      </c>
      <c r="F215" s="606">
        <v>-1.4</v>
      </c>
      <c r="G215" s="674">
        <v>2.2000000000000002</v>
      </c>
      <c r="H215" s="681">
        <v>1000</v>
      </c>
      <c r="I215" s="681">
        <v>-0.4</v>
      </c>
      <c r="J215" s="681"/>
      <c r="K215" s="675"/>
      <c r="L215" s="681">
        <v>2.2999999999999998</v>
      </c>
      <c r="N215" s="275" t="s">
        <v>658</v>
      </c>
      <c r="O215" s="609">
        <f>ROWS($M$8:N215)</f>
        <v>208</v>
      </c>
      <c r="P215" s="609" t="str">
        <f>IF(ID!$A$72=N215,O215,"")</f>
        <v/>
      </c>
      <c r="Q215" s="609" t="str">
        <f>IFERROR(SMALL($P$8:$P466,ROWS($P$8:P215)),"")</f>
        <v/>
      </c>
    </row>
    <row r="216" spans="2:17" x14ac:dyDescent="0.2">
      <c r="B216" s="603">
        <v>25</v>
      </c>
      <c r="C216" s="604">
        <v>0.2</v>
      </c>
      <c r="D216" s="604">
        <v>0.4</v>
      </c>
      <c r="E216" s="605">
        <v>50</v>
      </c>
      <c r="F216" s="606">
        <v>-1.4</v>
      </c>
      <c r="G216" s="674">
        <v>2.2000000000000002</v>
      </c>
      <c r="H216" s="681">
        <v>1005</v>
      </c>
      <c r="I216" s="681">
        <v>-0.4</v>
      </c>
      <c r="J216" s="681"/>
      <c r="K216" s="675"/>
      <c r="L216" s="681">
        <v>2.2999999999999998</v>
      </c>
      <c r="N216" s="275" t="s">
        <v>658</v>
      </c>
      <c r="O216" s="609">
        <f>ROWS($M$8:N216)</f>
        <v>209</v>
      </c>
      <c r="P216" s="609" t="str">
        <f>IF(ID!$A$72=N216,O216,"")</f>
        <v/>
      </c>
      <c r="Q216" s="609" t="str">
        <f>IFERROR(SMALL($P$8:$P467,ROWS($P$8:P216)),"")</f>
        <v/>
      </c>
    </row>
    <row r="217" spans="2:17" x14ac:dyDescent="0.2">
      <c r="B217" s="603">
        <v>30</v>
      </c>
      <c r="C217" s="604">
        <v>0.2</v>
      </c>
      <c r="D217" s="604">
        <v>0.4</v>
      </c>
      <c r="E217" s="605">
        <v>60</v>
      </c>
      <c r="F217" s="606">
        <v>-1.5</v>
      </c>
      <c r="G217" s="674">
        <v>2.2000000000000002</v>
      </c>
      <c r="H217" s="684">
        <v>1015</v>
      </c>
      <c r="I217" s="684">
        <f>I216</f>
        <v>-0.4</v>
      </c>
      <c r="J217" s="684"/>
      <c r="K217" s="684"/>
      <c r="L217" s="684">
        <f t="shared" ref="L217" si="2">L216</f>
        <v>2.2999999999999998</v>
      </c>
      <c r="N217" s="275" t="s">
        <v>658</v>
      </c>
      <c r="O217" s="609">
        <f>ROWS($M$8:N217)</f>
        <v>210</v>
      </c>
      <c r="P217" s="609" t="str">
        <f>IF(ID!$A$72=N217,O217,"")</f>
        <v/>
      </c>
      <c r="Q217" s="609" t="str">
        <f>IFERROR(SMALL($P$8:$P468,ROWS($P$8:P217)),"")</f>
        <v/>
      </c>
    </row>
    <row r="218" spans="2:17" x14ac:dyDescent="0.2">
      <c r="B218" s="603">
        <v>35</v>
      </c>
      <c r="C218" s="604">
        <v>0.1</v>
      </c>
      <c r="D218" s="604">
        <v>0.4</v>
      </c>
      <c r="E218" s="605">
        <v>70</v>
      </c>
      <c r="F218" s="606">
        <v>-1.8</v>
      </c>
      <c r="G218" s="674">
        <v>2.2000000000000002</v>
      </c>
      <c r="H218" s="681" t="s">
        <v>58</v>
      </c>
      <c r="I218" s="681" t="s">
        <v>58</v>
      </c>
      <c r="J218" s="681" t="s">
        <v>58</v>
      </c>
      <c r="K218" s="681" t="s">
        <v>58</v>
      </c>
      <c r="L218" s="681" t="s">
        <v>58</v>
      </c>
      <c r="N218" s="275" t="s">
        <v>658</v>
      </c>
      <c r="O218" s="609">
        <f>ROWS($M$8:N218)</f>
        <v>211</v>
      </c>
      <c r="P218" s="609" t="str">
        <f>IF(ID!$A$72=N218,O218,"")</f>
        <v/>
      </c>
      <c r="Q218" s="609" t="str">
        <f>IFERROR(SMALL($P$8:$P469,ROWS($P$8:P218)),"")</f>
        <v/>
      </c>
    </row>
    <row r="219" spans="2:17" x14ac:dyDescent="0.2">
      <c r="B219" s="613">
        <v>37</v>
      </c>
      <c r="C219" s="604">
        <v>0</v>
      </c>
      <c r="D219" s="604">
        <v>0.4</v>
      </c>
      <c r="E219" s="614">
        <v>80</v>
      </c>
      <c r="F219" s="606">
        <v>-2.2999999999999998</v>
      </c>
      <c r="G219" s="674">
        <v>2.2000000000000002</v>
      </c>
      <c r="H219" s="681" t="s">
        <v>58</v>
      </c>
      <c r="I219" s="681" t="s">
        <v>58</v>
      </c>
      <c r="J219" s="681" t="s">
        <v>58</v>
      </c>
      <c r="K219" s="681" t="s">
        <v>58</v>
      </c>
      <c r="L219" s="681" t="s">
        <v>58</v>
      </c>
      <c r="N219" s="275" t="s">
        <v>658</v>
      </c>
      <c r="O219" s="609">
        <f>ROWS($M$8:N219)</f>
        <v>212</v>
      </c>
      <c r="P219" s="609" t="str">
        <f>IF(ID!$A$72=N219,O219,"")</f>
        <v/>
      </c>
      <c r="Q219" s="609" t="str">
        <f>IFERROR(SMALL($P$8:$P470,ROWS($P$8:P219)),"")</f>
        <v/>
      </c>
    </row>
    <row r="220" spans="2:17" x14ac:dyDescent="0.2">
      <c r="B220" s="613">
        <v>40</v>
      </c>
      <c r="C220" s="664">
        <v>0</v>
      </c>
      <c r="D220" s="604">
        <v>0.4</v>
      </c>
      <c r="E220" s="614">
        <v>90</v>
      </c>
      <c r="F220" s="615">
        <v>-3</v>
      </c>
      <c r="G220" s="674">
        <v>2.2000000000000002</v>
      </c>
      <c r="H220" s="681" t="s">
        <v>58</v>
      </c>
      <c r="I220" s="681" t="s">
        <v>58</v>
      </c>
      <c r="J220" s="681" t="s">
        <v>58</v>
      </c>
      <c r="K220" s="681" t="s">
        <v>58</v>
      </c>
      <c r="L220" s="681" t="s">
        <v>58</v>
      </c>
      <c r="N220" s="275" t="s">
        <v>658</v>
      </c>
      <c r="O220" s="609">
        <f>ROWS($M$8:N220)</f>
        <v>213</v>
      </c>
      <c r="P220" s="609" t="str">
        <f>IF(ID!$A$72=N220,O220,"")</f>
        <v/>
      </c>
      <c r="Q220" s="609" t="str">
        <f>IFERROR(SMALL($P$8:$P471,ROWS($P$8:P220)),"")</f>
        <v/>
      </c>
    </row>
    <row r="221" spans="2:17" x14ac:dyDescent="0.2">
      <c r="H221" s="681" t="s">
        <v>58</v>
      </c>
      <c r="I221" s="681" t="s">
        <v>58</v>
      </c>
      <c r="J221" s="681" t="s">
        <v>58</v>
      </c>
      <c r="K221" s="681" t="s">
        <v>58</v>
      </c>
      <c r="L221" s="681" t="s">
        <v>58</v>
      </c>
      <c r="N221" s="276"/>
      <c r="O221" s="609">
        <f>ROWS($M$8:N221)</f>
        <v>214</v>
      </c>
      <c r="P221" s="609" t="str">
        <f>IF(ID!$A$72=N221,O221,"")</f>
        <v/>
      </c>
      <c r="Q221" s="609" t="str">
        <f>IFERROR(SMALL($P$8:$P472,ROWS($P$8:P221)),"")</f>
        <v/>
      </c>
    </row>
    <row r="222" spans="2:17" x14ac:dyDescent="0.2">
      <c r="H222" s="681" t="s">
        <v>58</v>
      </c>
      <c r="I222" s="681" t="s">
        <v>58</v>
      </c>
      <c r="J222" s="681" t="s">
        <v>58</v>
      </c>
      <c r="K222" s="681" t="s">
        <v>58</v>
      </c>
      <c r="L222" s="681" t="s">
        <v>58</v>
      </c>
      <c r="N222" s="276"/>
      <c r="O222" s="609">
        <f>ROWS($M$8:N222)</f>
        <v>215</v>
      </c>
      <c r="P222" s="609" t="str">
        <f>IF(ID!$A$72=N222,O222,"")</f>
        <v/>
      </c>
      <c r="Q222" s="609" t="str">
        <f>IFERROR(SMALL($P$8:$P473,ROWS($P$8:P222)),"")</f>
        <v/>
      </c>
    </row>
    <row r="223" spans="2:17" x14ac:dyDescent="0.2">
      <c r="H223" s="681" t="s">
        <v>58</v>
      </c>
      <c r="I223" s="681" t="s">
        <v>58</v>
      </c>
      <c r="J223" s="681" t="s">
        <v>58</v>
      </c>
      <c r="K223" s="681" t="s">
        <v>58</v>
      </c>
      <c r="L223" s="681" t="s">
        <v>58</v>
      </c>
      <c r="N223" s="276"/>
      <c r="O223" s="609">
        <f>ROWS($M$8:N223)</f>
        <v>216</v>
      </c>
      <c r="P223" s="609" t="str">
        <f>IF(ID!$A$72=N223,O223,"")</f>
        <v/>
      </c>
      <c r="Q223" s="609" t="str">
        <f>IFERROR(SMALL($P$8:$P474,ROWS($P$8:P223)),"")</f>
        <v/>
      </c>
    </row>
    <row r="224" spans="2:17" x14ac:dyDescent="0.2">
      <c r="O224" s="609">
        <f>ROWS($M$8:N224)</f>
        <v>217</v>
      </c>
      <c r="P224" s="609" t="str">
        <f>IF(ID!$A$72=N224,O224,"")</f>
        <v/>
      </c>
      <c r="Q224" s="609" t="str">
        <f>IFERROR(SMALL($P$8:$P475,ROWS($P$8:P224)),"")</f>
        <v/>
      </c>
    </row>
    <row r="225" spans="2:17" x14ac:dyDescent="0.2">
      <c r="O225" s="609">
        <f>ROWS($M$8:N225)</f>
        <v>218</v>
      </c>
      <c r="P225" s="609" t="str">
        <f>IF(ID!$A$72=N225,O225,"")</f>
        <v/>
      </c>
      <c r="Q225" s="609" t="str">
        <f>IFERROR(SMALL($P$8:$P476,ROWS($P$8:P225)),"")</f>
        <v/>
      </c>
    </row>
    <row r="226" spans="2:17" x14ac:dyDescent="0.2">
      <c r="B226" s="603">
        <v>15</v>
      </c>
      <c r="C226" s="604">
        <v>0.1</v>
      </c>
      <c r="D226" s="604">
        <v>0.3</v>
      </c>
      <c r="E226" s="605">
        <v>30</v>
      </c>
      <c r="F226" s="606">
        <v>0.1</v>
      </c>
      <c r="G226" s="674">
        <v>2.8</v>
      </c>
      <c r="H226" s="681">
        <v>990</v>
      </c>
      <c r="I226" s="681">
        <v>-0.6</v>
      </c>
      <c r="J226" s="681"/>
      <c r="K226" s="675"/>
      <c r="L226" s="681">
        <v>2.1</v>
      </c>
      <c r="M226" s="594" t="s">
        <v>672</v>
      </c>
      <c r="N226" s="659" t="s">
        <v>660</v>
      </c>
      <c r="O226" s="609">
        <f>ROWS($M$8:N226)</f>
        <v>219</v>
      </c>
      <c r="P226" s="609" t="str">
        <f>IF(ID!$A$72=N226,O226,"")</f>
        <v/>
      </c>
      <c r="Q226" s="609" t="str">
        <f>IFERROR(SMALL($P$8:$P477,ROWS($P$8:P226)),"")</f>
        <v/>
      </c>
    </row>
    <row r="227" spans="2:17" x14ac:dyDescent="0.2">
      <c r="B227" s="603">
        <v>20</v>
      </c>
      <c r="C227" s="604">
        <v>0.1</v>
      </c>
      <c r="D227" s="604">
        <v>0.3</v>
      </c>
      <c r="E227" s="605">
        <v>40</v>
      </c>
      <c r="F227" s="606">
        <v>0.2</v>
      </c>
      <c r="G227" s="674">
        <v>2.8</v>
      </c>
      <c r="H227" s="681">
        <v>1000</v>
      </c>
      <c r="I227" s="681">
        <v>-0.6</v>
      </c>
      <c r="J227" s="681"/>
      <c r="K227" s="675"/>
      <c r="L227" s="681">
        <v>2.1</v>
      </c>
      <c r="N227" s="275" t="s">
        <v>660</v>
      </c>
      <c r="O227" s="609">
        <f>ROWS($M$8:N227)</f>
        <v>220</v>
      </c>
      <c r="P227" s="609" t="str">
        <f>IF(ID!$A$72=N227,O227,"")</f>
        <v/>
      </c>
      <c r="Q227" s="609" t="str">
        <f>IFERROR(SMALL($P$8:$P478,ROWS($P$8:P227)),"")</f>
        <v/>
      </c>
    </row>
    <row r="228" spans="2:17" x14ac:dyDescent="0.2">
      <c r="B228" s="603">
        <v>25</v>
      </c>
      <c r="C228" s="604">
        <v>0</v>
      </c>
      <c r="D228" s="604">
        <v>0.3</v>
      </c>
      <c r="E228" s="605">
        <v>50</v>
      </c>
      <c r="F228" s="606">
        <v>0.2</v>
      </c>
      <c r="G228" s="674">
        <v>2.8</v>
      </c>
      <c r="H228" s="681">
        <v>1005</v>
      </c>
      <c r="I228" s="681">
        <v>-0.6</v>
      </c>
      <c r="J228" s="681"/>
      <c r="K228" s="675"/>
      <c r="L228" s="681">
        <v>2.1</v>
      </c>
      <c r="N228" s="275" t="s">
        <v>660</v>
      </c>
      <c r="O228" s="609">
        <f>ROWS($M$8:N228)</f>
        <v>221</v>
      </c>
      <c r="P228" s="609" t="str">
        <f>IF(ID!$A$72=N228,O228,"")</f>
        <v/>
      </c>
      <c r="Q228" s="609" t="str">
        <f>IFERROR(SMALL($P$8:$P479,ROWS($P$8:P228)),"")</f>
        <v/>
      </c>
    </row>
    <row r="229" spans="2:17" x14ac:dyDescent="0.2">
      <c r="B229" s="603">
        <v>30</v>
      </c>
      <c r="C229" s="604">
        <v>-0.2</v>
      </c>
      <c r="D229" s="604">
        <v>0.3</v>
      </c>
      <c r="E229" s="605">
        <v>60</v>
      </c>
      <c r="F229" s="606">
        <v>0</v>
      </c>
      <c r="G229" s="674">
        <v>2.8</v>
      </c>
      <c r="H229" s="684">
        <v>1015</v>
      </c>
      <c r="I229" s="684">
        <f>I228</f>
        <v>-0.6</v>
      </c>
      <c r="J229" s="684"/>
      <c r="K229" s="684"/>
      <c r="L229" s="684">
        <f t="shared" ref="L229" si="3">L228</f>
        <v>2.1</v>
      </c>
      <c r="N229" s="275" t="s">
        <v>660</v>
      </c>
      <c r="O229" s="609">
        <f>ROWS($M$8:N229)</f>
        <v>222</v>
      </c>
      <c r="P229" s="609" t="str">
        <f>IF(ID!$A$72=N229,O229,"")</f>
        <v/>
      </c>
      <c r="Q229" s="609" t="str">
        <f>IFERROR(SMALL($P$8:$P480,ROWS($P$8:P229)),"")</f>
        <v/>
      </c>
    </row>
    <row r="230" spans="2:17" x14ac:dyDescent="0.2">
      <c r="B230" s="603">
        <v>35</v>
      </c>
      <c r="C230" s="604">
        <v>-0.5</v>
      </c>
      <c r="D230" s="604">
        <v>0.3</v>
      </c>
      <c r="E230" s="605">
        <v>70</v>
      </c>
      <c r="F230" s="606">
        <v>-0.3</v>
      </c>
      <c r="G230" s="674">
        <v>2.8</v>
      </c>
      <c r="H230" s="681" t="s">
        <v>58</v>
      </c>
      <c r="I230" s="681" t="s">
        <v>58</v>
      </c>
      <c r="J230" s="681" t="s">
        <v>58</v>
      </c>
      <c r="K230" s="681" t="s">
        <v>58</v>
      </c>
      <c r="L230" s="681" t="s">
        <v>58</v>
      </c>
      <c r="N230" s="275" t="s">
        <v>660</v>
      </c>
      <c r="O230" s="609">
        <f>ROWS($M$8:N230)</f>
        <v>223</v>
      </c>
      <c r="P230" s="609" t="str">
        <f>IF(ID!$A$72=N230,O230,"")</f>
        <v/>
      </c>
      <c r="Q230" s="609" t="str">
        <f>IFERROR(SMALL($P$8:$P481,ROWS($P$8:P230)),"")</f>
        <v/>
      </c>
    </row>
    <row r="231" spans="2:17" x14ac:dyDescent="0.2">
      <c r="B231" s="613">
        <v>37</v>
      </c>
      <c r="C231" s="604">
        <v>-0.6</v>
      </c>
      <c r="D231" s="604">
        <v>0.3</v>
      </c>
      <c r="E231" s="614">
        <v>80</v>
      </c>
      <c r="F231" s="606">
        <v>-0.8</v>
      </c>
      <c r="G231" s="674">
        <v>2.8</v>
      </c>
      <c r="H231" s="681" t="s">
        <v>58</v>
      </c>
      <c r="I231" s="681" t="s">
        <v>58</v>
      </c>
      <c r="J231" s="681" t="s">
        <v>58</v>
      </c>
      <c r="K231" s="681" t="s">
        <v>58</v>
      </c>
      <c r="L231" s="681" t="s">
        <v>58</v>
      </c>
      <c r="N231" s="275" t="s">
        <v>660</v>
      </c>
      <c r="O231" s="609">
        <f>ROWS($M$8:N231)</f>
        <v>224</v>
      </c>
      <c r="P231" s="609" t="str">
        <f>IF(ID!$A$72=N231,O231,"")</f>
        <v/>
      </c>
      <c r="Q231" s="609" t="str">
        <f>IFERROR(SMALL($P$8:$P482,ROWS($P$8:P231)),"")</f>
        <v/>
      </c>
    </row>
    <row r="232" spans="2:17" x14ac:dyDescent="0.2">
      <c r="B232" s="613">
        <v>40</v>
      </c>
      <c r="C232" s="664">
        <v>-0.8</v>
      </c>
      <c r="D232" s="604">
        <v>0.3</v>
      </c>
      <c r="E232" s="614">
        <v>90</v>
      </c>
      <c r="F232" s="615">
        <v>-1.4</v>
      </c>
      <c r="G232" s="674">
        <v>2.8</v>
      </c>
      <c r="H232" s="681" t="s">
        <v>58</v>
      </c>
      <c r="I232" s="681" t="s">
        <v>58</v>
      </c>
      <c r="J232" s="681" t="s">
        <v>58</v>
      </c>
      <c r="K232" s="681" t="s">
        <v>58</v>
      </c>
      <c r="L232" s="681" t="s">
        <v>58</v>
      </c>
      <c r="N232" s="275" t="s">
        <v>660</v>
      </c>
      <c r="O232" s="609">
        <f>ROWS($M$8:N232)</f>
        <v>225</v>
      </c>
      <c r="P232" s="609" t="str">
        <f>IF(ID!$A$72=N232,O232,"")</f>
        <v/>
      </c>
      <c r="Q232" s="609" t="str">
        <f>IFERROR(SMALL($P$8:$P483,ROWS($P$8:P232)),"")</f>
        <v/>
      </c>
    </row>
    <row r="233" spans="2:17" x14ac:dyDescent="0.2">
      <c r="H233" s="681" t="s">
        <v>58</v>
      </c>
      <c r="I233" s="681" t="s">
        <v>58</v>
      </c>
      <c r="J233" s="681" t="s">
        <v>58</v>
      </c>
      <c r="K233" s="681" t="s">
        <v>58</v>
      </c>
      <c r="L233" s="681" t="s">
        <v>58</v>
      </c>
      <c r="N233" s="275"/>
      <c r="O233" s="609">
        <f>ROWS($M$8:N233)</f>
        <v>226</v>
      </c>
      <c r="P233" s="609" t="str">
        <f>IF(ID!$A$72=N233,O233,"")</f>
        <v/>
      </c>
      <c r="Q233" s="609" t="str">
        <f>IFERROR(SMALL($P$8:$P484,ROWS($P$8:P233)),"")</f>
        <v/>
      </c>
    </row>
    <row r="234" spans="2:17" x14ac:dyDescent="0.2">
      <c r="H234" s="681" t="s">
        <v>58</v>
      </c>
      <c r="I234" s="681" t="s">
        <v>58</v>
      </c>
      <c r="J234" s="681" t="s">
        <v>58</v>
      </c>
      <c r="K234" s="681" t="s">
        <v>58</v>
      </c>
      <c r="L234" s="681" t="s">
        <v>58</v>
      </c>
      <c r="N234" s="276"/>
      <c r="O234" s="609">
        <f>ROWS($M$8:N234)</f>
        <v>227</v>
      </c>
      <c r="P234" s="609" t="str">
        <f>IF(ID!$A$72=N234,O234,"")</f>
        <v/>
      </c>
      <c r="Q234" s="609" t="str">
        <f>IFERROR(SMALL($P$8:$P485,ROWS($P$8:P234)),"")</f>
        <v/>
      </c>
    </row>
    <row r="235" spans="2:17" x14ac:dyDescent="0.2">
      <c r="H235" s="681" t="s">
        <v>58</v>
      </c>
      <c r="I235" s="681" t="s">
        <v>58</v>
      </c>
      <c r="J235" s="681" t="s">
        <v>58</v>
      </c>
      <c r="K235" s="681" t="s">
        <v>58</v>
      </c>
      <c r="L235" s="681" t="s">
        <v>58</v>
      </c>
      <c r="N235" s="276"/>
      <c r="O235" s="609">
        <f>ROWS($M$8:N235)</f>
        <v>228</v>
      </c>
      <c r="P235" s="609" t="str">
        <f>IF(ID!$A$72=N235,O235,"")</f>
        <v/>
      </c>
      <c r="Q235" s="609" t="str">
        <f>IFERROR(SMALL($P$8:$P486,ROWS($P$8:P235)),"")</f>
        <v/>
      </c>
    </row>
    <row r="236" spans="2:17" x14ac:dyDescent="0.2">
      <c r="O236" s="609">
        <f>ROWS($M$8:N236)</f>
        <v>229</v>
      </c>
      <c r="P236" s="609" t="str">
        <f>IF(ID!$A$72=N236,O236,"")</f>
        <v/>
      </c>
      <c r="Q236" s="609" t="str">
        <f>IFERROR(SMALL($P$8:$P487,ROWS($P$8:P236)),"")</f>
        <v/>
      </c>
    </row>
    <row r="237" spans="2:17" x14ac:dyDescent="0.2">
      <c r="O237" s="609">
        <f>ROWS($M$8:N237)</f>
        <v>230</v>
      </c>
      <c r="P237" s="609" t="str">
        <f>IF(ID!$A$72=N237,O237,"")</f>
        <v/>
      </c>
      <c r="Q237" s="609" t="str">
        <f>IFERROR(SMALL($P$8:$P488,ROWS($P$8:P237)),"")</f>
        <v/>
      </c>
    </row>
    <row r="238" spans="2:17" x14ac:dyDescent="0.2">
      <c r="B238" s="603">
        <v>15</v>
      </c>
      <c r="C238" s="604">
        <v>0</v>
      </c>
      <c r="D238" s="604">
        <v>0.3</v>
      </c>
      <c r="E238" s="605">
        <v>30</v>
      </c>
      <c r="F238" s="606">
        <v>-0.4</v>
      </c>
      <c r="G238" s="674">
        <v>1.6</v>
      </c>
      <c r="H238" s="681">
        <v>990</v>
      </c>
      <c r="I238" s="681">
        <v>-0.9</v>
      </c>
      <c r="J238" s="681"/>
      <c r="K238" s="675"/>
      <c r="L238" s="681">
        <v>2.4</v>
      </c>
      <c r="M238" s="594" t="s">
        <v>671</v>
      </c>
      <c r="N238" s="659" t="s">
        <v>659</v>
      </c>
      <c r="O238" s="609">
        <f>ROWS($M$8:N238)</f>
        <v>231</v>
      </c>
      <c r="P238" s="609">
        <f>IF(ID!$A$72=N238,O238,"")</f>
        <v>231</v>
      </c>
      <c r="Q238" s="609" t="str">
        <f>IFERROR(SMALL($P$8:$P489,ROWS($P$8:P238)),"")</f>
        <v/>
      </c>
    </row>
    <row r="239" spans="2:17" x14ac:dyDescent="0.2">
      <c r="B239" s="603">
        <v>20</v>
      </c>
      <c r="C239" s="604">
        <v>-0.1</v>
      </c>
      <c r="D239" s="604">
        <v>0.3</v>
      </c>
      <c r="E239" s="605">
        <v>40</v>
      </c>
      <c r="F239" s="606">
        <v>-0.2</v>
      </c>
      <c r="G239" s="674">
        <v>1.6</v>
      </c>
      <c r="H239" s="681">
        <v>1000</v>
      </c>
      <c r="I239" s="681">
        <v>-0.8</v>
      </c>
      <c r="J239" s="681"/>
      <c r="K239" s="675"/>
      <c r="L239" s="681">
        <v>2.4</v>
      </c>
      <c r="N239" s="275" t="s">
        <v>659</v>
      </c>
      <c r="O239" s="609">
        <f>ROWS($M$8:N239)</f>
        <v>232</v>
      </c>
      <c r="P239" s="609">
        <f>IF(ID!$A$72=N239,O239,"")</f>
        <v>232</v>
      </c>
      <c r="Q239" s="609" t="str">
        <f>IFERROR(SMALL($P$8:$P490,ROWS($P$8:P239)),"")</f>
        <v/>
      </c>
    </row>
    <row r="240" spans="2:17" x14ac:dyDescent="0.2">
      <c r="B240" s="603">
        <v>25</v>
      </c>
      <c r="C240" s="604">
        <v>-0.2</v>
      </c>
      <c r="D240" s="604">
        <v>0.3</v>
      </c>
      <c r="E240" s="605">
        <v>50</v>
      </c>
      <c r="F240" s="606">
        <v>-0.2</v>
      </c>
      <c r="G240" s="674">
        <v>1.6</v>
      </c>
      <c r="H240" s="681">
        <v>1005</v>
      </c>
      <c r="I240" s="681">
        <v>-0.7</v>
      </c>
      <c r="J240" s="681"/>
      <c r="K240" s="675"/>
      <c r="L240" s="681">
        <v>2.4</v>
      </c>
      <c r="N240" s="275" t="s">
        <v>659</v>
      </c>
      <c r="O240" s="609">
        <f>ROWS($M$8:N240)</f>
        <v>233</v>
      </c>
      <c r="P240" s="609">
        <f>IF(ID!$A$72=N240,O240,"")</f>
        <v>233</v>
      </c>
      <c r="Q240" s="609" t="str">
        <f>IFERROR(SMALL($P$8:$P491,ROWS($P$8:P240)),"")</f>
        <v/>
      </c>
    </row>
    <row r="241" spans="2:17" x14ac:dyDescent="0.2">
      <c r="B241" s="603">
        <v>30</v>
      </c>
      <c r="C241" s="604">
        <v>-0.2</v>
      </c>
      <c r="D241" s="604">
        <v>0.3</v>
      </c>
      <c r="E241" s="605">
        <v>60</v>
      </c>
      <c r="F241" s="606">
        <v>-0.2</v>
      </c>
      <c r="G241" s="674">
        <v>1.6</v>
      </c>
      <c r="H241" s="684">
        <v>1015</v>
      </c>
      <c r="I241" s="684">
        <f>I240</f>
        <v>-0.7</v>
      </c>
      <c r="J241" s="684"/>
      <c r="K241" s="684"/>
      <c r="L241" s="684">
        <f t="shared" ref="L241" si="4">L240</f>
        <v>2.4</v>
      </c>
      <c r="N241" s="275" t="s">
        <v>659</v>
      </c>
      <c r="O241" s="609">
        <f>ROWS($M$8:N241)</f>
        <v>234</v>
      </c>
      <c r="P241" s="609">
        <f>IF(ID!$A$72=N241,O241,"")</f>
        <v>234</v>
      </c>
      <c r="Q241" s="609" t="str">
        <f>IFERROR(SMALL($P$8:$P492,ROWS($P$8:P241)),"")</f>
        <v/>
      </c>
    </row>
    <row r="242" spans="2:17" x14ac:dyDescent="0.2">
      <c r="B242" s="603">
        <v>35</v>
      </c>
      <c r="C242" s="604">
        <v>-0.3</v>
      </c>
      <c r="D242" s="604">
        <v>0.3</v>
      </c>
      <c r="E242" s="605">
        <v>70</v>
      </c>
      <c r="F242" s="606">
        <v>-0.3</v>
      </c>
      <c r="G242" s="674">
        <v>1.6</v>
      </c>
      <c r="H242" s="681" t="s">
        <v>58</v>
      </c>
      <c r="I242" s="681" t="s">
        <v>58</v>
      </c>
      <c r="J242" s="681" t="s">
        <v>58</v>
      </c>
      <c r="K242" s="681" t="s">
        <v>58</v>
      </c>
      <c r="L242" s="681" t="s">
        <v>58</v>
      </c>
      <c r="N242" s="275" t="s">
        <v>659</v>
      </c>
      <c r="O242" s="609">
        <f>ROWS($M$8:N242)</f>
        <v>235</v>
      </c>
      <c r="P242" s="609">
        <f>IF(ID!$A$72=N242,O242,"")</f>
        <v>235</v>
      </c>
      <c r="Q242" s="609" t="str">
        <f>IFERROR(SMALL($P$8:$P493,ROWS($P$8:P242)),"")</f>
        <v/>
      </c>
    </row>
    <row r="243" spans="2:17" x14ac:dyDescent="0.2">
      <c r="B243" s="613">
        <v>37</v>
      </c>
      <c r="C243" s="604">
        <v>-0.3</v>
      </c>
      <c r="D243" s="604">
        <v>0.3</v>
      </c>
      <c r="E243" s="614">
        <v>80</v>
      </c>
      <c r="F243" s="606">
        <v>-0.5</v>
      </c>
      <c r="G243" s="674">
        <v>1.6</v>
      </c>
      <c r="H243" s="681" t="s">
        <v>58</v>
      </c>
      <c r="I243" s="681" t="s">
        <v>58</v>
      </c>
      <c r="J243" s="681" t="s">
        <v>58</v>
      </c>
      <c r="K243" s="681" t="s">
        <v>58</v>
      </c>
      <c r="L243" s="681" t="s">
        <v>58</v>
      </c>
      <c r="N243" s="275" t="s">
        <v>659</v>
      </c>
      <c r="O243" s="609">
        <f>ROWS($M$8:N243)</f>
        <v>236</v>
      </c>
      <c r="P243" s="609">
        <f>IF(ID!$A$72=N243,O243,"")</f>
        <v>236</v>
      </c>
      <c r="Q243" s="609" t="str">
        <f>IFERROR(SMALL($P$8:$P494,ROWS($P$8:P243)),"")</f>
        <v/>
      </c>
    </row>
    <row r="244" spans="2:17" x14ac:dyDescent="0.2">
      <c r="B244" s="613">
        <v>40</v>
      </c>
      <c r="C244" s="664">
        <v>-0.4</v>
      </c>
      <c r="D244" s="604">
        <v>0.3</v>
      </c>
      <c r="E244" s="614">
        <v>90</v>
      </c>
      <c r="F244" s="615">
        <v>-0.8</v>
      </c>
      <c r="G244" s="674">
        <v>1.6</v>
      </c>
      <c r="H244" s="681" t="s">
        <v>58</v>
      </c>
      <c r="I244" s="681" t="s">
        <v>58</v>
      </c>
      <c r="J244" s="681" t="s">
        <v>58</v>
      </c>
      <c r="K244" s="681" t="s">
        <v>58</v>
      </c>
      <c r="L244" s="681" t="s">
        <v>58</v>
      </c>
      <c r="N244" s="275" t="s">
        <v>659</v>
      </c>
      <c r="O244" s="609">
        <f>ROWS($M$8:N244)</f>
        <v>237</v>
      </c>
      <c r="P244" s="609">
        <f>IF(ID!$A$72=N244,O244,"")</f>
        <v>237</v>
      </c>
      <c r="Q244" s="609" t="str">
        <f>IFERROR(SMALL($P$8:$P495,ROWS($P$8:P244)),"")</f>
        <v/>
      </c>
    </row>
    <row r="245" spans="2:17" x14ac:dyDescent="0.2">
      <c r="H245" s="681" t="s">
        <v>58</v>
      </c>
      <c r="I245" s="681" t="s">
        <v>58</v>
      </c>
      <c r="J245" s="681" t="s">
        <v>58</v>
      </c>
      <c r="K245" s="681" t="s">
        <v>58</v>
      </c>
      <c r="L245" s="681" t="s">
        <v>58</v>
      </c>
      <c r="N245" s="276"/>
      <c r="O245" s="609">
        <f>ROWS($M$8:N245)</f>
        <v>238</v>
      </c>
      <c r="P245" s="609" t="str">
        <f>IF(ID!$A$72=N245,O245,"")</f>
        <v/>
      </c>
      <c r="Q245" s="609" t="str">
        <f>IFERROR(SMALL($P$8:$P496,ROWS($P$8:P245)),"")</f>
        <v/>
      </c>
    </row>
    <row r="246" spans="2:17" x14ac:dyDescent="0.2">
      <c r="H246" s="681" t="s">
        <v>58</v>
      </c>
      <c r="I246" s="681" t="s">
        <v>58</v>
      </c>
      <c r="J246" s="681" t="s">
        <v>58</v>
      </c>
      <c r="K246" s="681" t="s">
        <v>58</v>
      </c>
      <c r="L246" s="681" t="s">
        <v>58</v>
      </c>
      <c r="N246" s="276"/>
      <c r="O246" s="609">
        <f>ROWS($M$8:N246)</f>
        <v>239</v>
      </c>
      <c r="P246" s="609" t="str">
        <f>IF(ID!$A$72=N246,O246,"")</f>
        <v/>
      </c>
      <c r="Q246" s="609" t="str">
        <f>IFERROR(SMALL($P$8:$P497,ROWS($P$8:P246)),"")</f>
        <v/>
      </c>
    </row>
    <row r="247" spans="2:17" x14ac:dyDescent="0.2">
      <c r="H247" s="681" t="s">
        <v>58</v>
      </c>
      <c r="I247" s="681" t="s">
        <v>58</v>
      </c>
      <c r="J247" s="681" t="s">
        <v>58</v>
      </c>
      <c r="K247" s="681" t="s">
        <v>58</v>
      </c>
      <c r="L247" s="681" t="s">
        <v>58</v>
      </c>
      <c r="N247" s="276"/>
      <c r="O247" s="609">
        <f>ROWS($M$8:N247)</f>
        <v>240</v>
      </c>
      <c r="P247" s="609" t="str">
        <f>IF(ID!$A$72=N247,O247,"")</f>
        <v/>
      </c>
      <c r="Q247" s="609" t="str">
        <f>IFERROR(SMALL($P$8:$P498,ROWS($P$8:P247)),"")</f>
        <v/>
      </c>
    </row>
    <row r="248" spans="2:17" x14ac:dyDescent="0.2">
      <c r="O248" s="609">
        <f>ROWS($M$8:N248)</f>
        <v>241</v>
      </c>
      <c r="P248" s="609" t="str">
        <f>IF(ID!$A$72=N248,O248,"")</f>
        <v/>
      </c>
      <c r="Q248" s="609" t="str">
        <f>IFERROR(SMALL($P$8:$P499,ROWS($P$8:P248)),"")</f>
        <v/>
      </c>
    </row>
    <row r="249" spans="2:17" x14ac:dyDescent="0.2">
      <c r="O249" s="609">
        <f>ROWS($M$8:N249)</f>
        <v>242</v>
      </c>
      <c r="P249" s="609" t="str">
        <f>IF(ID!$A$72=N249,O249,"")</f>
        <v/>
      </c>
      <c r="Q249" s="609" t="str">
        <f>IFERROR(SMALL($P$8:$P500,ROWS($P$8:P249)),"")</f>
        <v/>
      </c>
    </row>
    <row r="250" spans="2:17" x14ac:dyDescent="0.2">
      <c r="B250" s="603">
        <v>15.1</v>
      </c>
      <c r="C250" s="604">
        <v>0</v>
      </c>
      <c r="D250" s="604">
        <v>0.1</v>
      </c>
      <c r="E250" s="605">
        <v>36.299999999999997</v>
      </c>
      <c r="F250" s="606">
        <v>-1.5</v>
      </c>
      <c r="G250" s="674">
        <v>1.5</v>
      </c>
      <c r="H250" s="681">
        <v>997</v>
      </c>
      <c r="I250" s="681">
        <v>2.2000000000000002</v>
      </c>
      <c r="J250" s="681"/>
      <c r="K250" s="675"/>
      <c r="L250" s="681">
        <v>0.4</v>
      </c>
      <c r="M250" s="689" t="s">
        <v>673</v>
      </c>
      <c r="N250" s="659" t="s">
        <v>661</v>
      </c>
      <c r="O250" s="609">
        <f>ROWS($M$8:N250)</f>
        <v>243</v>
      </c>
      <c r="P250" s="609" t="str">
        <f>IF(ID!$A$72=N250,O250,"")</f>
        <v/>
      </c>
      <c r="Q250" s="609" t="str">
        <f>IFERROR(SMALL($P$8:$P501,ROWS($P$8:P250)),"")</f>
        <v/>
      </c>
    </row>
    <row r="251" spans="2:17" x14ac:dyDescent="0.2">
      <c r="B251" s="603">
        <v>20.2</v>
      </c>
      <c r="C251" s="604">
        <v>0.1</v>
      </c>
      <c r="D251" s="604">
        <v>0.1</v>
      </c>
      <c r="E251" s="605">
        <v>40.5</v>
      </c>
      <c r="F251" s="606">
        <v>-0.8</v>
      </c>
      <c r="G251" s="674">
        <v>1.5</v>
      </c>
      <c r="H251" s="690">
        <v>1047</v>
      </c>
      <c r="I251" s="690">
        <v>2.2999999999999998</v>
      </c>
      <c r="J251" s="690"/>
      <c r="K251" s="675"/>
      <c r="L251" s="690">
        <v>0.4</v>
      </c>
      <c r="N251" s="275" t="s">
        <v>661</v>
      </c>
      <c r="O251" s="609">
        <f>ROWS($M$8:N251)</f>
        <v>244</v>
      </c>
      <c r="P251" s="609" t="str">
        <f>IF(ID!$A$72=N251,O251,"")</f>
        <v/>
      </c>
      <c r="Q251" s="609" t="str">
        <f>IFERROR(SMALL($P$8:$P502,ROWS($P$8:P251)),"")</f>
        <v/>
      </c>
    </row>
    <row r="252" spans="2:17" x14ac:dyDescent="0.2">
      <c r="B252" s="603">
        <v>25</v>
      </c>
      <c r="C252" s="604">
        <v>0</v>
      </c>
      <c r="D252" s="604">
        <v>0.1</v>
      </c>
      <c r="E252" s="605">
        <v>49.8</v>
      </c>
      <c r="F252" s="606">
        <v>-0.2</v>
      </c>
      <c r="G252" s="674">
        <v>1.5</v>
      </c>
      <c r="H252" s="690">
        <v>1096.9000000000001</v>
      </c>
      <c r="I252" s="690">
        <v>2.4</v>
      </c>
      <c r="J252" s="690"/>
      <c r="K252" s="675"/>
      <c r="L252" s="690">
        <v>0.4</v>
      </c>
      <c r="N252" s="275" t="s">
        <v>661</v>
      </c>
      <c r="O252" s="609">
        <f>ROWS($M$8:N252)</f>
        <v>245</v>
      </c>
      <c r="P252" s="609" t="str">
        <f>IF(ID!$A$72=N252,O252,"")</f>
        <v/>
      </c>
      <c r="Q252" s="609" t="str">
        <f>IFERROR(SMALL($P$8:$P503,ROWS($P$8:P252)),"")</f>
        <v/>
      </c>
    </row>
    <row r="253" spans="2:17" x14ac:dyDescent="0.2">
      <c r="B253" s="603">
        <v>30.5</v>
      </c>
      <c r="C253" s="604">
        <v>-0.1</v>
      </c>
      <c r="D253" s="604">
        <v>0.1</v>
      </c>
      <c r="E253" s="605">
        <v>59.2</v>
      </c>
      <c r="F253" s="606">
        <v>0.4</v>
      </c>
      <c r="G253" s="674">
        <v>1.5</v>
      </c>
      <c r="H253" s="684">
        <v>1100</v>
      </c>
      <c r="I253" s="684">
        <f>I252</f>
        <v>2.4</v>
      </c>
      <c r="J253" s="684" t="s">
        <v>58</v>
      </c>
      <c r="K253" s="684" t="s">
        <v>58</v>
      </c>
      <c r="L253" s="684">
        <f>L252</f>
        <v>0.4</v>
      </c>
      <c r="N253" s="275" t="s">
        <v>661</v>
      </c>
      <c r="O253" s="609">
        <f>ROWS($M$8:N253)</f>
        <v>246</v>
      </c>
      <c r="P253" s="609" t="str">
        <f>IF(ID!$A$72=N253,O253,"")</f>
        <v/>
      </c>
      <c r="Q253" s="609" t="str">
        <f>IFERROR(SMALL($P$8:$P504,ROWS($P$8:P253)),"")</f>
        <v/>
      </c>
    </row>
    <row r="254" spans="2:17" x14ac:dyDescent="0.2">
      <c r="B254" s="603">
        <v>35.5</v>
      </c>
      <c r="C254" s="604">
        <v>-0.1</v>
      </c>
      <c r="D254" s="604">
        <v>0.1</v>
      </c>
      <c r="E254" s="605">
        <v>70.599999999999994</v>
      </c>
      <c r="F254" s="606">
        <v>-0.7</v>
      </c>
      <c r="G254" s="674">
        <v>1.5</v>
      </c>
      <c r="H254" s="681" t="s">
        <v>58</v>
      </c>
      <c r="I254" s="681" t="s">
        <v>58</v>
      </c>
      <c r="J254" s="681" t="s">
        <v>58</v>
      </c>
      <c r="K254" s="681" t="s">
        <v>58</v>
      </c>
      <c r="L254" s="681" t="s">
        <v>58</v>
      </c>
      <c r="N254" s="275" t="s">
        <v>661</v>
      </c>
      <c r="O254" s="609">
        <f>ROWS($M$8:N254)</f>
        <v>247</v>
      </c>
      <c r="P254" s="609" t="str">
        <f>IF(ID!$A$72=N254,O254,"")</f>
        <v/>
      </c>
      <c r="Q254" s="609" t="str">
        <f>IFERROR(SMALL($P$8:$P505,ROWS($P$8:P254)),"")</f>
        <v/>
      </c>
    </row>
    <row r="255" spans="2:17" x14ac:dyDescent="0.2">
      <c r="B255" s="613">
        <v>37.200000000000003</v>
      </c>
      <c r="C255" s="604">
        <v>0</v>
      </c>
      <c r="D255" s="604">
        <v>0.1</v>
      </c>
      <c r="E255" s="614">
        <v>80.900000000000006</v>
      </c>
      <c r="F255" s="606">
        <v>-0.9</v>
      </c>
      <c r="G255" s="674">
        <v>1.5</v>
      </c>
      <c r="H255" s="681" t="s">
        <v>58</v>
      </c>
      <c r="I255" s="681" t="s">
        <v>58</v>
      </c>
      <c r="J255" s="681" t="s">
        <v>58</v>
      </c>
      <c r="K255" s="681" t="s">
        <v>58</v>
      </c>
      <c r="L255" s="681" t="s">
        <v>58</v>
      </c>
      <c r="N255" s="275" t="s">
        <v>661</v>
      </c>
      <c r="O255" s="609">
        <f>ROWS($M$8:N255)</f>
        <v>248</v>
      </c>
      <c r="P255" s="609" t="str">
        <f>IF(ID!$A$72=N255,O255,"")</f>
        <v/>
      </c>
      <c r="Q255" s="609" t="str">
        <f>IFERROR(SMALL($P$8:$P506,ROWS($P$8:P255)),"")</f>
        <v/>
      </c>
    </row>
    <row r="256" spans="2:17" x14ac:dyDescent="0.2">
      <c r="B256" s="613">
        <v>39.700000000000003</v>
      </c>
      <c r="C256" s="664">
        <v>0.2</v>
      </c>
      <c r="D256" s="604">
        <v>0.1</v>
      </c>
      <c r="E256" s="614">
        <v>90.4</v>
      </c>
      <c r="F256" s="615">
        <v>-0.6</v>
      </c>
      <c r="G256" s="674">
        <v>1.5</v>
      </c>
      <c r="H256" s="681" t="s">
        <v>58</v>
      </c>
      <c r="I256" s="681" t="s">
        <v>58</v>
      </c>
      <c r="J256" s="681" t="s">
        <v>58</v>
      </c>
      <c r="K256" s="681" t="s">
        <v>58</v>
      </c>
      <c r="L256" s="681" t="s">
        <v>58</v>
      </c>
      <c r="N256" s="275" t="s">
        <v>661</v>
      </c>
      <c r="O256" s="609">
        <f>ROWS($M$8:N256)</f>
        <v>249</v>
      </c>
      <c r="P256" s="609" t="str">
        <f>IF(ID!$A$72=N256,O256,"")</f>
        <v/>
      </c>
      <c r="Q256" s="609" t="str">
        <f>IFERROR(SMALL($P$8:$P507,ROWS($P$8:P256)),"")</f>
        <v/>
      </c>
    </row>
    <row r="257" spans="8:17" x14ac:dyDescent="0.2">
      <c r="H257" s="681" t="s">
        <v>58</v>
      </c>
      <c r="I257" s="681" t="s">
        <v>58</v>
      </c>
      <c r="J257" s="681" t="s">
        <v>58</v>
      </c>
      <c r="K257" s="681" t="s">
        <v>58</v>
      </c>
      <c r="L257" s="681" t="s">
        <v>58</v>
      </c>
      <c r="N257" s="276"/>
      <c r="O257" s="609">
        <f>ROWS($M$8:N257)</f>
        <v>250</v>
      </c>
      <c r="P257" s="609" t="str">
        <f>IF(ID!$A$72=N257,O257,"")</f>
        <v/>
      </c>
      <c r="Q257" s="609" t="str">
        <f>IFERROR(SMALL($P$8:$P508,ROWS($P$8:P257)),"")</f>
        <v/>
      </c>
    </row>
    <row r="258" spans="8:17" x14ac:dyDescent="0.2">
      <c r="H258" s="681" t="s">
        <v>58</v>
      </c>
      <c r="I258" s="681" t="s">
        <v>58</v>
      </c>
      <c r="J258" s="681" t="s">
        <v>58</v>
      </c>
      <c r="K258" s="681" t="s">
        <v>58</v>
      </c>
      <c r="L258" s="681" t="s">
        <v>58</v>
      </c>
      <c r="N258" s="276"/>
      <c r="O258" s="609">
        <f>ROWS($M$8:N258)</f>
        <v>251</v>
      </c>
      <c r="P258" s="609" t="str">
        <f>IF(ID!$A$72=N258,O258,"")</f>
        <v/>
      </c>
      <c r="Q258" s="609" t="str">
        <f>IFERROR(SMALL($P$8:$P509,ROWS($P$8:P258)),"")</f>
        <v/>
      </c>
    </row>
    <row r="259" spans="8:17" x14ac:dyDescent="0.2">
      <c r="H259" s="681" t="s">
        <v>58</v>
      </c>
      <c r="I259" s="681" t="s">
        <v>58</v>
      </c>
      <c r="J259" s="681" t="s">
        <v>58</v>
      </c>
      <c r="K259" s="681" t="s">
        <v>58</v>
      </c>
      <c r="L259" s="681" t="s">
        <v>58</v>
      </c>
      <c r="N259" s="276"/>
      <c r="O259" s="609">
        <f>ROWS($M$8:N259)</f>
        <v>252</v>
      </c>
      <c r="P259" s="609" t="str">
        <f>IF(ID!$A$72=N259,O259,"")</f>
        <v/>
      </c>
      <c r="Q259" s="609" t="str">
        <f>IFERROR(SMALL($P$8:$P510,ROWS($P$8:P259)),"")</f>
        <v/>
      </c>
    </row>
  </sheetData>
  <mergeCells count="15">
    <mergeCell ref="Z6:AD6"/>
    <mergeCell ref="B6:D6"/>
    <mergeCell ref="E6:G6"/>
    <mergeCell ref="H6:L6"/>
    <mergeCell ref="T6:V6"/>
    <mergeCell ref="W6:Y6"/>
    <mergeCell ref="B188:D188"/>
    <mergeCell ref="E188:G188"/>
    <mergeCell ref="H188:L188"/>
    <mergeCell ref="B162:D162"/>
    <mergeCell ref="E162:G162"/>
    <mergeCell ref="H162:L162"/>
    <mergeCell ref="B175:D175"/>
    <mergeCell ref="E175:G175"/>
    <mergeCell ref="H175:L175"/>
  </mergeCell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W224"/>
  <sheetViews>
    <sheetView topLeftCell="A136" workbookViewId="0">
      <selection activeCell="G233" sqref="G233"/>
    </sheetView>
  </sheetViews>
  <sheetFormatPr defaultColWidth="9.1796875" defaultRowHeight="10" x14ac:dyDescent="0.2"/>
  <cols>
    <col min="1" max="1" width="9.1796875" style="43"/>
    <col min="2" max="2" width="9.26953125" style="43" bestFit="1" customWidth="1"/>
    <col min="3" max="3" width="11.54296875" style="43" customWidth="1"/>
    <col min="4" max="5" width="9.26953125" style="43" bestFit="1" customWidth="1"/>
    <col min="6" max="6" width="13.26953125" style="43" customWidth="1"/>
    <col min="7" max="7" width="9.26953125" style="43" bestFit="1" customWidth="1"/>
    <col min="8" max="8" width="10.453125" style="43" bestFit="1" customWidth="1"/>
    <col min="9" max="9" width="68.81640625" style="43" customWidth="1"/>
    <col min="10" max="14" width="9.1796875" style="43" customWidth="1"/>
    <col min="15" max="21" width="12.26953125" style="43" customWidth="1"/>
    <col min="22" max="22" width="10.453125" style="43" customWidth="1"/>
    <col min="23" max="23" width="70" style="43" customWidth="1"/>
    <col min="24" max="24" width="9.1796875" style="43" customWidth="1"/>
    <col min="25" max="16384" width="9.1796875" style="43"/>
  </cols>
  <sheetData>
    <row r="2" spans="2:23" x14ac:dyDescent="0.2">
      <c r="W2" s="44" t="s">
        <v>619</v>
      </c>
    </row>
    <row r="3" spans="2:23" x14ac:dyDescent="0.2">
      <c r="W3" s="206" t="s">
        <v>638</v>
      </c>
    </row>
    <row r="4" spans="2:23" x14ac:dyDescent="0.2">
      <c r="W4" s="206" t="s">
        <v>639</v>
      </c>
    </row>
    <row r="5" spans="2:23" x14ac:dyDescent="0.2">
      <c r="W5" s="206" t="s">
        <v>640</v>
      </c>
    </row>
    <row r="6" spans="2:23" x14ac:dyDescent="0.2">
      <c r="W6" s="206" t="s">
        <v>641</v>
      </c>
    </row>
    <row r="7" spans="2:23" x14ac:dyDescent="0.2">
      <c r="B7" s="272" t="s">
        <v>192</v>
      </c>
      <c r="C7" s="272" t="s">
        <v>193</v>
      </c>
      <c r="D7" s="272" t="s">
        <v>194</v>
      </c>
      <c r="E7" s="272" t="s">
        <v>195</v>
      </c>
      <c r="F7" s="272" t="s">
        <v>196</v>
      </c>
      <c r="G7" s="272" t="s">
        <v>197</v>
      </c>
      <c r="H7" s="273" t="s">
        <v>642</v>
      </c>
      <c r="I7" s="274" t="s">
        <v>619</v>
      </c>
      <c r="J7" s="46" t="s">
        <v>620</v>
      </c>
      <c r="K7" s="46" t="s">
        <v>621</v>
      </c>
      <c r="L7" s="46" t="s">
        <v>622</v>
      </c>
      <c r="O7" s="45" t="s">
        <v>192</v>
      </c>
      <c r="P7" s="45" t="s">
        <v>193</v>
      </c>
      <c r="Q7" s="45" t="s">
        <v>194</v>
      </c>
      <c r="R7" s="45" t="s">
        <v>195</v>
      </c>
      <c r="S7" s="45" t="s">
        <v>196</v>
      </c>
      <c r="T7" s="45" t="s">
        <v>197</v>
      </c>
      <c r="U7" s="47" t="s">
        <v>642</v>
      </c>
      <c r="W7" s="206" t="s">
        <v>643</v>
      </c>
    </row>
    <row r="8" spans="2:23" x14ac:dyDescent="0.2">
      <c r="B8" s="359">
        <v>15</v>
      </c>
      <c r="C8" s="360">
        <v>-0.1</v>
      </c>
      <c r="D8" s="361">
        <v>0.3</v>
      </c>
      <c r="E8" s="359">
        <v>30</v>
      </c>
      <c r="F8" s="360">
        <v>-9.6999999999999993</v>
      </c>
      <c r="G8" s="361">
        <v>3.1</v>
      </c>
      <c r="H8" s="362" t="s">
        <v>644</v>
      </c>
      <c r="I8" s="275" t="s">
        <v>638</v>
      </c>
      <c r="J8" s="48">
        <f>ROWS($H$8:I8)</f>
        <v>1</v>
      </c>
      <c r="K8" s="48" t="str">
        <f>IF(ID!$A$72=I8,J8,"")</f>
        <v/>
      </c>
      <c r="L8" s="48">
        <f>IFERROR(SMALL($K$8:$K$224,ROWS($K$8:K8)),"")</f>
        <v>191</v>
      </c>
      <c r="O8" s="48">
        <f>IFERROR(INDEX($B$8:$H$224,$L8,COLUMNS($N$8:N8)),"")</f>
        <v>15</v>
      </c>
      <c r="P8" s="48">
        <f>IFERROR(INDEX($B$8:$H$224,$L8,COLUMNS($N$8:O8)),"")</f>
        <v>0</v>
      </c>
      <c r="Q8" s="48">
        <f>IFERROR(INDEX($B$8:$H$224,$L8,COLUMNS($N$8:P8)),"")</f>
        <v>0.3</v>
      </c>
      <c r="R8" s="48">
        <f>IFERROR(INDEX($B$8:$H$224,$L8,COLUMNS($N$8:Q8)),"")</f>
        <v>30</v>
      </c>
      <c r="S8" s="48">
        <f>IFERROR(INDEX($B$8:$H$224,$L8,COLUMNS($N$8:R8)),"")</f>
        <v>-0.4</v>
      </c>
      <c r="T8" s="48">
        <f>IFERROR(INDEX($B$8:$H$224,$L8,COLUMNS($N$8:S8)),"")</f>
        <v>1.6</v>
      </c>
      <c r="U8" s="48" t="str">
        <f>IFERROR(INDEX($B$8:$H$224,$L8,COLUMNS($N$8:T8)),"")</f>
        <v>11.11.2020</v>
      </c>
      <c r="W8" s="206" t="s">
        <v>106</v>
      </c>
    </row>
    <row r="9" spans="2:23" x14ac:dyDescent="0.2">
      <c r="B9" s="359">
        <v>20</v>
      </c>
      <c r="C9" s="363">
        <v>0.1</v>
      </c>
      <c r="D9" s="361">
        <v>0.3</v>
      </c>
      <c r="E9" s="359">
        <v>40</v>
      </c>
      <c r="F9" s="363">
        <v>-9.6999999999999993</v>
      </c>
      <c r="G9" s="361">
        <v>3.1</v>
      </c>
      <c r="H9" s="362" t="s">
        <v>644</v>
      </c>
      <c r="I9" s="275" t="s">
        <v>638</v>
      </c>
      <c r="J9" s="48">
        <f>ROWS($H$8:I9)</f>
        <v>2</v>
      </c>
      <c r="K9" s="48" t="str">
        <f>IF(ID!$A$72=I9,J9,"")</f>
        <v/>
      </c>
      <c r="L9" s="48">
        <f>IFERROR(SMALL($K$8:$K$224,ROWS($K$8:K9)),"")</f>
        <v>192</v>
      </c>
      <c r="O9" s="48">
        <f>IFERROR(INDEX($B$8:$H$224,$L9,COLUMNS($N$8:N9)),"")</f>
        <v>20</v>
      </c>
      <c r="P9" s="48">
        <f>IFERROR(INDEX($B$8:$H$224,$L9,COLUMNS($N$8:O9)),"")</f>
        <v>-0.1</v>
      </c>
      <c r="Q9" s="48">
        <f>IFERROR(INDEX($B$8:$H$224,$L9,COLUMNS($N$8:P9)),"")</f>
        <v>0.3</v>
      </c>
      <c r="R9" s="48">
        <f>IFERROR(INDEX($B$8:$H$224,$L9,COLUMNS($N$8:Q9)),"")</f>
        <v>40</v>
      </c>
      <c r="S9" s="48">
        <f>IFERROR(INDEX($B$8:$H$224,$L9,COLUMNS($N$8:R9)),"")</f>
        <v>-0.2</v>
      </c>
      <c r="T9" s="48">
        <f>IFERROR(INDEX($B$8:$H$224,$L9,COLUMNS($N$8:S9)),"")</f>
        <v>1.6</v>
      </c>
      <c r="U9" s="48"/>
      <c r="W9" s="206" t="s">
        <v>645</v>
      </c>
    </row>
    <row r="10" spans="2:23" x14ac:dyDescent="0.2">
      <c r="B10" s="359">
        <v>25</v>
      </c>
      <c r="C10" s="363">
        <v>0.2</v>
      </c>
      <c r="D10" s="361">
        <v>0.3</v>
      </c>
      <c r="E10" s="359">
        <v>50</v>
      </c>
      <c r="F10" s="363">
        <v>-9.1</v>
      </c>
      <c r="G10" s="361">
        <v>3.1</v>
      </c>
      <c r="H10" s="362" t="s">
        <v>644</v>
      </c>
      <c r="I10" s="275" t="s">
        <v>638</v>
      </c>
      <c r="J10" s="48">
        <f>ROWS($H$8:I10)</f>
        <v>3</v>
      </c>
      <c r="K10" s="48" t="str">
        <f>IF(ID!$A$72=I10,J10,"")</f>
        <v/>
      </c>
      <c r="L10" s="48">
        <f>IFERROR(SMALL($K$8:$K$224,ROWS($K$8:K10)),"")</f>
        <v>193</v>
      </c>
      <c r="O10" s="48">
        <f>IFERROR(INDEX($B$8:$H$224,$L10,COLUMNS($N$8:N10)),"")</f>
        <v>25</v>
      </c>
      <c r="P10" s="48">
        <f>IFERROR(INDEX($B$8:$H$224,$L10,COLUMNS($N$8:O10)),"")</f>
        <v>-0.2</v>
      </c>
      <c r="Q10" s="48">
        <f>IFERROR(INDEX($B$8:$H$224,$L10,COLUMNS($N$8:P10)),"")</f>
        <v>0.3</v>
      </c>
      <c r="R10" s="48">
        <f>IFERROR(INDEX($B$8:$H$224,$L10,COLUMNS($N$8:Q10)),"")</f>
        <v>50</v>
      </c>
      <c r="S10" s="48">
        <f>IFERROR(INDEX($B$8:$H$224,$L10,COLUMNS($N$8:R10)),"")</f>
        <v>-0.2</v>
      </c>
      <c r="T10" s="48">
        <f>IFERROR(INDEX($B$8:$H$224,$L10,COLUMNS($N$8:S10)),"")</f>
        <v>1.6</v>
      </c>
      <c r="U10" s="48"/>
      <c r="W10" s="206" t="s">
        <v>646</v>
      </c>
    </row>
    <row r="11" spans="2:23" x14ac:dyDescent="0.2">
      <c r="B11" s="359">
        <v>30</v>
      </c>
      <c r="C11" s="363">
        <v>0.1</v>
      </c>
      <c r="D11" s="361">
        <v>0.3</v>
      </c>
      <c r="E11" s="359">
        <v>60</v>
      </c>
      <c r="F11" s="363">
        <v>-7.9</v>
      </c>
      <c r="G11" s="361">
        <v>3.1</v>
      </c>
      <c r="H11" s="362" t="s">
        <v>644</v>
      </c>
      <c r="I11" s="275" t="s">
        <v>638</v>
      </c>
      <c r="J11" s="48">
        <f>ROWS($H$8:I11)</f>
        <v>4</v>
      </c>
      <c r="K11" s="48" t="str">
        <f>IF(ID!$A$72=I11,J11,"")</f>
        <v/>
      </c>
      <c r="L11" s="48">
        <f>IFERROR(SMALL($K$8:$K$224,ROWS($K$8:K11)),"")</f>
        <v>194</v>
      </c>
      <c r="O11" s="48">
        <f>IFERROR(INDEX($B$8:$H$224,$L11,COLUMNS($N$8:N11)),"")</f>
        <v>30</v>
      </c>
      <c r="P11" s="48">
        <f>IFERROR(INDEX($B$8:$H$224,$L11,COLUMNS($N$8:O11)),"")</f>
        <v>-0.2</v>
      </c>
      <c r="Q11" s="48">
        <f>IFERROR(INDEX($B$8:$H$224,$L11,COLUMNS($N$8:P11)),"")</f>
        <v>0.3</v>
      </c>
      <c r="R11" s="48">
        <f>IFERROR(INDEX($B$8:$H$224,$L11,COLUMNS($N$8:Q11)),"")</f>
        <v>60</v>
      </c>
      <c r="S11" s="48">
        <f>IFERROR(INDEX($B$8:$H$224,$L11,COLUMNS($N$8:R11)),"")</f>
        <v>-0.2</v>
      </c>
      <c r="T11" s="48">
        <f>IFERROR(INDEX($B$8:$H$224,$L11,COLUMNS($N$8:S11)),"")</f>
        <v>1.6</v>
      </c>
      <c r="U11" s="48"/>
      <c r="W11" s="206" t="s">
        <v>647</v>
      </c>
    </row>
    <row r="12" spans="2:23" x14ac:dyDescent="0.2">
      <c r="B12" s="359">
        <v>35</v>
      </c>
      <c r="C12" s="363">
        <v>0.1</v>
      </c>
      <c r="D12" s="361">
        <v>0.3</v>
      </c>
      <c r="E12" s="359">
        <v>70</v>
      </c>
      <c r="F12" s="344">
        <v>-6.1</v>
      </c>
      <c r="G12" s="361">
        <v>3.1</v>
      </c>
      <c r="H12" s="362" t="s">
        <v>644</v>
      </c>
      <c r="I12" s="275" t="s">
        <v>638</v>
      </c>
      <c r="J12" s="48">
        <f>ROWS($H$8:I12)</f>
        <v>5</v>
      </c>
      <c r="K12" s="48" t="str">
        <f>IF(ID!$A$72=I12,J12,"")</f>
        <v/>
      </c>
      <c r="L12" s="48">
        <f>IFERROR(SMALL($K$8:$K$224,ROWS($K$8:K12)),"")</f>
        <v>195</v>
      </c>
      <c r="O12" s="48">
        <f>IFERROR(INDEX($B$8:$H$224,$L12,COLUMNS($N$8:N12)),"")</f>
        <v>35</v>
      </c>
      <c r="P12" s="48">
        <f>IFERROR(INDEX($B$8:$H$224,$L12,COLUMNS($N$8:O12)),"")</f>
        <v>-0.3</v>
      </c>
      <c r="Q12" s="48">
        <f>IFERROR(INDEX($B$8:$H$224,$L12,COLUMNS($N$8:P12)),"")</f>
        <v>0.3</v>
      </c>
      <c r="R12" s="48">
        <f>IFERROR(INDEX($B$8:$H$224,$L12,COLUMNS($N$8:Q12)),"")</f>
        <v>70</v>
      </c>
      <c r="S12" s="48">
        <f>IFERROR(INDEX($B$8:$H$224,$L12,COLUMNS($N$8:R12)),"")</f>
        <v>-0.3</v>
      </c>
      <c r="T12" s="48">
        <f>IFERROR(INDEX($B$8:$H$224,$L12,COLUMNS($N$8:S12)),"")</f>
        <v>1.6</v>
      </c>
      <c r="U12" s="48"/>
      <c r="W12" s="206" t="s">
        <v>648</v>
      </c>
    </row>
    <row r="13" spans="2:23" x14ac:dyDescent="0.2">
      <c r="B13" s="364">
        <v>37</v>
      </c>
      <c r="C13" s="363">
        <v>0.1</v>
      </c>
      <c r="D13" s="361">
        <v>0.3</v>
      </c>
      <c r="E13" s="364">
        <v>80</v>
      </c>
      <c r="F13" s="345">
        <v>-3.8</v>
      </c>
      <c r="G13" s="361">
        <v>3.1</v>
      </c>
      <c r="H13" s="362" t="s">
        <v>644</v>
      </c>
      <c r="I13" s="275" t="s">
        <v>638</v>
      </c>
      <c r="J13" s="48">
        <f>ROWS($H$8:I13)</f>
        <v>6</v>
      </c>
      <c r="K13" s="48" t="str">
        <f>IF(ID!$A$72=I13,J13,"")</f>
        <v/>
      </c>
      <c r="L13" s="48">
        <f>IFERROR(SMALL($K$8:$K$224,ROWS($K$8:K13)),"")</f>
        <v>196</v>
      </c>
      <c r="O13" s="48">
        <f>IFERROR(INDEX($B$8:$H$224,$L13,COLUMNS($N$8:N13)),"")</f>
        <v>37</v>
      </c>
      <c r="P13" s="48">
        <f>IFERROR(INDEX($B$8:$H$224,$L13,COLUMNS($N$8:O13)),"")</f>
        <v>-0.3</v>
      </c>
      <c r="Q13" s="48">
        <f>IFERROR(INDEX($B$8:$H$224,$L13,COLUMNS($N$8:P13)),"")</f>
        <v>0.3</v>
      </c>
      <c r="R13" s="48">
        <f>IFERROR(INDEX($B$8:$H$224,$L13,COLUMNS($N$8:Q13)),"")</f>
        <v>80</v>
      </c>
      <c r="S13" s="48">
        <f>IFERROR(INDEX($B$8:$H$224,$L13,COLUMNS($N$8:R13)),"")</f>
        <v>-0.5</v>
      </c>
      <c r="T13" s="48">
        <f>IFERROR(INDEX($B$8:$H$224,$L13,COLUMNS($N$8:S13)),"")</f>
        <v>1.6</v>
      </c>
      <c r="U13" s="48"/>
      <c r="W13" s="206" t="s">
        <v>649</v>
      </c>
    </row>
    <row r="14" spans="2:23" x14ac:dyDescent="0.2">
      <c r="B14" s="364">
        <v>40</v>
      </c>
      <c r="C14" s="363">
        <v>0.2</v>
      </c>
      <c r="D14" s="361">
        <v>0.3</v>
      </c>
      <c r="E14" s="364">
        <v>90</v>
      </c>
      <c r="F14" s="343">
        <v>-0.8</v>
      </c>
      <c r="G14" s="361">
        <v>3.1</v>
      </c>
      <c r="H14" s="362" t="s">
        <v>644</v>
      </c>
      <c r="I14" s="275" t="s">
        <v>638</v>
      </c>
      <c r="J14" s="48">
        <f>ROWS($H$8:I14)</f>
        <v>7</v>
      </c>
      <c r="K14" s="48" t="str">
        <f>IF(ID!$A$72=I14,J14,"")</f>
        <v/>
      </c>
      <c r="L14" s="48">
        <f>IFERROR(SMALL($K$8:$K$224,ROWS($K$8:K14)),"")</f>
        <v>197</v>
      </c>
      <c r="O14" s="48">
        <f>IFERROR(INDEX($B$8:$H$224,$L14,COLUMNS($N$8:N14)),"")</f>
        <v>40</v>
      </c>
      <c r="P14" s="48">
        <f>IFERROR(INDEX($B$8:$H$224,$L14,COLUMNS($N$8:O14)),"")</f>
        <v>-0.4</v>
      </c>
      <c r="Q14" s="48">
        <f>IFERROR(INDEX($B$8:$H$224,$L14,COLUMNS($N$8:P14)),"")</f>
        <v>0.3</v>
      </c>
      <c r="R14" s="48">
        <f>IFERROR(INDEX($B$8:$H$224,$L14,COLUMNS($N$8:Q14)),"")</f>
        <v>90</v>
      </c>
      <c r="S14" s="48">
        <f>IFERROR(INDEX($B$8:$H$224,$L14,COLUMNS($N$8:R14)),"")</f>
        <v>-0.8</v>
      </c>
      <c r="T14" s="48">
        <f>IFERROR(INDEX($B$8:$H$224,$L14,COLUMNS($N$8:S14)),"")</f>
        <v>1.6</v>
      </c>
      <c r="U14" s="48"/>
      <c r="W14" s="206" t="s">
        <v>650</v>
      </c>
    </row>
    <row r="15" spans="2:23" x14ac:dyDescent="0.2">
      <c r="B15" s="353"/>
      <c r="C15" s="353"/>
      <c r="D15" s="353"/>
      <c r="E15" s="353"/>
      <c r="F15" s="353"/>
      <c r="G15" s="353"/>
      <c r="H15" s="353"/>
      <c r="I15" s="207"/>
      <c r="J15" s="48">
        <f>ROWS($H$8:I15)</f>
        <v>8</v>
      </c>
      <c r="K15" s="48" t="str">
        <f>IF(ID!$A$72=I15,J15,"")</f>
        <v/>
      </c>
      <c r="L15" s="48" t="str">
        <f>IFERROR(SMALL($K$8:$K$224,ROWS($K$8:K15)),"")</f>
        <v/>
      </c>
      <c r="P15" s="49" t="s">
        <v>651</v>
      </c>
      <c r="Q15" s="43">
        <f>MAX(Q8:Q14)</f>
        <v>0.3</v>
      </c>
      <c r="S15" s="49" t="s">
        <v>651</v>
      </c>
      <c r="T15" s="43">
        <f>MAX(T8:T14)</f>
        <v>1.6</v>
      </c>
      <c r="W15" s="206" t="s">
        <v>652</v>
      </c>
    </row>
    <row r="16" spans="2:23" s="50" customFormat="1" x14ac:dyDescent="0.2">
      <c r="B16" s="354"/>
      <c r="C16" s="354"/>
      <c r="D16" s="354"/>
      <c r="E16" s="354"/>
      <c r="F16" s="354"/>
      <c r="G16" s="354"/>
      <c r="H16" s="354"/>
      <c r="I16" s="208"/>
      <c r="J16" s="48">
        <f>ROWS($H$8:I16)</f>
        <v>9</v>
      </c>
      <c r="K16" s="48" t="str">
        <f>IF(ID!$A$72=I16,J16,"")</f>
        <v/>
      </c>
      <c r="L16" s="48" t="str">
        <f>IFERROR(SMALL($K$8:$K$224,ROWS($K$8:K16)),"")</f>
        <v/>
      </c>
      <c r="W16" s="206" t="s">
        <v>653</v>
      </c>
    </row>
    <row r="17" spans="2:23" x14ac:dyDescent="0.2">
      <c r="B17" s="353"/>
      <c r="C17" s="353"/>
      <c r="D17" s="353"/>
      <c r="E17" s="353"/>
      <c r="F17" s="353"/>
      <c r="G17" s="353"/>
      <c r="H17" s="353"/>
      <c r="I17" s="207"/>
      <c r="J17" s="48">
        <f>ROWS($H$8:I17)</f>
        <v>10</v>
      </c>
      <c r="K17" s="48" t="str">
        <f>IF(ID!$A$72=I17,J17,"")</f>
        <v/>
      </c>
      <c r="L17" s="48" t="str">
        <f>IFERROR(SMALL($K$8:$K$224,ROWS($K$8:K17)),"")</f>
        <v/>
      </c>
      <c r="W17" s="206" t="s">
        <v>654</v>
      </c>
    </row>
    <row r="18" spans="2:23" ht="13" x14ac:dyDescent="0.2">
      <c r="B18" s="359">
        <v>15</v>
      </c>
      <c r="C18" s="360">
        <v>0.4</v>
      </c>
      <c r="D18" s="361">
        <v>0.8</v>
      </c>
      <c r="E18" s="359">
        <v>30</v>
      </c>
      <c r="F18" s="360">
        <v>-6.9</v>
      </c>
      <c r="G18" s="361">
        <v>2.2000000000000002</v>
      </c>
      <c r="H18" s="365" t="s">
        <v>655</v>
      </c>
      <c r="I18" s="275" t="s">
        <v>639</v>
      </c>
      <c r="J18" s="48">
        <f>ROWS($H$8:I18)</f>
        <v>11</v>
      </c>
      <c r="K18" s="48" t="str">
        <f>IF(ID!$A$72=I18,J18,"")</f>
        <v/>
      </c>
      <c r="L18" s="48" t="str">
        <f>IFERROR(SMALL($K$8:$K$224,ROWS($K$8:K18)),"")</f>
        <v/>
      </c>
      <c r="W18" s="206" t="s">
        <v>656</v>
      </c>
    </row>
    <row r="19" spans="2:23" ht="13" x14ac:dyDescent="0.2">
      <c r="B19" s="359">
        <v>20</v>
      </c>
      <c r="C19" s="363">
        <v>0.7</v>
      </c>
      <c r="D19" s="361">
        <v>0.8</v>
      </c>
      <c r="E19" s="359">
        <v>40</v>
      </c>
      <c r="F19" s="363">
        <v>-6.2</v>
      </c>
      <c r="G19" s="361">
        <v>2.2000000000000002</v>
      </c>
      <c r="H19" s="365"/>
      <c r="I19" s="275" t="s">
        <v>639</v>
      </c>
      <c r="J19" s="48">
        <f>ROWS($H$8:I19)</f>
        <v>12</v>
      </c>
      <c r="K19" s="48" t="str">
        <f>IF(ID!$A$72=I19,J19,"")</f>
        <v/>
      </c>
      <c r="L19" s="48" t="str">
        <f>IFERROR(SMALL($K$8:$K$224,ROWS($K$8:K19)),"")</f>
        <v/>
      </c>
      <c r="W19" s="206" t="s">
        <v>235</v>
      </c>
    </row>
    <row r="20" spans="2:23" ht="13.5" customHeight="1" x14ac:dyDescent="0.2">
      <c r="B20" s="359">
        <v>25</v>
      </c>
      <c r="C20" s="363">
        <v>0.5</v>
      </c>
      <c r="D20" s="361">
        <v>0.8</v>
      </c>
      <c r="E20" s="359">
        <v>50</v>
      </c>
      <c r="F20" s="363">
        <v>-5.3</v>
      </c>
      <c r="G20" s="361">
        <v>2.2000000000000002</v>
      </c>
      <c r="H20" s="365"/>
      <c r="I20" s="275" t="s">
        <v>639</v>
      </c>
      <c r="J20" s="48">
        <f>ROWS($H$8:I20)</f>
        <v>13</v>
      </c>
      <c r="K20" s="48" t="str">
        <f>IF(ID!$A$72=I20,J20,"")</f>
        <v/>
      </c>
      <c r="L20" s="48" t="str">
        <f>IFERROR(SMALL($K$8:$K$224,ROWS($K$8:K20)),"")</f>
        <v/>
      </c>
      <c r="W20" s="206" t="s">
        <v>657</v>
      </c>
    </row>
    <row r="21" spans="2:23" ht="13" x14ac:dyDescent="0.2">
      <c r="B21" s="359">
        <v>30</v>
      </c>
      <c r="C21" s="363">
        <v>0.2</v>
      </c>
      <c r="D21" s="361">
        <v>0.8</v>
      </c>
      <c r="E21" s="359">
        <v>60</v>
      </c>
      <c r="F21" s="363">
        <v>-4</v>
      </c>
      <c r="G21" s="361">
        <v>2.2000000000000002</v>
      </c>
      <c r="H21" s="365"/>
      <c r="I21" s="275" t="s">
        <v>639</v>
      </c>
      <c r="J21" s="48">
        <f>ROWS($H$8:I21)</f>
        <v>14</v>
      </c>
      <c r="K21" s="48" t="str">
        <f>IF(ID!$A$72=I21,J21,"")</f>
        <v/>
      </c>
      <c r="L21" s="48" t="str">
        <f>IFERROR(SMALL($K$8:$K$224,ROWS($K$8:K21)),"")</f>
        <v/>
      </c>
      <c r="W21" s="206" t="s">
        <v>658</v>
      </c>
    </row>
    <row r="22" spans="2:23" ht="13" x14ac:dyDescent="0.2">
      <c r="B22" s="359">
        <v>35</v>
      </c>
      <c r="C22" s="363">
        <v>-0.1</v>
      </c>
      <c r="D22" s="361">
        <v>0.8</v>
      </c>
      <c r="E22" s="359">
        <v>70</v>
      </c>
      <c r="F22" s="363">
        <v>-2.4</v>
      </c>
      <c r="G22" s="361">
        <v>2.2000000000000002</v>
      </c>
      <c r="H22" s="365"/>
      <c r="I22" s="275" t="s">
        <v>639</v>
      </c>
      <c r="J22" s="48">
        <f>ROWS($H$8:I22)</f>
        <v>15</v>
      </c>
      <c r="K22" s="48" t="str">
        <f>IF(ID!$A$72=I22,J22,"")</f>
        <v/>
      </c>
      <c r="L22" s="48" t="str">
        <f>IFERROR(SMALL($K$8:$K$224,ROWS($K$8:K22)),"")</f>
        <v/>
      </c>
      <c r="W22" s="206" t="s">
        <v>659</v>
      </c>
    </row>
    <row r="23" spans="2:23" ht="13" x14ac:dyDescent="0.2">
      <c r="B23" s="364">
        <v>37</v>
      </c>
      <c r="C23" s="344">
        <v>-0.2</v>
      </c>
      <c r="D23" s="361">
        <v>0.8</v>
      </c>
      <c r="E23" s="364">
        <v>80</v>
      </c>
      <c r="F23" s="344">
        <v>-0.5</v>
      </c>
      <c r="G23" s="361">
        <v>2.2000000000000002</v>
      </c>
      <c r="H23" s="365"/>
      <c r="I23" s="275" t="s">
        <v>639</v>
      </c>
      <c r="J23" s="48">
        <f>ROWS($H$8:I23)</f>
        <v>16</v>
      </c>
      <c r="K23" s="48" t="str">
        <f>IF(ID!$A$72=I23,J23,"")</f>
        <v/>
      </c>
      <c r="L23" s="48" t="str">
        <f>IFERROR(SMALL($K$8:$K$224,ROWS($K$8:K23)),"")</f>
        <v/>
      </c>
      <c r="W23" s="206" t="s">
        <v>660</v>
      </c>
    </row>
    <row r="24" spans="2:23" ht="13" x14ac:dyDescent="0.2">
      <c r="B24" s="364">
        <v>40</v>
      </c>
      <c r="C24" s="344">
        <v>-0.1</v>
      </c>
      <c r="D24" s="361">
        <v>0.8</v>
      </c>
      <c r="E24" s="364">
        <v>90</v>
      </c>
      <c r="F24" s="344">
        <v>1.7</v>
      </c>
      <c r="G24" s="361">
        <v>2.2000000000000002</v>
      </c>
      <c r="H24" s="365"/>
      <c r="I24" s="275" t="s">
        <v>639</v>
      </c>
      <c r="J24" s="48">
        <f>ROWS($H$8:I24)</f>
        <v>17</v>
      </c>
      <c r="K24" s="48" t="str">
        <f>IF(ID!$A$72=I24,J24,"")</f>
        <v/>
      </c>
      <c r="L24" s="48" t="str">
        <f>IFERROR(SMALL($K$8:$K$224,ROWS($K$8:K24)),"")</f>
        <v/>
      </c>
      <c r="W24" s="277" t="s">
        <v>661</v>
      </c>
    </row>
    <row r="25" spans="2:23" x14ac:dyDescent="0.2">
      <c r="B25" s="353"/>
      <c r="C25" s="353"/>
      <c r="D25" s="353"/>
      <c r="E25" s="353"/>
      <c r="F25" s="353"/>
      <c r="G25" s="353"/>
      <c r="H25" s="353"/>
      <c r="I25" s="207"/>
      <c r="J25" s="48">
        <f>ROWS($H$8:I25)</f>
        <v>18</v>
      </c>
      <c r="K25" s="48" t="str">
        <f>IF(ID!$A$72=I25,J25,"")</f>
        <v/>
      </c>
      <c r="L25" s="48" t="str">
        <f>IFERROR(SMALL($K$8:$K$224,ROWS($K$8:K25)),"")</f>
        <v/>
      </c>
    </row>
    <row r="26" spans="2:23" s="50" customFormat="1" x14ac:dyDescent="0.2">
      <c r="B26" s="354"/>
      <c r="C26" s="354"/>
      <c r="D26" s="354"/>
      <c r="E26" s="354"/>
      <c r="F26" s="354"/>
      <c r="G26" s="354"/>
      <c r="H26" s="354"/>
      <c r="I26" s="208"/>
      <c r="J26" s="48">
        <f>ROWS($H$8:I26)</f>
        <v>19</v>
      </c>
      <c r="K26" s="48" t="str">
        <f>IF(ID!$A$72=I26,J26,"")</f>
        <v/>
      </c>
      <c r="L26" s="48" t="str">
        <f>IFERROR(SMALL($K$8:$K$224,ROWS($K$8:K26)),"")</f>
        <v/>
      </c>
      <c r="W26" s="43"/>
    </row>
    <row r="27" spans="2:23" x14ac:dyDescent="0.2">
      <c r="B27" s="353"/>
      <c r="C27" s="353"/>
      <c r="D27" s="353"/>
      <c r="E27" s="353"/>
      <c r="F27" s="353"/>
      <c r="G27" s="353"/>
      <c r="H27" s="353"/>
      <c r="I27" s="207"/>
      <c r="J27" s="48">
        <f>ROWS($H$8:I27)</f>
        <v>20</v>
      </c>
      <c r="K27" s="48" t="str">
        <f>IF(ID!$A$72=I27,J27,"")</f>
        <v/>
      </c>
      <c r="L27" s="48" t="str">
        <f>IFERROR(SMALL($K$8:$K$224,ROWS($K$8:K27)),"")</f>
        <v/>
      </c>
    </row>
    <row r="28" spans="2:23" x14ac:dyDescent="0.2">
      <c r="B28" s="346">
        <v>15</v>
      </c>
      <c r="C28" s="347">
        <v>0.3</v>
      </c>
      <c r="D28" s="348">
        <v>0.3</v>
      </c>
      <c r="E28" s="346">
        <v>35</v>
      </c>
      <c r="F28" s="347">
        <v>-5.2</v>
      </c>
      <c r="G28" s="348">
        <v>1.8</v>
      </c>
      <c r="H28" s="366" t="s">
        <v>662</v>
      </c>
      <c r="I28" s="275" t="s">
        <v>650</v>
      </c>
      <c r="J28" s="48">
        <f>ROWS($H$8:I28)</f>
        <v>21</v>
      </c>
      <c r="K28" s="48" t="str">
        <f>IF(ID!$A$72=I28,J28,"")</f>
        <v/>
      </c>
      <c r="L28" s="48" t="str">
        <f>IFERROR(SMALL($K$8:$K$224,ROWS($K$8:K28)),"")</f>
        <v/>
      </c>
    </row>
    <row r="29" spans="2:23" x14ac:dyDescent="0.2">
      <c r="B29" s="346">
        <v>20</v>
      </c>
      <c r="C29" s="349">
        <v>0.4</v>
      </c>
      <c r="D29" s="348">
        <v>0.3</v>
      </c>
      <c r="E29" s="346">
        <v>40</v>
      </c>
      <c r="F29" s="349">
        <v>-5.5</v>
      </c>
      <c r="G29" s="348">
        <v>1.8</v>
      </c>
      <c r="H29" s="366"/>
      <c r="I29" s="275" t="s">
        <v>650</v>
      </c>
      <c r="J29" s="48">
        <f>ROWS($H$8:I29)</f>
        <v>22</v>
      </c>
      <c r="K29" s="48" t="str">
        <f>IF(ID!$A$72=I29,J29,"")</f>
        <v/>
      </c>
      <c r="L29" s="48" t="str">
        <f>IFERROR(SMALL($K$8:$K$224,ROWS($K$8:K29)),"")</f>
        <v/>
      </c>
    </row>
    <row r="30" spans="2:23" ht="13.5" customHeight="1" x14ac:dyDescent="0.2">
      <c r="B30" s="346">
        <v>25</v>
      </c>
      <c r="C30" s="349">
        <v>0.4</v>
      </c>
      <c r="D30" s="348">
        <v>0.3</v>
      </c>
      <c r="E30" s="346">
        <v>50</v>
      </c>
      <c r="F30" s="349">
        <v>-5.5</v>
      </c>
      <c r="G30" s="348">
        <v>1.8</v>
      </c>
      <c r="H30" s="366"/>
      <c r="I30" s="275" t="s">
        <v>650</v>
      </c>
      <c r="J30" s="48">
        <f>ROWS($H$8:I30)</f>
        <v>23</v>
      </c>
      <c r="K30" s="48" t="str">
        <f>IF(ID!$A$72=I30,J30,"")</f>
        <v/>
      </c>
      <c r="L30" s="48" t="str">
        <f>IFERROR(SMALL($K$8:$K$224,ROWS($K$8:K30)),"")</f>
        <v/>
      </c>
    </row>
    <row r="31" spans="2:23" x14ac:dyDescent="0.2">
      <c r="B31" s="346">
        <v>30</v>
      </c>
      <c r="C31" s="349">
        <v>0.5</v>
      </c>
      <c r="D31" s="348">
        <v>0.3</v>
      </c>
      <c r="E31" s="346">
        <v>60</v>
      </c>
      <c r="F31" s="349">
        <v>-4.8</v>
      </c>
      <c r="G31" s="348">
        <v>1.8</v>
      </c>
      <c r="H31" s="366"/>
      <c r="I31" s="275" t="s">
        <v>650</v>
      </c>
      <c r="J31" s="48">
        <f>ROWS($H$8:I31)</f>
        <v>24</v>
      </c>
      <c r="K31" s="48" t="str">
        <f>IF(ID!$A$72=I31,J31,"")</f>
        <v/>
      </c>
      <c r="L31" s="48" t="str">
        <f>IFERROR(SMALL($K$8:$K$224,ROWS($K$8:K31)),"")</f>
        <v/>
      </c>
    </row>
    <row r="32" spans="2:23" x14ac:dyDescent="0.2">
      <c r="B32" s="346">
        <v>35</v>
      </c>
      <c r="C32" s="349">
        <v>0.5</v>
      </c>
      <c r="D32" s="348">
        <v>0.3</v>
      </c>
      <c r="E32" s="346">
        <v>70</v>
      </c>
      <c r="F32" s="349">
        <v>-3.4</v>
      </c>
      <c r="G32" s="348">
        <v>1.8</v>
      </c>
      <c r="H32" s="366"/>
      <c r="I32" s="275" t="s">
        <v>650</v>
      </c>
      <c r="J32" s="48">
        <f>ROWS($H$8:I32)</f>
        <v>25</v>
      </c>
      <c r="K32" s="48" t="str">
        <f>IF(ID!$A$72=I32,J32,"")</f>
        <v/>
      </c>
      <c r="L32" s="48" t="str">
        <f>IFERROR(SMALL($K$8:$K$224,ROWS($K$8:K32)),"")</f>
        <v/>
      </c>
    </row>
    <row r="33" spans="2:23" x14ac:dyDescent="0.2">
      <c r="B33" s="350">
        <v>37</v>
      </c>
      <c r="C33" s="352">
        <v>0.5</v>
      </c>
      <c r="D33" s="348">
        <v>0.3</v>
      </c>
      <c r="E33" s="350">
        <v>80</v>
      </c>
      <c r="F33" s="352">
        <v>-1.4</v>
      </c>
      <c r="G33" s="348">
        <v>1.8</v>
      </c>
      <c r="H33" s="366"/>
      <c r="I33" s="275" t="s">
        <v>650</v>
      </c>
      <c r="J33" s="48">
        <f>ROWS($H$8:I33)</f>
        <v>26</v>
      </c>
      <c r="K33" s="48" t="str">
        <f>IF(ID!$A$72=I33,J33,"")</f>
        <v/>
      </c>
      <c r="L33" s="48" t="str">
        <f>IFERROR(SMALL($K$8:$K$224,ROWS($K$8:K33)),"")</f>
        <v/>
      </c>
    </row>
    <row r="34" spans="2:23" x14ac:dyDescent="0.2">
      <c r="B34" s="350">
        <v>40</v>
      </c>
      <c r="C34" s="352">
        <v>0.5</v>
      </c>
      <c r="D34" s="348">
        <v>0.3</v>
      </c>
      <c r="E34" s="350">
        <v>90</v>
      </c>
      <c r="F34" s="352">
        <v>1.3</v>
      </c>
      <c r="G34" s="348">
        <v>1.8</v>
      </c>
      <c r="H34" s="366"/>
      <c r="I34" s="275" t="s">
        <v>650</v>
      </c>
      <c r="J34" s="48">
        <f>ROWS($H$8:I34)</f>
        <v>27</v>
      </c>
      <c r="K34" s="48" t="str">
        <f>IF(ID!$A$72=I34,J34,"")</f>
        <v/>
      </c>
      <c r="L34" s="48" t="str">
        <f>IFERROR(SMALL($K$8:$K$224,ROWS($K$8:K34)),"")</f>
        <v/>
      </c>
    </row>
    <row r="35" spans="2:23" x14ac:dyDescent="0.2">
      <c r="B35" s="353"/>
      <c r="C35" s="353"/>
      <c r="D35" s="353"/>
      <c r="E35" s="353"/>
      <c r="F35" s="353"/>
      <c r="G35" s="353"/>
      <c r="H35" s="353"/>
      <c r="I35" s="207"/>
      <c r="J35" s="48">
        <f>ROWS($H$8:I35)</f>
        <v>28</v>
      </c>
      <c r="K35" s="48" t="str">
        <f>IF(ID!$A$72=I35,J35,"")</f>
        <v/>
      </c>
      <c r="L35" s="48" t="str">
        <f>IFERROR(SMALL($K$8:$K$224,ROWS($K$8:K35)),"")</f>
        <v/>
      </c>
    </row>
    <row r="36" spans="2:23" s="50" customFormat="1" x14ac:dyDescent="0.2">
      <c r="B36" s="354"/>
      <c r="C36" s="354"/>
      <c r="D36" s="354"/>
      <c r="E36" s="354"/>
      <c r="F36" s="354"/>
      <c r="G36" s="354"/>
      <c r="H36" s="354"/>
      <c r="I36" s="208"/>
      <c r="J36" s="48">
        <f>ROWS($H$8:I36)</f>
        <v>29</v>
      </c>
      <c r="K36" s="48" t="str">
        <f>IF(ID!$A$72=I36,J36,"")</f>
        <v/>
      </c>
      <c r="L36" s="48" t="str">
        <f>IFERROR(SMALL($K$8:$K$224,ROWS($K$8:K36)),"")</f>
        <v/>
      </c>
      <c r="W36" s="43"/>
    </row>
    <row r="37" spans="2:23" x14ac:dyDescent="0.2">
      <c r="B37" s="353"/>
      <c r="C37" s="353"/>
      <c r="D37" s="353"/>
      <c r="E37" s="353"/>
      <c r="F37" s="353"/>
      <c r="G37" s="353"/>
      <c r="H37" s="353"/>
      <c r="I37" s="207"/>
      <c r="J37" s="48">
        <f>ROWS($H$8:I37)</f>
        <v>30</v>
      </c>
      <c r="K37" s="48" t="str">
        <f>IF(ID!$A$72=I37,J37,"")</f>
        <v/>
      </c>
      <c r="L37" s="48" t="str">
        <f>IFERROR(SMALL($K$8:$K$224,ROWS($K$8:K37)),"")</f>
        <v/>
      </c>
    </row>
    <row r="38" spans="2:23" ht="10.5" x14ac:dyDescent="0.2">
      <c r="B38" s="346">
        <v>15</v>
      </c>
      <c r="C38" s="347">
        <v>0.4</v>
      </c>
      <c r="D38" s="348">
        <v>0.5</v>
      </c>
      <c r="E38" s="346">
        <v>30</v>
      </c>
      <c r="F38" s="347">
        <v>-7.3</v>
      </c>
      <c r="G38" s="348">
        <v>3.1</v>
      </c>
      <c r="H38" s="367" t="s">
        <v>655</v>
      </c>
      <c r="I38" s="276" t="s">
        <v>640</v>
      </c>
      <c r="J38" s="48">
        <f>ROWS($H$8:I38)</f>
        <v>31</v>
      </c>
      <c r="K38" s="48" t="str">
        <f>IF(ID!$A$72=I38,J38,"")</f>
        <v/>
      </c>
      <c r="L38" s="48" t="str">
        <f>IFERROR(SMALL($K$8:$K$224,ROWS($K$8:K38)),"")</f>
        <v/>
      </c>
    </row>
    <row r="39" spans="2:23" ht="13" x14ac:dyDescent="0.2">
      <c r="B39" s="346">
        <v>20</v>
      </c>
      <c r="C39" s="347">
        <v>1</v>
      </c>
      <c r="D39" s="348">
        <v>0.5</v>
      </c>
      <c r="E39" s="346">
        <v>40</v>
      </c>
      <c r="F39" s="349">
        <v>-5.9</v>
      </c>
      <c r="G39" s="348">
        <v>3.1</v>
      </c>
      <c r="H39" s="368"/>
      <c r="I39" s="276" t="s">
        <v>640</v>
      </c>
      <c r="J39" s="48">
        <f>ROWS($H$8:I39)</f>
        <v>32</v>
      </c>
      <c r="K39" s="48" t="str">
        <f>IF(ID!$A$72=I39,J39,"")</f>
        <v/>
      </c>
      <c r="L39" s="48" t="str">
        <f>IFERROR(SMALL($K$8:$K$224,ROWS($K$8:K39)),"")</f>
        <v/>
      </c>
    </row>
    <row r="40" spans="2:23" ht="13.5" customHeight="1" x14ac:dyDescent="0.2">
      <c r="B40" s="346">
        <v>25</v>
      </c>
      <c r="C40" s="349">
        <v>0.7</v>
      </c>
      <c r="D40" s="348">
        <v>0.5</v>
      </c>
      <c r="E40" s="346">
        <v>50</v>
      </c>
      <c r="F40" s="349">
        <v>-4.5</v>
      </c>
      <c r="G40" s="348">
        <v>3.1</v>
      </c>
      <c r="H40" s="368"/>
      <c r="I40" s="276" t="s">
        <v>640</v>
      </c>
      <c r="J40" s="48">
        <f>ROWS($H$8:I40)</f>
        <v>33</v>
      </c>
      <c r="K40" s="48" t="str">
        <f>IF(ID!$A$72=I40,J40,"")</f>
        <v/>
      </c>
      <c r="L40" s="48" t="str">
        <f>IFERROR(SMALL($K$8:$K$224,ROWS($K$8:K40)),"")</f>
        <v/>
      </c>
    </row>
    <row r="41" spans="2:23" ht="13" x14ac:dyDescent="0.2">
      <c r="B41" s="346">
        <v>30</v>
      </c>
      <c r="C41" s="349">
        <v>0</v>
      </c>
      <c r="D41" s="348">
        <v>0.5</v>
      </c>
      <c r="E41" s="346">
        <v>60</v>
      </c>
      <c r="F41" s="349">
        <v>-3.2</v>
      </c>
      <c r="G41" s="348">
        <v>3.1</v>
      </c>
      <c r="H41" s="368"/>
      <c r="I41" s="276" t="s">
        <v>640</v>
      </c>
      <c r="J41" s="48">
        <f>ROWS($H$8:I41)</f>
        <v>34</v>
      </c>
      <c r="K41" s="48" t="str">
        <f>IF(ID!$A$72=I41,J41,"")</f>
        <v/>
      </c>
      <c r="L41" s="48" t="str">
        <f>IFERROR(SMALL($K$8:$K$224,ROWS($K$8:K41)),"")</f>
        <v/>
      </c>
    </row>
    <row r="42" spans="2:23" ht="13" x14ac:dyDescent="0.2">
      <c r="B42" s="346">
        <v>35</v>
      </c>
      <c r="C42" s="349">
        <v>-0.3</v>
      </c>
      <c r="D42" s="348">
        <v>0.5</v>
      </c>
      <c r="E42" s="346">
        <v>70</v>
      </c>
      <c r="F42" s="349">
        <v>-2</v>
      </c>
      <c r="G42" s="348">
        <v>3.1</v>
      </c>
      <c r="H42" s="368"/>
      <c r="I42" s="276" t="s">
        <v>640</v>
      </c>
      <c r="J42" s="48">
        <f>ROWS($H$8:I42)</f>
        <v>35</v>
      </c>
      <c r="K42" s="48" t="str">
        <f>IF(ID!$A$72=I42,J42,"")</f>
        <v/>
      </c>
      <c r="L42" s="48" t="str">
        <f>IFERROR(SMALL($K$8:$K$224,ROWS($K$8:K42)),"")</f>
        <v/>
      </c>
    </row>
    <row r="43" spans="2:23" ht="13" x14ac:dyDescent="0.2">
      <c r="B43" s="350">
        <v>37</v>
      </c>
      <c r="C43" s="349">
        <v>-0.2</v>
      </c>
      <c r="D43" s="348">
        <v>0.5</v>
      </c>
      <c r="E43" s="350">
        <v>80</v>
      </c>
      <c r="F43" s="352">
        <v>-0.8</v>
      </c>
      <c r="G43" s="348">
        <v>3.1</v>
      </c>
      <c r="H43" s="368"/>
      <c r="I43" s="276" t="s">
        <v>640</v>
      </c>
      <c r="J43" s="48">
        <f>ROWS($H$8:I43)</f>
        <v>36</v>
      </c>
      <c r="K43" s="48" t="str">
        <f>IF(ID!$A$72=I43,J43,"")</f>
        <v/>
      </c>
      <c r="L43" s="48" t="str">
        <f>IFERROR(SMALL($K$8:$K$224,ROWS($K$8:K43)),"")</f>
        <v/>
      </c>
    </row>
    <row r="44" spans="2:23" ht="13" x14ac:dyDescent="0.2">
      <c r="B44" s="350">
        <v>40</v>
      </c>
      <c r="C44" s="352">
        <v>0.2</v>
      </c>
      <c r="D44" s="348">
        <v>0.5</v>
      </c>
      <c r="E44" s="350">
        <v>90</v>
      </c>
      <c r="F44" s="351">
        <v>0.3</v>
      </c>
      <c r="G44" s="348">
        <v>3.1</v>
      </c>
      <c r="H44" s="368"/>
      <c r="I44" s="276" t="s">
        <v>640</v>
      </c>
      <c r="J44" s="48">
        <f>ROWS($H$8:I44)</f>
        <v>37</v>
      </c>
      <c r="K44" s="48" t="str">
        <f>IF(ID!$A$72=I44,J44,"")</f>
        <v/>
      </c>
      <c r="L44" s="48" t="str">
        <f>IFERROR(SMALL($K$8:$K$224,ROWS($K$8:K44)),"")</f>
        <v/>
      </c>
    </row>
    <row r="45" spans="2:23" x14ac:dyDescent="0.2">
      <c r="B45" s="353"/>
      <c r="C45" s="353"/>
      <c r="D45" s="353"/>
      <c r="E45" s="353"/>
      <c r="F45" s="353"/>
      <c r="G45" s="353"/>
      <c r="H45" s="353"/>
      <c r="I45" s="207"/>
      <c r="J45" s="48">
        <f>ROWS($H$8:I45)</f>
        <v>38</v>
      </c>
      <c r="K45" s="48" t="str">
        <f>IF(ID!$A$72=I45,J45,"")</f>
        <v/>
      </c>
      <c r="L45" s="48" t="str">
        <f>IFERROR(SMALL($K$8:$K$224,ROWS($K$8:K45)),"")</f>
        <v/>
      </c>
    </row>
    <row r="46" spans="2:23" s="50" customFormat="1" x14ac:dyDescent="0.2">
      <c r="B46" s="354"/>
      <c r="C46" s="354"/>
      <c r="D46" s="354"/>
      <c r="E46" s="354"/>
      <c r="F46" s="354"/>
      <c r="G46" s="354"/>
      <c r="H46" s="354"/>
      <c r="I46" s="208"/>
      <c r="J46" s="48">
        <f>ROWS($H$8:I46)</f>
        <v>39</v>
      </c>
      <c r="K46" s="48" t="str">
        <f>IF(ID!$A$72=I46,J46,"")</f>
        <v/>
      </c>
      <c r="L46" s="48" t="str">
        <f>IFERROR(SMALL($K$8:$K$224,ROWS($K$8:K46)),"")</f>
        <v/>
      </c>
      <c r="W46" s="43"/>
    </row>
    <row r="47" spans="2:23" x14ac:dyDescent="0.2">
      <c r="B47" s="353"/>
      <c r="C47" s="353"/>
      <c r="D47" s="353"/>
      <c r="E47" s="353"/>
      <c r="F47" s="353"/>
      <c r="G47" s="353"/>
      <c r="H47" s="353"/>
      <c r="I47" s="207"/>
      <c r="J47" s="48">
        <f>ROWS($H$8:I47)</f>
        <v>40</v>
      </c>
      <c r="K47" s="48" t="str">
        <f>IF(ID!$A$72=I47,J47,"")</f>
        <v/>
      </c>
      <c r="L47" s="48" t="str">
        <f>IFERROR(SMALL($K$8:$K$224,ROWS($K$8:K47)),"")</f>
        <v/>
      </c>
    </row>
    <row r="48" spans="2:23" x14ac:dyDescent="0.2">
      <c r="B48" s="346">
        <v>15</v>
      </c>
      <c r="C48" s="347">
        <v>0.2</v>
      </c>
      <c r="D48" s="347">
        <v>0.3</v>
      </c>
      <c r="E48" s="346">
        <v>30</v>
      </c>
      <c r="F48" s="347">
        <v>-2.9</v>
      </c>
      <c r="G48" s="347">
        <v>1.5</v>
      </c>
      <c r="H48" s="369" t="s">
        <v>663</v>
      </c>
      <c r="I48" s="276" t="s">
        <v>652</v>
      </c>
      <c r="J48" s="48">
        <f>ROWS($H$8:I48)</f>
        <v>41</v>
      </c>
      <c r="K48" s="48" t="str">
        <f>IF(ID!$A$72=I48,J48,"")</f>
        <v/>
      </c>
      <c r="L48" s="48" t="str">
        <f>IFERROR(SMALL($K$8:$K$224,ROWS($K$8:K48)),"")</f>
        <v/>
      </c>
    </row>
    <row r="49" spans="1:12" x14ac:dyDescent="0.2">
      <c r="B49" s="346">
        <v>20</v>
      </c>
      <c r="C49" s="347">
        <v>0.2</v>
      </c>
      <c r="D49" s="347">
        <v>0.3</v>
      </c>
      <c r="E49" s="346">
        <v>40</v>
      </c>
      <c r="F49" s="347">
        <v>-3.3</v>
      </c>
      <c r="G49" s="347">
        <v>1.5</v>
      </c>
      <c r="H49" s="369"/>
      <c r="I49" s="276" t="s">
        <v>652</v>
      </c>
      <c r="J49" s="48">
        <f>ROWS($H$8:I49)</f>
        <v>42</v>
      </c>
      <c r="K49" s="48" t="str">
        <f>IF(ID!$A$72=I49,J49,"")</f>
        <v/>
      </c>
      <c r="L49" s="48" t="str">
        <f>IFERROR(SMALL($K$8:$K$224,ROWS($K$8:K49)),"")</f>
        <v/>
      </c>
    </row>
    <row r="50" spans="1:12" ht="13.5" customHeight="1" x14ac:dyDescent="0.2">
      <c r="B50" s="346">
        <v>25</v>
      </c>
      <c r="C50" s="347">
        <v>0.1</v>
      </c>
      <c r="D50" s="347">
        <v>0.3</v>
      </c>
      <c r="E50" s="346">
        <v>50</v>
      </c>
      <c r="F50" s="347">
        <v>-3.1</v>
      </c>
      <c r="G50" s="347">
        <v>1.5</v>
      </c>
      <c r="H50" s="369"/>
      <c r="I50" s="276" t="s">
        <v>652</v>
      </c>
      <c r="J50" s="48">
        <f>ROWS($H$8:I50)</f>
        <v>43</v>
      </c>
      <c r="K50" s="48" t="str">
        <f>IF(ID!$A$72=I50,J50,"")</f>
        <v/>
      </c>
      <c r="L50" s="48" t="str">
        <f>IFERROR(SMALL($K$8:$K$224,ROWS($K$8:K50)),"")</f>
        <v/>
      </c>
    </row>
    <row r="51" spans="1:12" x14ac:dyDescent="0.2">
      <c r="B51" s="346">
        <v>30</v>
      </c>
      <c r="C51" s="347">
        <v>0.1</v>
      </c>
      <c r="D51" s="347">
        <v>0.3</v>
      </c>
      <c r="E51" s="346">
        <v>60</v>
      </c>
      <c r="F51" s="347">
        <v>-2.1</v>
      </c>
      <c r="G51" s="347">
        <v>1.5</v>
      </c>
      <c r="H51" s="369"/>
      <c r="I51" s="276" t="s">
        <v>652</v>
      </c>
      <c r="J51" s="48">
        <f>ROWS($H$8:I51)</f>
        <v>44</v>
      </c>
      <c r="K51" s="48" t="str">
        <f>IF(ID!$A$72=I51,J51,"")</f>
        <v/>
      </c>
      <c r="L51" s="48" t="str">
        <f>IFERROR(SMALL($K$8:$K$224,ROWS($K$8:K51)),"")</f>
        <v/>
      </c>
    </row>
    <row r="52" spans="1:12" x14ac:dyDescent="0.2">
      <c r="B52" s="346">
        <v>35</v>
      </c>
      <c r="C52" s="347">
        <v>0.2</v>
      </c>
      <c r="D52" s="347">
        <v>0.3</v>
      </c>
      <c r="E52" s="346">
        <v>70</v>
      </c>
      <c r="F52" s="347">
        <v>-0.3</v>
      </c>
      <c r="G52" s="347">
        <v>1.5</v>
      </c>
      <c r="H52" s="369"/>
      <c r="I52" s="276" t="s">
        <v>652</v>
      </c>
      <c r="J52" s="48">
        <f>ROWS($H$8:I52)</f>
        <v>45</v>
      </c>
      <c r="K52" s="48" t="str">
        <f>IF(ID!$A$72=I52,J52,"")</f>
        <v/>
      </c>
      <c r="L52" s="48" t="str">
        <f>IFERROR(SMALL($K$8:$K$224,ROWS($K$8:K52)),"")</f>
        <v/>
      </c>
    </row>
    <row r="53" spans="1:12" x14ac:dyDescent="0.2">
      <c r="B53" s="350">
        <v>37</v>
      </c>
      <c r="C53" s="347">
        <v>0.2</v>
      </c>
      <c r="D53" s="347">
        <v>0.3</v>
      </c>
      <c r="E53" s="350">
        <v>80</v>
      </c>
      <c r="F53" s="347">
        <v>2.2000000000000002</v>
      </c>
      <c r="G53" s="347">
        <v>1.5</v>
      </c>
      <c r="H53" s="369"/>
      <c r="I53" s="276" t="s">
        <v>652</v>
      </c>
      <c r="J53" s="48">
        <f>ROWS($H$8:I53)</f>
        <v>46</v>
      </c>
      <c r="K53" s="48" t="str">
        <f>IF(ID!$A$72=I53,J53,"")</f>
        <v/>
      </c>
      <c r="L53" s="48" t="str">
        <f>IFERROR(SMALL($K$8:$K$224,ROWS($K$8:K53)),"")</f>
        <v/>
      </c>
    </row>
    <row r="54" spans="1:12" ht="13" x14ac:dyDescent="0.3">
      <c r="A54" s="51"/>
      <c r="B54" s="350">
        <v>40</v>
      </c>
      <c r="C54" s="348">
        <v>0.2</v>
      </c>
      <c r="D54" s="347">
        <v>0.3</v>
      </c>
      <c r="E54" s="350">
        <v>90</v>
      </c>
      <c r="F54" s="355">
        <v>5.4</v>
      </c>
      <c r="G54" s="347">
        <v>1.5</v>
      </c>
      <c r="H54" s="369"/>
      <c r="I54" s="276" t="s">
        <v>652</v>
      </c>
      <c r="J54" s="48">
        <f>ROWS($H$8:I54)</f>
        <v>47</v>
      </c>
      <c r="K54" s="48" t="str">
        <f>IF(ID!$A$72=I54,J54,"")</f>
        <v/>
      </c>
      <c r="L54" s="48" t="str">
        <f>IFERROR(SMALL($K$8:$K$224,ROWS($K$8:K54)),"")</f>
        <v/>
      </c>
    </row>
    <row r="55" spans="1:12" x14ac:dyDescent="0.2">
      <c r="B55" s="353"/>
      <c r="C55" s="353"/>
      <c r="D55" s="353"/>
      <c r="E55" s="353"/>
      <c r="F55" s="353"/>
      <c r="G55" s="353"/>
      <c r="H55" s="353"/>
      <c r="I55" s="207"/>
      <c r="J55" s="48">
        <f>ROWS($H$8:I55)</f>
        <v>48</v>
      </c>
      <c r="K55" s="48" t="str">
        <f>IF(ID!$A$72=I55,J55,"")</f>
        <v/>
      </c>
      <c r="L55" s="48" t="str">
        <f>IFERROR(SMALL($K$8:$K$224,ROWS($K$8:K55)),"")</f>
        <v/>
      </c>
    </row>
    <row r="56" spans="1:12" s="50" customFormat="1" x14ac:dyDescent="0.2">
      <c r="B56" s="354"/>
      <c r="C56" s="354"/>
      <c r="D56" s="354"/>
      <c r="E56" s="354"/>
      <c r="F56" s="354"/>
      <c r="G56" s="354"/>
      <c r="H56" s="354"/>
      <c r="I56" s="208"/>
      <c r="J56" s="48">
        <f>ROWS($H$8:I56)</f>
        <v>49</v>
      </c>
      <c r="K56" s="48" t="str">
        <f>IF(ID!$A$72=I56,J56,"")</f>
        <v/>
      </c>
      <c r="L56" s="48" t="str">
        <f>IFERROR(SMALL($K$8:$K$224,ROWS($K$8:K56)),"")</f>
        <v/>
      </c>
    </row>
    <row r="57" spans="1:12" x14ac:dyDescent="0.2">
      <c r="B57" s="353"/>
      <c r="C57" s="353"/>
      <c r="D57" s="353"/>
      <c r="E57" s="353"/>
      <c r="F57" s="353"/>
      <c r="G57" s="353"/>
      <c r="H57" s="353"/>
      <c r="I57" s="207"/>
      <c r="J57" s="48">
        <f>ROWS($H$8:I57)</f>
        <v>50</v>
      </c>
      <c r="K57" s="48" t="str">
        <f>IF(ID!$A$72=I57,J57,"")</f>
        <v/>
      </c>
      <c r="L57" s="48" t="str">
        <f>IFERROR(SMALL($K$8:$K$224,ROWS($K$8:K57)),"")</f>
        <v/>
      </c>
    </row>
    <row r="58" spans="1:12" x14ac:dyDescent="0.2">
      <c r="B58" s="346">
        <v>15</v>
      </c>
      <c r="C58" s="347">
        <v>-0.2</v>
      </c>
      <c r="D58" s="347">
        <v>0.3</v>
      </c>
      <c r="E58" s="346">
        <v>30</v>
      </c>
      <c r="F58" s="347">
        <v>-4.5</v>
      </c>
      <c r="G58" s="347">
        <v>1.3</v>
      </c>
      <c r="H58" s="356" t="s">
        <v>664</v>
      </c>
      <c r="I58" s="276" t="s">
        <v>641</v>
      </c>
      <c r="J58" s="48">
        <f>ROWS($H$8:I58)</f>
        <v>51</v>
      </c>
      <c r="K58" s="48" t="str">
        <f>IF(ID!$A$72=I58,J58,"")</f>
        <v/>
      </c>
      <c r="L58" s="48" t="str">
        <f>IFERROR(SMALL($K$8:$K$224,ROWS($K$8:K58)),"")</f>
        <v/>
      </c>
    </row>
    <row r="59" spans="1:12" x14ac:dyDescent="0.2">
      <c r="B59" s="346">
        <v>20</v>
      </c>
      <c r="C59" s="347">
        <v>-0.1</v>
      </c>
      <c r="D59" s="347">
        <v>0.3</v>
      </c>
      <c r="E59" s="346">
        <v>40</v>
      </c>
      <c r="F59" s="347">
        <v>-4.4000000000000004</v>
      </c>
      <c r="G59" s="347">
        <v>1.3</v>
      </c>
      <c r="H59" s="356"/>
      <c r="I59" s="276" t="s">
        <v>641</v>
      </c>
      <c r="J59" s="48">
        <f>ROWS($H$8:I59)</f>
        <v>52</v>
      </c>
      <c r="K59" s="48" t="str">
        <f>IF(ID!$A$72=I59,J59,"")</f>
        <v/>
      </c>
      <c r="L59" s="48" t="str">
        <f>IFERROR(SMALL($K$8:$K$224,ROWS($K$8:K59)),"")</f>
        <v/>
      </c>
    </row>
    <row r="60" spans="1:12" x14ac:dyDescent="0.2">
      <c r="B60" s="346">
        <v>25</v>
      </c>
      <c r="C60" s="347">
        <v>-0.1</v>
      </c>
      <c r="D60" s="347">
        <v>0.3</v>
      </c>
      <c r="E60" s="346">
        <v>50</v>
      </c>
      <c r="F60" s="347">
        <v>-4.3</v>
      </c>
      <c r="G60" s="347">
        <v>1.3</v>
      </c>
      <c r="H60" s="356"/>
      <c r="I60" s="276" t="s">
        <v>641</v>
      </c>
      <c r="J60" s="48">
        <f>ROWS($H$8:I60)</f>
        <v>53</v>
      </c>
      <c r="K60" s="48" t="str">
        <f>IF(ID!$A$72=I60,J60,"")</f>
        <v/>
      </c>
      <c r="L60" s="48" t="str">
        <f>IFERROR(SMALL($K$8:$K$224,ROWS($K$8:K60)),"")</f>
        <v/>
      </c>
    </row>
    <row r="61" spans="1:12" x14ac:dyDescent="0.2">
      <c r="B61" s="346">
        <v>30</v>
      </c>
      <c r="C61" s="347">
        <v>-0.1</v>
      </c>
      <c r="D61" s="347">
        <v>0.3</v>
      </c>
      <c r="E61" s="346">
        <v>60</v>
      </c>
      <c r="F61" s="347">
        <v>-4.2</v>
      </c>
      <c r="G61" s="347">
        <v>1.3</v>
      </c>
      <c r="H61" s="356"/>
      <c r="I61" s="276" t="s">
        <v>641</v>
      </c>
      <c r="J61" s="48">
        <f>ROWS($H$8:I61)</f>
        <v>54</v>
      </c>
      <c r="K61" s="48" t="str">
        <f>IF(ID!$A$72=I61,J61,"")</f>
        <v/>
      </c>
      <c r="L61" s="48" t="str">
        <f>IFERROR(SMALL($K$8:$K$224,ROWS($K$8:K61)),"")</f>
        <v/>
      </c>
    </row>
    <row r="62" spans="1:12" x14ac:dyDescent="0.2">
      <c r="B62" s="346">
        <v>35</v>
      </c>
      <c r="C62" s="347">
        <v>-0.3</v>
      </c>
      <c r="D62" s="347">
        <v>0.3</v>
      </c>
      <c r="E62" s="346">
        <v>70</v>
      </c>
      <c r="F62" s="347">
        <v>-4</v>
      </c>
      <c r="G62" s="347">
        <v>1.3</v>
      </c>
      <c r="H62" s="356"/>
      <c r="I62" s="276" t="s">
        <v>641</v>
      </c>
      <c r="J62" s="48">
        <f>ROWS($H$8:I62)</f>
        <v>55</v>
      </c>
      <c r="K62" s="48" t="str">
        <f>IF(ID!$A$72=I62,J62,"")</f>
        <v/>
      </c>
      <c r="L62" s="48" t="str">
        <f>IFERROR(SMALL($K$8:$K$224,ROWS($K$8:K62)),"")</f>
        <v/>
      </c>
    </row>
    <row r="63" spans="1:12" x14ac:dyDescent="0.2">
      <c r="B63" s="350">
        <v>37</v>
      </c>
      <c r="C63" s="347">
        <v>-0.4</v>
      </c>
      <c r="D63" s="347">
        <v>0.3</v>
      </c>
      <c r="E63" s="350">
        <v>80</v>
      </c>
      <c r="F63" s="347">
        <v>-3.8</v>
      </c>
      <c r="G63" s="347">
        <v>1.3</v>
      </c>
      <c r="H63" s="356"/>
      <c r="I63" s="276" t="s">
        <v>641</v>
      </c>
      <c r="J63" s="48">
        <f>ROWS($H$8:I63)</f>
        <v>56</v>
      </c>
      <c r="K63" s="48" t="str">
        <f>IF(ID!$A$72=I63,J63,"")</f>
        <v/>
      </c>
      <c r="L63" s="48" t="str">
        <f>IFERROR(SMALL($K$8:$K$224,ROWS($K$8:K63)),"")</f>
        <v/>
      </c>
    </row>
    <row r="64" spans="1:12" x14ac:dyDescent="0.2">
      <c r="A64" s="52"/>
      <c r="B64" s="350">
        <v>40</v>
      </c>
      <c r="C64" s="348">
        <v>-0.5</v>
      </c>
      <c r="D64" s="347">
        <v>0.3</v>
      </c>
      <c r="E64" s="350">
        <v>90</v>
      </c>
      <c r="F64" s="348">
        <v>-3.5</v>
      </c>
      <c r="G64" s="347">
        <v>1.3</v>
      </c>
      <c r="H64" s="356"/>
      <c r="I64" s="276" t="s">
        <v>641</v>
      </c>
      <c r="J64" s="48">
        <f>ROWS($H$8:I64)</f>
        <v>57</v>
      </c>
      <c r="K64" s="48" t="str">
        <f>IF(ID!$A$72=I64,J64,"")</f>
        <v/>
      </c>
      <c r="L64" s="48" t="str">
        <f>IFERROR(SMALL($K$8:$K$224,ROWS($K$8:K64)),"")</f>
        <v/>
      </c>
    </row>
    <row r="65" spans="1:12" x14ac:dyDescent="0.2">
      <c r="B65" s="353"/>
      <c r="C65" s="353"/>
      <c r="D65" s="353"/>
      <c r="E65" s="353"/>
      <c r="F65" s="353"/>
      <c r="G65" s="353"/>
      <c r="H65" s="353"/>
      <c r="I65" s="207"/>
      <c r="J65" s="48">
        <f>ROWS($H$8:I65)</f>
        <v>58</v>
      </c>
      <c r="K65" s="48" t="str">
        <f>IF(ID!$A$72=I65,J65,"")</f>
        <v/>
      </c>
      <c r="L65" s="48" t="str">
        <f>IFERROR(SMALL($K$8:$K$224,ROWS($K$8:K65)),"")</f>
        <v/>
      </c>
    </row>
    <row r="66" spans="1:12" x14ac:dyDescent="0.2">
      <c r="A66" s="50"/>
      <c r="B66" s="354"/>
      <c r="C66" s="354"/>
      <c r="D66" s="354"/>
      <c r="E66" s="354"/>
      <c r="F66" s="354"/>
      <c r="G66" s="354"/>
      <c r="H66" s="354"/>
      <c r="I66" s="208"/>
      <c r="J66" s="48">
        <f>ROWS($H$8:I66)</f>
        <v>59</v>
      </c>
      <c r="K66" s="48" t="str">
        <f>IF(ID!$A$72=I66,J66,"")</f>
        <v/>
      </c>
      <c r="L66" s="48" t="str">
        <f>IFERROR(SMALL($K$8:$K$224,ROWS($K$8:K66)),"")</f>
        <v/>
      </c>
    </row>
    <row r="67" spans="1:12" x14ac:dyDescent="0.2">
      <c r="B67" s="353"/>
      <c r="C67" s="353"/>
      <c r="D67" s="353"/>
      <c r="E67" s="353"/>
      <c r="F67" s="353"/>
      <c r="G67" s="353"/>
      <c r="H67" s="353"/>
      <c r="I67" s="207"/>
      <c r="J67" s="48">
        <f>ROWS($H$8:I67)</f>
        <v>60</v>
      </c>
      <c r="K67" s="48" t="str">
        <f>IF(ID!$A$72=I67,J67,"")</f>
        <v/>
      </c>
      <c r="L67" s="48" t="str">
        <f>IFERROR(SMALL($K$8:$K$224,ROWS($K$8:K67)),"")</f>
        <v/>
      </c>
    </row>
    <row r="68" spans="1:12" x14ac:dyDescent="0.2">
      <c r="B68" s="359">
        <v>15</v>
      </c>
      <c r="C68" s="360">
        <v>0.1</v>
      </c>
      <c r="D68" s="360">
        <v>0.8</v>
      </c>
      <c r="E68" s="359">
        <v>30</v>
      </c>
      <c r="F68" s="360">
        <v>-14.4</v>
      </c>
      <c r="G68" s="360">
        <v>2.5</v>
      </c>
      <c r="H68" s="370" t="s">
        <v>665</v>
      </c>
      <c r="I68" s="276" t="s">
        <v>643</v>
      </c>
      <c r="J68" s="48">
        <f>ROWS($H$8:I68)</f>
        <v>61</v>
      </c>
      <c r="K68" s="48" t="str">
        <f>IF(ID!$A$72=I68,J68,"")</f>
        <v/>
      </c>
      <c r="L68" s="48" t="str">
        <f>IFERROR(SMALL($K$8:$K$224,ROWS($K$8:K68)),"")</f>
        <v/>
      </c>
    </row>
    <row r="69" spans="1:12" x14ac:dyDescent="0.2">
      <c r="B69" s="359">
        <v>20</v>
      </c>
      <c r="C69" s="360">
        <v>0.1</v>
      </c>
      <c r="D69" s="360">
        <v>0.8</v>
      </c>
      <c r="E69" s="359">
        <v>40</v>
      </c>
      <c r="F69" s="360">
        <v>-11.5</v>
      </c>
      <c r="G69" s="360">
        <v>2.5</v>
      </c>
      <c r="H69" s="370"/>
      <c r="I69" s="276" t="s">
        <v>643</v>
      </c>
      <c r="J69" s="48">
        <f>ROWS($H$8:I69)</f>
        <v>62</v>
      </c>
      <c r="K69" s="48" t="str">
        <f>IF(ID!$A$72=I69,J69,"")</f>
        <v/>
      </c>
      <c r="L69" s="48" t="str">
        <f>IFERROR(SMALL($K$8:$K$224,ROWS($K$8:K69)),"")</f>
        <v/>
      </c>
    </row>
    <row r="70" spans="1:12" x14ac:dyDescent="0.2">
      <c r="B70" s="359">
        <v>25</v>
      </c>
      <c r="C70" s="360">
        <v>0.1</v>
      </c>
      <c r="D70" s="360">
        <v>0.8</v>
      </c>
      <c r="E70" s="359">
        <v>50</v>
      </c>
      <c r="F70" s="360">
        <v>-9.1</v>
      </c>
      <c r="G70" s="360">
        <v>2.5</v>
      </c>
      <c r="H70" s="370"/>
      <c r="I70" s="276" t="s">
        <v>643</v>
      </c>
      <c r="J70" s="48">
        <f>ROWS($H$8:I70)</f>
        <v>63</v>
      </c>
      <c r="K70" s="48" t="str">
        <f>IF(ID!$A$72=I70,J70,"")</f>
        <v/>
      </c>
      <c r="L70" s="48" t="str">
        <f>IFERROR(SMALL($K$8:$K$224,ROWS($K$8:K70)),"")</f>
        <v/>
      </c>
    </row>
    <row r="71" spans="1:12" x14ac:dyDescent="0.2">
      <c r="B71" s="359">
        <v>30</v>
      </c>
      <c r="C71" s="360">
        <v>0</v>
      </c>
      <c r="D71" s="360">
        <v>0.8</v>
      </c>
      <c r="E71" s="359">
        <v>60</v>
      </c>
      <c r="F71" s="360">
        <v>-6.9</v>
      </c>
      <c r="G71" s="360">
        <v>2.5</v>
      </c>
      <c r="H71" s="370"/>
      <c r="I71" s="276" t="s">
        <v>643</v>
      </c>
      <c r="J71" s="48">
        <f>ROWS($H$8:I71)</f>
        <v>64</v>
      </c>
      <c r="K71" s="48" t="str">
        <f>IF(ID!$A$72=I71,J71,"")</f>
        <v/>
      </c>
      <c r="L71" s="48" t="str">
        <f>IFERROR(SMALL($K$8:$K$224,ROWS($K$8:K71)),"")</f>
        <v/>
      </c>
    </row>
    <row r="72" spans="1:12" x14ac:dyDescent="0.2">
      <c r="B72" s="359">
        <v>35</v>
      </c>
      <c r="C72" s="360">
        <v>-0.2</v>
      </c>
      <c r="D72" s="360">
        <v>0.8</v>
      </c>
      <c r="E72" s="359">
        <v>70</v>
      </c>
      <c r="F72" s="360">
        <v>-5.0999999999999996</v>
      </c>
      <c r="G72" s="360">
        <v>2.5</v>
      </c>
      <c r="H72" s="370"/>
      <c r="I72" s="276" t="s">
        <v>643</v>
      </c>
      <c r="J72" s="48">
        <f>ROWS($H$8:I72)</f>
        <v>65</v>
      </c>
      <c r="K72" s="48" t="str">
        <f>IF(ID!$A$72=I72,J72,"")</f>
        <v/>
      </c>
      <c r="L72" s="48" t="str">
        <f>IFERROR(SMALL($K$8:$K$224,ROWS($K$8:K72)),"")</f>
        <v/>
      </c>
    </row>
    <row r="73" spans="1:12" x14ac:dyDescent="0.2">
      <c r="B73" s="364">
        <v>37</v>
      </c>
      <c r="C73" s="360">
        <v>-0.3</v>
      </c>
      <c r="D73" s="360">
        <v>0.8</v>
      </c>
      <c r="E73" s="364">
        <v>80</v>
      </c>
      <c r="F73" s="360">
        <v>-3.7</v>
      </c>
      <c r="G73" s="360">
        <v>2.5</v>
      </c>
      <c r="H73" s="370"/>
      <c r="I73" s="276" t="s">
        <v>643</v>
      </c>
      <c r="J73" s="48">
        <f>ROWS($H$8:I73)</f>
        <v>66</v>
      </c>
      <c r="K73" s="48" t="str">
        <f>IF(ID!$A$72=I73,J73,"")</f>
        <v/>
      </c>
      <c r="L73" s="48" t="str">
        <f>IFERROR(SMALL($K$8:$K$224,ROWS($K$8:K73)),"")</f>
        <v/>
      </c>
    </row>
    <row r="74" spans="1:12" x14ac:dyDescent="0.2">
      <c r="A74" s="52"/>
      <c r="B74" s="364">
        <v>40</v>
      </c>
      <c r="C74" s="361">
        <v>-0.4</v>
      </c>
      <c r="D74" s="360">
        <v>0.8</v>
      </c>
      <c r="E74" s="364">
        <v>90</v>
      </c>
      <c r="F74" s="361">
        <v>-2.7</v>
      </c>
      <c r="G74" s="360">
        <v>2.5</v>
      </c>
      <c r="H74" s="370"/>
      <c r="I74" s="276" t="s">
        <v>643</v>
      </c>
      <c r="J74" s="48">
        <f>ROWS($H$8:I74)</f>
        <v>67</v>
      </c>
      <c r="K74" s="48" t="str">
        <f>IF(ID!$A$72=I74,J74,"")</f>
        <v/>
      </c>
      <c r="L74" s="48" t="str">
        <f>IFERROR(SMALL($K$8:$K$224,ROWS($K$8:K74)),"")</f>
        <v/>
      </c>
    </row>
    <row r="75" spans="1:12" x14ac:dyDescent="0.2">
      <c r="B75" s="353"/>
      <c r="C75" s="353"/>
      <c r="D75" s="353"/>
      <c r="E75" s="353"/>
      <c r="F75" s="353"/>
      <c r="G75" s="353"/>
      <c r="H75" s="353"/>
      <c r="I75" s="207"/>
      <c r="J75" s="48">
        <f>ROWS($H$8:I75)</f>
        <v>68</v>
      </c>
      <c r="K75" s="48" t="str">
        <f>IF(ID!$A$72=I75,J75,"")</f>
        <v/>
      </c>
      <c r="L75" s="48" t="str">
        <f>IFERROR(SMALL($K$8:$K$224,ROWS($K$8:K75)),"")</f>
        <v/>
      </c>
    </row>
    <row r="76" spans="1:12" x14ac:dyDescent="0.2">
      <c r="A76" s="50"/>
      <c r="B76" s="354"/>
      <c r="C76" s="354"/>
      <c r="D76" s="354"/>
      <c r="E76" s="354"/>
      <c r="F76" s="354"/>
      <c r="G76" s="354"/>
      <c r="H76" s="354"/>
      <c r="I76" s="208"/>
      <c r="J76" s="48">
        <f>ROWS($H$8:I76)</f>
        <v>69</v>
      </c>
      <c r="K76" s="48" t="str">
        <f>IF(ID!$A$72=I76,J76,"")</f>
        <v/>
      </c>
      <c r="L76" s="48" t="str">
        <f>IFERROR(SMALL($K$8:$K$224,ROWS($K$8:K76)),"")</f>
        <v/>
      </c>
    </row>
    <row r="77" spans="1:12" x14ac:dyDescent="0.2">
      <c r="B77" s="353"/>
      <c r="C77" s="353"/>
      <c r="D77" s="353"/>
      <c r="E77" s="353"/>
      <c r="F77" s="353"/>
      <c r="G77" s="353"/>
      <c r="H77" s="353"/>
      <c r="I77" s="207"/>
      <c r="J77" s="48">
        <f>ROWS($H$8:I77)</f>
        <v>70</v>
      </c>
      <c r="K77" s="48" t="str">
        <f>IF(ID!$A$72=I77,J77,"")</f>
        <v/>
      </c>
      <c r="L77" s="48" t="str">
        <f>IFERROR(SMALL($K$8:$K$224,ROWS($K$8:K77)),"")</f>
        <v/>
      </c>
    </row>
    <row r="78" spans="1:12" ht="13" x14ac:dyDescent="0.2">
      <c r="B78" s="346">
        <v>15</v>
      </c>
      <c r="C78" s="347">
        <v>0.4</v>
      </c>
      <c r="D78" s="347">
        <v>0.8</v>
      </c>
      <c r="E78" s="346">
        <v>30</v>
      </c>
      <c r="F78" s="347">
        <v>-1.5</v>
      </c>
      <c r="G78" s="347">
        <v>2.6</v>
      </c>
      <c r="H78" s="371" t="s">
        <v>664</v>
      </c>
      <c r="I78" s="275" t="s">
        <v>106</v>
      </c>
      <c r="J78" s="48">
        <f>ROWS($H$8:I78)</f>
        <v>71</v>
      </c>
      <c r="K78" s="48" t="str">
        <f>IF(ID!$A$72=I78,J78,"")</f>
        <v/>
      </c>
      <c r="L78" s="48" t="str">
        <f>IFERROR(SMALL($K$8:$K$224,ROWS($K$8:K78)),"")</f>
        <v/>
      </c>
    </row>
    <row r="79" spans="1:12" ht="13" x14ac:dyDescent="0.2">
      <c r="B79" s="346">
        <v>20</v>
      </c>
      <c r="C79" s="347">
        <v>0.3</v>
      </c>
      <c r="D79" s="347">
        <v>0.8</v>
      </c>
      <c r="E79" s="346">
        <v>40</v>
      </c>
      <c r="F79" s="347">
        <v>-3.8</v>
      </c>
      <c r="G79" s="347">
        <v>2.6</v>
      </c>
      <c r="H79" s="371"/>
      <c r="I79" s="275" t="s">
        <v>106</v>
      </c>
      <c r="J79" s="48">
        <f>ROWS($H$8:I79)</f>
        <v>72</v>
      </c>
      <c r="K79" s="48" t="str">
        <f>IF(ID!$A$72=I79,J79,"")</f>
        <v/>
      </c>
      <c r="L79" s="48" t="str">
        <f>IFERROR(SMALL($K$8:$K$224,ROWS($K$8:K79)),"")</f>
        <v/>
      </c>
    </row>
    <row r="80" spans="1:12" ht="13" x14ac:dyDescent="0.2">
      <c r="B80" s="346">
        <v>25</v>
      </c>
      <c r="C80" s="347">
        <v>0.2</v>
      </c>
      <c r="D80" s="347">
        <v>0.8</v>
      </c>
      <c r="E80" s="346">
        <v>50</v>
      </c>
      <c r="F80" s="347">
        <v>-5.4</v>
      </c>
      <c r="G80" s="347">
        <v>2.6</v>
      </c>
      <c r="H80" s="371"/>
      <c r="I80" s="275" t="s">
        <v>106</v>
      </c>
      <c r="J80" s="48">
        <f>ROWS($H$8:I80)</f>
        <v>73</v>
      </c>
      <c r="K80" s="48" t="str">
        <f>IF(ID!$A$72=I80,J80,"")</f>
        <v/>
      </c>
      <c r="L80" s="48" t="str">
        <f>IFERROR(SMALL($K$8:$K$224,ROWS($K$8:K80)),"")</f>
        <v/>
      </c>
    </row>
    <row r="81" spans="1:12" ht="13" x14ac:dyDescent="0.2">
      <c r="B81" s="346">
        <v>30</v>
      </c>
      <c r="C81" s="347">
        <v>0.1</v>
      </c>
      <c r="D81" s="347">
        <v>0.8</v>
      </c>
      <c r="E81" s="346">
        <v>60</v>
      </c>
      <c r="F81" s="347">
        <v>-6.4</v>
      </c>
      <c r="G81" s="347">
        <v>2.6</v>
      </c>
      <c r="H81" s="371"/>
      <c r="I81" s="275" t="s">
        <v>106</v>
      </c>
      <c r="J81" s="48">
        <f>ROWS($H$8:I81)</f>
        <v>74</v>
      </c>
      <c r="K81" s="48" t="str">
        <f>IF(ID!$A$72=I81,J81,"")</f>
        <v/>
      </c>
      <c r="L81" s="48" t="str">
        <f>IFERROR(SMALL($K$8:$K$224,ROWS($K$8:K81)),"")</f>
        <v/>
      </c>
    </row>
    <row r="82" spans="1:12" ht="13" x14ac:dyDescent="0.2">
      <c r="B82" s="346">
        <v>35</v>
      </c>
      <c r="C82" s="347">
        <v>0.1</v>
      </c>
      <c r="D82" s="347">
        <v>0.8</v>
      </c>
      <c r="E82" s="346">
        <v>70</v>
      </c>
      <c r="F82" s="347">
        <v>-6.7</v>
      </c>
      <c r="G82" s="347">
        <v>2.6</v>
      </c>
      <c r="H82" s="371"/>
      <c r="I82" s="275" t="s">
        <v>106</v>
      </c>
      <c r="J82" s="48">
        <f>ROWS($H$8:I82)</f>
        <v>75</v>
      </c>
      <c r="K82" s="48" t="str">
        <f>IF(ID!$A$72=I82,J82,"")</f>
        <v/>
      </c>
      <c r="L82" s="48" t="str">
        <f>IFERROR(SMALL($K$8:$K$224,ROWS($K$8:K82)),"")</f>
        <v/>
      </c>
    </row>
    <row r="83" spans="1:12" ht="13" x14ac:dyDescent="0.2">
      <c r="B83" s="350">
        <v>37</v>
      </c>
      <c r="C83" s="347">
        <v>0.1</v>
      </c>
      <c r="D83" s="347">
        <v>0.8</v>
      </c>
      <c r="E83" s="350">
        <v>80</v>
      </c>
      <c r="F83" s="347">
        <v>-6.3</v>
      </c>
      <c r="G83" s="347">
        <v>2.6</v>
      </c>
      <c r="H83" s="371"/>
      <c r="I83" s="275" t="s">
        <v>106</v>
      </c>
      <c r="J83" s="48">
        <f>ROWS($H$8:I83)</f>
        <v>76</v>
      </c>
      <c r="K83" s="48" t="str">
        <f>IF(ID!$A$72=I83,J83,"")</f>
        <v/>
      </c>
      <c r="L83" s="48" t="str">
        <f>IFERROR(SMALL($K$8:$K$224,ROWS($K$8:K83)),"")</f>
        <v/>
      </c>
    </row>
    <row r="84" spans="1:12" ht="13" x14ac:dyDescent="0.2">
      <c r="A84" s="52"/>
      <c r="B84" s="350">
        <v>40</v>
      </c>
      <c r="C84" s="348">
        <v>0.1</v>
      </c>
      <c r="D84" s="347">
        <v>0.8</v>
      </c>
      <c r="E84" s="350">
        <v>90</v>
      </c>
      <c r="F84" s="348">
        <v>-5.2</v>
      </c>
      <c r="G84" s="347">
        <v>2.6</v>
      </c>
      <c r="H84" s="371"/>
      <c r="I84" s="275" t="s">
        <v>106</v>
      </c>
      <c r="J84" s="48">
        <f>ROWS($H$8:I84)</f>
        <v>77</v>
      </c>
      <c r="K84" s="48" t="str">
        <f>IF(ID!$A$72=I84,J84,"")</f>
        <v/>
      </c>
      <c r="L84" s="48" t="str">
        <f>IFERROR(SMALL($K$8:$K$224,ROWS($K$8:K84)),"")</f>
        <v/>
      </c>
    </row>
    <row r="85" spans="1:12" x14ac:dyDescent="0.2">
      <c r="B85" s="353"/>
      <c r="C85" s="353"/>
      <c r="D85" s="353"/>
      <c r="E85" s="353"/>
      <c r="F85" s="353"/>
      <c r="G85" s="353"/>
      <c r="H85" s="353"/>
      <c r="I85" s="207"/>
      <c r="J85" s="48">
        <f>ROWS($H$8:I85)</f>
        <v>78</v>
      </c>
      <c r="K85" s="48" t="str">
        <f>IF(ID!$A$72=I85,J85,"")</f>
        <v/>
      </c>
      <c r="L85" s="48" t="str">
        <f>IFERROR(SMALL($K$8:$K$224,ROWS($K$8:K85)),"")</f>
        <v/>
      </c>
    </row>
    <row r="86" spans="1:12" x14ac:dyDescent="0.2">
      <c r="A86" s="50"/>
      <c r="B86" s="354"/>
      <c r="C86" s="354"/>
      <c r="D86" s="354"/>
      <c r="E86" s="354"/>
      <c r="F86" s="354"/>
      <c r="G86" s="354"/>
      <c r="H86" s="354"/>
      <c r="I86" s="208"/>
      <c r="J86" s="48">
        <f>ROWS($H$8:I86)</f>
        <v>79</v>
      </c>
      <c r="K86" s="48" t="str">
        <f>IF(ID!$A$72=I86,J86,"")</f>
        <v/>
      </c>
      <c r="L86" s="48" t="str">
        <f>IFERROR(SMALL($K$8:$K$224,ROWS($K$8:K86)),"")</f>
        <v/>
      </c>
    </row>
    <row r="87" spans="1:12" x14ac:dyDescent="0.2">
      <c r="B87" s="353"/>
      <c r="C87" s="353"/>
      <c r="D87" s="353"/>
      <c r="E87" s="353"/>
      <c r="F87" s="353"/>
      <c r="G87" s="353"/>
      <c r="H87" s="353"/>
      <c r="I87" s="207"/>
      <c r="J87" s="48">
        <f>ROWS($H$8:I87)</f>
        <v>80</v>
      </c>
      <c r="K87" s="48" t="str">
        <f>IF(ID!$A$72=I87,J87,"")</f>
        <v/>
      </c>
      <c r="L87" s="48" t="str">
        <f>IFERROR(SMALL($K$8:$K$224,ROWS($K$8:K87)),"")</f>
        <v/>
      </c>
    </row>
    <row r="88" spans="1:12" x14ac:dyDescent="0.2">
      <c r="B88" s="346">
        <v>15</v>
      </c>
      <c r="C88" s="347">
        <v>0.1</v>
      </c>
      <c r="D88" s="347">
        <v>0.3</v>
      </c>
      <c r="E88" s="346">
        <v>30</v>
      </c>
      <c r="F88" s="347">
        <v>-4</v>
      </c>
      <c r="G88" s="347">
        <v>2.5</v>
      </c>
      <c r="H88" s="370" t="s">
        <v>633</v>
      </c>
      <c r="I88" s="275" t="s">
        <v>645</v>
      </c>
      <c r="J88" s="48">
        <f>ROWS($H$8:I88)</f>
        <v>81</v>
      </c>
      <c r="K88" s="48" t="str">
        <f>IF(ID!$A$72=I88,J88,"")</f>
        <v/>
      </c>
      <c r="L88" s="48" t="str">
        <f>IFERROR(SMALL($K$8:$K$224,ROWS($K$8:K88)),"")</f>
        <v/>
      </c>
    </row>
    <row r="89" spans="1:12" x14ac:dyDescent="0.2">
      <c r="B89" s="346">
        <v>20</v>
      </c>
      <c r="C89" s="347">
        <v>0</v>
      </c>
      <c r="D89" s="347">
        <v>0.3</v>
      </c>
      <c r="E89" s="346">
        <v>40</v>
      </c>
      <c r="F89" s="347">
        <v>-3.8</v>
      </c>
      <c r="G89" s="347">
        <v>2.5</v>
      </c>
      <c r="H89" s="370"/>
      <c r="I89" s="275" t="s">
        <v>645</v>
      </c>
      <c r="J89" s="48">
        <f>ROWS($H$8:I89)</f>
        <v>82</v>
      </c>
      <c r="K89" s="48" t="str">
        <f>IF(ID!$A$72=I89,J89,"")</f>
        <v/>
      </c>
      <c r="L89" s="48" t="str">
        <f>IFERROR(SMALL($K$8:$K$224,ROWS($K$8:K89)),"")</f>
        <v/>
      </c>
    </row>
    <row r="90" spans="1:12" x14ac:dyDescent="0.2">
      <c r="B90" s="346">
        <v>25</v>
      </c>
      <c r="C90" s="347">
        <v>-0.1</v>
      </c>
      <c r="D90" s="347">
        <v>0.3</v>
      </c>
      <c r="E90" s="346">
        <v>50</v>
      </c>
      <c r="F90" s="347">
        <v>-3.8</v>
      </c>
      <c r="G90" s="347">
        <v>2.5</v>
      </c>
      <c r="H90" s="370"/>
      <c r="I90" s="275" t="s">
        <v>645</v>
      </c>
      <c r="J90" s="48">
        <f>ROWS($H$8:I90)</f>
        <v>83</v>
      </c>
      <c r="K90" s="48" t="str">
        <f>IF(ID!$A$72=I90,J90,"")</f>
        <v/>
      </c>
      <c r="L90" s="48" t="str">
        <f>IFERROR(SMALL($K$8:$K$224,ROWS($K$8:K90)),"")</f>
        <v/>
      </c>
    </row>
    <row r="91" spans="1:12" x14ac:dyDescent="0.2">
      <c r="B91" s="346">
        <v>30</v>
      </c>
      <c r="C91" s="347">
        <v>-0.2</v>
      </c>
      <c r="D91" s="347">
        <v>0.3</v>
      </c>
      <c r="E91" s="346">
        <v>60</v>
      </c>
      <c r="F91" s="347">
        <v>-3.9</v>
      </c>
      <c r="G91" s="347">
        <v>2.5</v>
      </c>
      <c r="H91" s="370"/>
      <c r="I91" s="275" t="s">
        <v>645</v>
      </c>
      <c r="J91" s="48">
        <f>ROWS($H$8:I91)</f>
        <v>84</v>
      </c>
      <c r="K91" s="48" t="str">
        <f>IF(ID!$A$72=I91,J91,"")</f>
        <v/>
      </c>
      <c r="L91" s="48" t="str">
        <f>IFERROR(SMALL($K$8:$K$224,ROWS($K$8:K91)),"")</f>
        <v/>
      </c>
    </row>
    <row r="92" spans="1:12" x14ac:dyDescent="0.2">
      <c r="B92" s="346">
        <v>35</v>
      </c>
      <c r="C92" s="347">
        <v>-0.1</v>
      </c>
      <c r="D92" s="347">
        <v>0.3</v>
      </c>
      <c r="E92" s="346">
        <v>70</v>
      </c>
      <c r="F92" s="347">
        <v>-4.0999999999999996</v>
      </c>
      <c r="G92" s="347">
        <v>2.5</v>
      </c>
      <c r="H92" s="370"/>
      <c r="I92" s="275" t="s">
        <v>645</v>
      </c>
      <c r="J92" s="48">
        <f>ROWS($H$8:I92)</f>
        <v>85</v>
      </c>
      <c r="K92" s="48" t="str">
        <f>IF(ID!$A$72=I92,J92,"")</f>
        <v/>
      </c>
      <c r="L92" s="48" t="str">
        <f>IFERROR(SMALL($K$8:$K$224,ROWS($K$8:K92)),"")</f>
        <v/>
      </c>
    </row>
    <row r="93" spans="1:12" x14ac:dyDescent="0.2">
      <c r="B93" s="350">
        <v>37</v>
      </c>
      <c r="C93" s="347">
        <v>-0.1</v>
      </c>
      <c r="D93" s="347">
        <v>0.3</v>
      </c>
      <c r="E93" s="350">
        <v>80</v>
      </c>
      <c r="F93" s="347">
        <v>-4.5</v>
      </c>
      <c r="G93" s="347">
        <v>2.5</v>
      </c>
      <c r="H93" s="370"/>
      <c r="I93" s="275" t="s">
        <v>645</v>
      </c>
      <c r="J93" s="48">
        <f>ROWS($H$8:I93)</f>
        <v>86</v>
      </c>
      <c r="K93" s="48" t="str">
        <f>IF(ID!$A$72=I93,J93,"")</f>
        <v/>
      </c>
      <c r="L93" s="48" t="str">
        <f>IFERROR(SMALL($K$8:$K$224,ROWS($K$8:K93)),"")</f>
        <v/>
      </c>
    </row>
    <row r="94" spans="1:12" x14ac:dyDescent="0.2">
      <c r="A94" s="52"/>
      <c r="B94" s="350">
        <v>40</v>
      </c>
      <c r="C94" s="348">
        <v>0</v>
      </c>
      <c r="D94" s="347">
        <v>0.3</v>
      </c>
      <c r="E94" s="350">
        <v>90</v>
      </c>
      <c r="F94" s="348">
        <v>-4.9000000000000004</v>
      </c>
      <c r="G94" s="347">
        <v>2.5</v>
      </c>
      <c r="H94" s="370"/>
      <c r="I94" s="275" t="s">
        <v>645</v>
      </c>
      <c r="J94" s="48">
        <f>ROWS($H$8:I94)</f>
        <v>87</v>
      </c>
      <c r="K94" s="48" t="str">
        <f>IF(ID!$A$72=I94,J94,"")</f>
        <v/>
      </c>
      <c r="L94" s="48" t="str">
        <f>IFERROR(SMALL($K$8:$K$224,ROWS($K$8:K94)),"")</f>
        <v/>
      </c>
    </row>
    <row r="95" spans="1:12" x14ac:dyDescent="0.2">
      <c r="B95" s="353"/>
      <c r="C95" s="353"/>
      <c r="D95" s="353"/>
      <c r="E95" s="353"/>
      <c r="F95" s="353"/>
      <c r="G95" s="353"/>
      <c r="H95" s="353"/>
      <c r="I95" s="207"/>
      <c r="J95" s="48">
        <f>ROWS($H$8:I95)</f>
        <v>88</v>
      </c>
      <c r="K95" s="48" t="str">
        <f>IF(ID!$A$72=I95,J95,"")</f>
        <v/>
      </c>
      <c r="L95" s="48" t="str">
        <f>IFERROR(SMALL($K$8:$K$224,ROWS($K$8:K95)),"")</f>
        <v/>
      </c>
    </row>
    <row r="96" spans="1:12" x14ac:dyDescent="0.2">
      <c r="A96" s="50"/>
      <c r="B96" s="354"/>
      <c r="C96" s="354"/>
      <c r="D96" s="354"/>
      <c r="E96" s="354"/>
      <c r="F96" s="354"/>
      <c r="G96" s="354"/>
      <c r="H96" s="354"/>
      <c r="I96" s="208"/>
      <c r="J96" s="48">
        <f>ROWS($H$8:I96)</f>
        <v>89</v>
      </c>
      <c r="K96" s="48" t="str">
        <f>IF(ID!$A$72=I96,J96,"")</f>
        <v/>
      </c>
      <c r="L96" s="48" t="str">
        <f>IFERROR(SMALL($K$8:$K$224,ROWS($K$8:K96)),"")</f>
        <v/>
      </c>
    </row>
    <row r="97" spans="1:12" x14ac:dyDescent="0.2">
      <c r="B97" s="353"/>
      <c r="C97" s="353"/>
      <c r="D97" s="353"/>
      <c r="E97" s="353"/>
      <c r="F97" s="353"/>
      <c r="G97" s="353"/>
      <c r="H97" s="353"/>
      <c r="I97" s="207"/>
      <c r="J97" s="48">
        <f>ROWS($H$8:I97)</f>
        <v>90</v>
      </c>
      <c r="K97" s="48" t="str">
        <f>IF(ID!$A$72=I97,J97,"")</f>
        <v/>
      </c>
      <c r="L97" s="48" t="str">
        <f>IFERROR(SMALL($K$8:$K$224,ROWS($K$8:K97)),"")</f>
        <v/>
      </c>
    </row>
    <row r="98" spans="1:12" x14ac:dyDescent="0.2">
      <c r="B98" s="346">
        <v>15</v>
      </c>
      <c r="C98" s="347">
        <v>0.1</v>
      </c>
      <c r="D98" s="347">
        <v>0.2</v>
      </c>
      <c r="E98" s="346">
        <v>30</v>
      </c>
      <c r="F98" s="347">
        <v>-1.9</v>
      </c>
      <c r="G98" s="347">
        <v>2.4</v>
      </c>
      <c r="H98" s="372" t="s">
        <v>633</v>
      </c>
      <c r="I98" s="275" t="s">
        <v>666</v>
      </c>
      <c r="J98" s="48">
        <f>ROWS($H$8:I98)</f>
        <v>91</v>
      </c>
      <c r="K98" s="48" t="str">
        <f>IF(ID!$A$72=I98,J98,"")</f>
        <v/>
      </c>
      <c r="L98" s="48" t="str">
        <f>IFERROR(SMALL($K$8:$K$224,ROWS($K$8:K98)),"")</f>
        <v/>
      </c>
    </row>
    <row r="99" spans="1:12" ht="13" x14ac:dyDescent="0.2">
      <c r="B99" s="346">
        <v>20</v>
      </c>
      <c r="C99" s="347">
        <v>0</v>
      </c>
      <c r="D99" s="347">
        <v>0.2</v>
      </c>
      <c r="E99" s="346">
        <v>40</v>
      </c>
      <c r="F99" s="347">
        <v>-1.9</v>
      </c>
      <c r="G99" s="347">
        <v>2.4</v>
      </c>
      <c r="H99" s="368"/>
      <c r="I99" s="275" t="s">
        <v>666</v>
      </c>
      <c r="J99" s="48">
        <f>ROWS($H$8:I99)</f>
        <v>92</v>
      </c>
      <c r="K99" s="48" t="str">
        <f>IF(ID!$A$72=I99,J99,"")</f>
        <v/>
      </c>
      <c r="L99" s="48" t="str">
        <f>IFERROR(SMALL($K$8:$K$224,ROWS($K$8:K99)),"")</f>
        <v/>
      </c>
    </row>
    <row r="100" spans="1:12" ht="13" x14ac:dyDescent="0.2">
      <c r="B100" s="346">
        <v>25</v>
      </c>
      <c r="C100" s="347">
        <v>0</v>
      </c>
      <c r="D100" s="347">
        <v>0.2</v>
      </c>
      <c r="E100" s="346">
        <v>50</v>
      </c>
      <c r="F100" s="347">
        <v>-1.9</v>
      </c>
      <c r="G100" s="347">
        <v>2.4</v>
      </c>
      <c r="H100" s="368"/>
      <c r="I100" s="275" t="s">
        <v>667</v>
      </c>
      <c r="J100" s="48">
        <f>ROWS($H$8:I100)</f>
        <v>93</v>
      </c>
      <c r="K100" s="48" t="str">
        <f>IF(ID!$A$72=I100,J100,"")</f>
        <v/>
      </c>
      <c r="L100" s="48" t="str">
        <f>IFERROR(SMALL($K$8:$K$224,ROWS($K$8:K100)),"")</f>
        <v/>
      </c>
    </row>
    <row r="101" spans="1:12" ht="13" x14ac:dyDescent="0.2">
      <c r="B101" s="346">
        <v>30</v>
      </c>
      <c r="C101" s="347">
        <v>0</v>
      </c>
      <c r="D101" s="347">
        <v>0.2</v>
      </c>
      <c r="E101" s="346">
        <v>60</v>
      </c>
      <c r="F101" s="347">
        <v>-2.1</v>
      </c>
      <c r="G101" s="347">
        <v>2.4</v>
      </c>
      <c r="H101" s="368"/>
      <c r="I101" s="275" t="s">
        <v>667</v>
      </c>
      <c r="J101" s="48">
        <f>ROWS($H$8:I101)</f>
        <v>94</v>
      </c>
      <c r="K101" s="48" t="str">
        <f>IF(ID!$A$72=I101,J101,"")</f>
        <v/>
      </c>
      <c r="L101" s="48" t="str">
        <f>IFERROR(SMALL($K$8:$K$224,ROWS($K$8:K101)),"")</f>
        <v/>
      </c>
    </row>
    <row r="102" spans="1:12" ht="13" x14ac:dyDescent="0.2">
      <c r="B102" s="346">
        <v>35</v>
      </c>
      <c r="C102" s="347">
        <v>0</v>
      </c>
      <c r="D102" s="347">
        <v>0.2</v>
      </c>
      <c r="E102" s="346">
        <v>70</v>
      </c>
      <c r="F102" s="347">
        <v>-2.2999999999999998</v>
      </c>
      <c r="G102" s="347">
        <v>2.4</v>
      </c>
      <c r="H102" s="368"/>
      <c r="I102" s="275" t="s">
        <v>667</v>
      </c>
      <c r="J102" s="48">
        <f>ROWS($H$8:I102)</f>
        <v>95</v>
      </c>
      <c r="K102" s="48" t="str">
        <f>IF(ID!$A$72=I102,J102,"")</f>
        <v/>
      </c>
      <c r="L102" s="48" t="str">
        <f>IFERROR(SMALL($K$8:$K$224,ROWS($K$8:K102)),"")</f>
        <v/>
      </c>
    </row>
    <row r="103" spans="1:12" ht="13" x14ac:dyDescent="0.2">
      <c r="B103" s="350">
        <v>37</v>
      </c>
      <c r="C103" s="347">
        <v>0</v>
      </c>
      <c r="D103" s="347">
        <v>0.2</v>
      </c>
      <c r="E103" s="350">
        <v>80</v>
      </c>
      <c r="F103" s="347">
        <v>-2.6</v>
      </c>
      <c r="G103" s="347">
        <v>2.4</v>
      </c>
      <c r="H103" s="368"/>
      <c r="I103" s="275" t="s">
        <v>667</v>
      </c>
      <c r="J103" s="48">
        <f>ROWS($H$8:I103)</f>
        <v>96</v>
      </c>
      <c r="K103" s="48" t="str">
        <f>IF(ID!$A$72=I103,J103,"")</f>
        <v/>
      </c>
      <c r="L103" s="48" t="str">
        <f>IFERROR(SMALL($K$8:$K$224,ROWS($K$8:K103)),"")</f>
        <v/>
      </c>
    </row>
    <row r="104" spans="1:12" ht="13" x14ac:dyDescent="0.2">
      <c r="A104" s="52"/>
      <c r="B104" s="350">
        <v>40</v>
      </c>
      <c r="C104" s="347">
        <v>0.1</v>
      </c>
      <c r="D104" s="347">
        <v>0.2</v>
      </c>
      <c r="E104" s="350">
        <v>90</v>
      </c>
      <c r="F104" s="357">
        <v>-3</v>
      </c>
      <c r="G104" s="347">
        <v>2.4</v>
      </c>
      <c r="H104" s="368"/>
      <c r="I104" s="275" t="s">
        <v>667</v>
      </c>
      <c r="J104" s="48">
        <f>ROWS($H$8:I104)</f>
        <v>97</v>
      </c>
      <c r="K104" s="48" t="str">
        <f>IF(ID!$A$72=I104,J104,"")</f>
        <v/>
      </c>
      <c r="L104" s="48" t="str">
        <f>IFERROR(SMALL($K$8:$K$224,ROWS($K$8:K104)),"")</f>
        <v/>
      </c>
    </row>
    <row r="105" spans="1:12" x14ac:dyDescent="0.2">
      <c r="B105" s="353"/>
      <c r="C105" s="353"/>
      <c r="D105" s="353"/>
      <c r="E105" s="353"/>
      <c r="F105" s="353"/>
      <c r="G105" s="353"/>
      <c r="H105" s="353"/>
      <c r="I105" s="207"/>
      <c r="J105" s="48">
        <f>ROWS($H$8:I105)</f>
        <v>98</v>
      </c>
      <c r="K105" s="48" t="str">
        <f>IF(ID!$A$72=I105,J105,"")</f>
        <v/>
      </c>
      <c r="L105" s="48" t="str">
        <f>IFERROR(SMALL($K$8:$K$224,ROWS($K$8:K105)),"")</f>
        <v/>
      </c>
    </row>
    <row r="106" spans="1:12" x14ac:dyDescent="0.2">
      <c r="A106" s="50"/>
      <c r="B106" s="354"/>
      <c r="C106" s="354"/>
      <c r="D106" s="354"/>
      <c r="E106" s="354"/>
      <c r="F106" s="354"/>
      <c r="G106" s="354"/>
      <c r="H106" s="354"/>
      <c r="I106" s="208"/>
      <c r="J106" s="48">
        <f>ROWS($H$8:I106)</f>
        <v>99</v>
      </c>
      <c r="K106" s="48" t="str">
        <f>IF(ID!$A$72=I106,J106,"")</f>
        <v/>
      </c>
      <c r="L106" s="48" t="str">
        <f>IFERROR(SMALL($K$8:$K$224,ROWS($K$8:K106)),"")</f>
        <v/>
      </c>
    </row>
    <row r="107" spans="1:12" x14ac:dyDescent="0.2">
      <c r="B107" s="353"/>
      <c r="C107" s="353"/>
      <c r="D107" s="353"/>
      <c r="E107" s="353"/>
      <c r="F107" s="353"/>
      <c r="G107" s="353"/>
      <c r="H107" s="353"/>
      <c r="I107" s="207"/>
      <c r="J107" s="48">
        <f>ROWS($H$8:I107)</f>
        <v>100</v>
      </c>
      <c r="K107" s="48" t="str">
        <f>IF(ID!$A$72=I107,J107,"")</f>
        <v/>
      </c>
      <c r="L107" s="48" t="str">
        <f>IFERROR(SMALL($K$8:$K$224,ROWS($K$8:K107)),"")</f>
        <v/>
      </c>
    </row>
    <row r="108" spans="1:12" x14ac:dyDescent="0.2">
      <c r="B108" s="346">
        <v>15</v>
      </c>
      <c r="C108" s="347">
        <v>0</v>
      </c>
      <c r="D108" s="347">
        <v>0.3</v>
      </c>
      <c r="E108" s="346">
        <v>30</v>
      </c>
      <c r="F108" s="347">
        <v>-1.2</v>
      </c>
      <c r="G108" s="347">
        <v>2.4</v>
      </c>
      <c r="H108" s="356" t="s">
        <v>668</v>
      </c>
      <c r="I108" s="275" t="s">
        <v>647</v>
      </c>
      <c r="J108" s="48">
        <f>ROWS($H$8:I108)</f>
        <v>101</v>
      </c>
      <c r="K108" s="48" t="str">
        <f>IF(ID!$A$72=I108,J108,"")</f>
        <v/>
      </c>
      <c r="L108" s="48" t="str">
        <f>IFERROR(SMALL($K$8:$K$224,ROWS($K$8:K108)),"")</f>
        <v/>
      </c>
    </row>
    <row r="109" spans="1:12" x14ac:dyDescent="0.2">
      <c r="B109" s="346">
        <v>20</v>
      </c>
      <c r="C109" s="347">
        <v>-0.2</v>
      </c>
      <c r="D109" s="347">
        <v>0.3</v>
      </c>
      <c r="E109" s="346">
        <v>40</v>
      </c>
      <c r="F109" s="347">
        <v>-1</v>
      </c>
      <c r="G109" s="347">
        <v>2.4</v>
      </c>
      <c r="H109" s="356"/>
      <c r="I109" s="275" t="s">
        <v>647</v>
      </c>
      <c r="J109" s="48">
        <f>ROWS($H$8:I109)</f>
        <v>102</v>
      </c>
      <c r="K109" s="48" t="str">
        <f>IF(ID!$A$72=I109,J109,"")</f>
        <v/>
      </c>
      <c r="L109" s="48" t="str">
        <f>IFERROR(SMALL($K$8:$K$224,ROWS($K$8:K109)),"")</f>
        <v/>
      </c>
    </row>
    <row r="110" spans="1:12" x14ac:dyDescent="0.2">
      <c r="B110" s="346">
        <v>25</v>
      </c>
      <c r="C110" s="347">
        <v>-0.4</v>
      </c>
      <c r="D110" s="347">
        <v>0.3</v>
      </c>
      <c r="E110" s="346">
        <v>50</v>
      </c>
      <c r="F110" s="347">
        <v>-0.9</v>
      </c>
      <c r="G110" s="347">
        <v>2.4</v>
      </c>
      <c r="H110" s="356"/>
      <c r="I110" s="275" t="s">
        <v>647</v>
      </c>
      <c r="J110" s="48">
        <f>ROWS($H$8:I110)</f>
        <v>103</v>
      </c>
      <c r="K110" s="48" t="str">
        <f>IF(ID!$A$72=I110,J110,"")</f>
        <v/>
      </c>
      <c r="L110" s="48" t="str">
        <f>IFERROR(SMALL($K$8:$K$224,ROWS($K$8:K110)),"")</f>
        <v/>
      </c>
    </row>
    <row r="111" spans="1:12" x14ac:dyDescent="0.2">
      <c r="B111" s="346">
        <v>30</v>
      </c>
      <c r="C111" s="347">
        <v>-0.5</v>
      </c>
      <c r="D111" s="347">
        <v>0.3</v>
      </c>
      <c r="E111" s="346">
        <v>60</v>
      </c>
      <c r="F111" s="347">
        <v>-0.8</v>
      </c>
      <c r="G111" s="347">
        <v>2.4</v>
      </c>
      <c r="H111" s="356"/>
      <c r="I111" s="275" t="s">
        <v>647</v>
      </c>
      <c r="J111" s="48">
        <f>ROWS($H$8:I111)</f>
        <v>104</v>
      </c>
      <c r="K111" s="48" t="str">
        <f>IF(ID!$A$72=I111,J111,"")</f>
        <v/>
      </c>
      <c r="L111" s="48" t="str">
        <f>IFERROR(SMALL($K$8:$K$224,ROWS($K$8:K111)),"")</f>
        <v/>
      </c>
    </row>
    <row r="112" spans="1:12" x14ac:dyDescent="0.2">
      <c r="B112" s="346">
        <v>35</v>
      </c>
      <c r="C112" s="347">
        <v>-0.5</v>
      </c>
      <c r="D112" s="347">
        <v>0.3</v>
      </c>
      <c r="E112" s="346">
        <v>70</v>
      </c>
      <c r="F112" s="347">
        <v>-0.6</v>
      </c>
      <c r="G112" s="347">
        <v>2.4</v>
      </c>
      <c r="H112" s="356"/>
      <c r="I112" s="275" t="s">
        <v>647</v>
      </c>
      <c r="J112" s="48">
        <f>ROWS($H$8:I112)</f>
        <v>105</v>
      </c>
      <c r="K112" s="48" t="str">
        <f>IF(ID!$A$72=I112,J112,"")</f>
        <v/>
      </c>
      <c r="L112" s="48" t="str">
        <f>IFERROR(SMALL($K$8:$K$224,ROWS($K$8:K112)),"")</f>
        <v/>
      </c>
    </row>
    <row r="113" spans="2:12" x14ac:dyDescent="0.2">
      <c r="B113" s="350">
        <v>37</v>
      </c>
      <c r="C113" s="347">
        <v>-0.5</v>
      </c>
      <c r="D113" s="347">
        <v>0.3</v>
      </c>
      <c r="E113" s="350">
        <v>80</v>
      </c>
      <c r="F113" s="347">
        <v>-0.5</v>
      </c>
      <c r="G113" s="347">
        <v>2.4</v>
      </c>
      <c r="H113" s="356"/>
      <c r="I113" s="275" t="s">
        <v>647</v>
      </c>
      <c r="J113" s="48">
        <f>ROWS($H$8:I113)</f>
        <v>106</v>
      </c>
      <c r="K113" s="48" t="str">
        <f>IF(ID!$A$72=I113,J113,"")</f>
        <v/>
      </c>
      <c r="L113" s="48" t="str">
        <f>IFERROR(SMALL($K$8:$K$224,ROWS($K$8:K113)),"")</f>
        <v/>
      </c>
    </row>
    <row r="114" spans="2:12" x14ac:dyDescent="0.2">
      <c r="B114" s="350">
        <v>40</v>
      </c>
      <c r="C114" s="348">
        <v>-0.4</v>
      </c>
      <c r="D114" s="347">
        <v>0.3</v>
      </c>
      <c r="E114" s="350">
        <v>90</v>
      </c>
      <c r="F114" s="348">
        <v>-0.2</v>
      </c>
      <c r="G114" s="347">
        <v>2.4</v>
      </c>
      <c r="H114" s="356"/>
      <c r="I114" s="275" t="s">
        <v>647</v>
      </c>
      <c r="J114" s="48">
        <f>ROWS($H$8:I114)</f>
        <v>107</v>
      </c>
      <c r="K114" s="48" t="str">
        <f>IF(ID!$A$72=I114,J114,"")</f>
        <v/>
      </c>
      <c r="L114" s="48" t="str">
        <f>IFERROR(SMALL($K$8:$K$224,ROWS($K$8:K114)),"")</f>
        <v/>
      </c>
    </row>
    <row r="115" spans="2:12" x14ac:dyDescent="0.2">
      <c r="B115" s="353"/>
      <c r="C115" s="353"/>
      <c r="D115" s="353"/>
      <c r="E115" s="353"/>
      <c r="F115" s="353"/>
      <c r="G115" s="353"/>
      <c r="H115" s="353"/>
      <c r="I115" s="207"/>
      <c r="J115" s="48">
        <f>ROWS($H$8:I115)</f>
        <v>108</v>
      </c>
      <c r="K115" s="48" t="str">
        <f>IF(ID!$A$72=I115,J115,"")</f>
        <v/>
      </c>
      <c r="L115" s="48" t="str">
        <f>IFERROR(SMALL($K$8:$K$224,ROWS($K$8:K115)),"")</f>
        <v/>
      </c>
    </row>
    <row r="116" spans="2:12" x14ac:dyDescent="0.2">
      <c r="B116" s="354"/>
      <c r="C116" s="354"/>
      <c r="D116" s="354"/>
      <c r="E116" s="354"/>
      <c r="F116" s="354"/>
      <c r="G116" s="354"/>
      <c r="H116" s="354"/>
      <c r="I116" s="208"/>
      <c r="J116" s="48">
        <f>ROWS($H$8:I116)</f>
        <v>109</v>
      </c>
      <c r="K116" s="48" t="str">
        <f>IF(ID!$A$72=I116,J116,"")</f>
        <v/>
      </c>
      <c r="L116" s="48" t="str">
        <f>IFERROR(SMALL($K$8:$K$224,ROWS($K$8:K116)),"")</f>
        <v/>
      </c>
    </row>
    <row r="117" spans="2:12" x14ac:dyDescent="0.2">
      <c r="B117" s="353"/>
      <c r="C117" s="353"/>
      <c r="D117" s="353"/>
      <c r="E117" s="353"/>
      <c r="F117" s="353"/>
      <c r="G117" s="353"/>
      <c r="H117" s="353"/>
      <c r="I117" s="207"/>
      <c r="J117" s="48">
        <f>ROWS($H$8:I117)</f>
        <v>110</v>
      </c>
      <c r="K117" s="48" t="str">
        <f>IF(ID!$A$72=I117,J117,"")</f>
        <v/>
      </c>
      <c r="L117" s="48" t="str">
        <f>IFERROR(SMALL($K$8:$K$224,ROWS($K$8:K117)),"")</f>
        <v/>
      </c>
    </row>
    <row r="118" spans="2:12" x14ac:dyDescent="0.2">
      <c r="B118" s="346">
        <v>15</v>
      </c>
      <c r="C118" s="413">
        <v>0.5</v>
      </c>
      <c r="D118" s="413">
        <v>0.5</v>
      </c>
      <c r="E118" s="346">
        <v>30</v>
      </c>
      <c r="F118" s="413">
        <v>-0.8</v>
      </c>
      <c r="G118" s="413">
        <v>2.7</v>
      </c>
      <c r="H118" s="415" t="s">
        <v>669</v>
      </c>
      <c r="I118" s="275" t="s">
        <v>654</v>
      </c>
      <c r="J118" s="48">
        <f>ROWS($H$8:I118)</f>
        <v>111</v>
      </c>
      <c r="K118" s="48" t="str">
        <f>IF(ID!$A$72=I118,J118,"")</f>
        <v/>
      </c>
      <c r="L118" s="48" t="str">
        <f>IFERROR(SMALL($K$8:$K$224,ROWS($K$8:K118)),"")</f>
        <v/>
      </c>
    </row>
    <row r="119" spans="2:12" x14ac:dyDescent="0.2">
      <c r="B119" s="346">
        <v>20</v>
      </c>
      <c r="C119" s="413">
        <v>0.2</v>
      </c>
      <c r="D119" s="413">
        <v>0.5</v>
      </c>
      <c r="E119" s="346">
        <v>40</v>
      </c>
      <c r="F119" s="413">
        <v>-0.4</v>
      </c>
      <c r="G119" s="413">
        <v>2.7</v>
      </c>
      <c r="H119" s="373"/>
      <c r="I119" s="275" t="s">
        <v>654</v>
      </c>
      <c r="J119" s="48">
        <f>ROWS($H$8:I119)</f>
        <v>112</v>
      </c>
      <c r="K119" s="48" t="str">
        <f>IF(ID!$A$72=I119,J119,"")</f>
        <v/>
      </c>
      <c r="L119" s="48" t="str">
        <f>IFERROR(SMALL($K$8:$K$224,ROWS($K$8:K119)),"")</f>
        <v/>
      </c>
    </row>
    <row r="120" spans="2:12" x14ac:dyDescent="0.2">
      <c r="B120" s="346">
        <v>25</v>
      </c>
      <c r="C120" s="413">
        <v>-0.1</v>
      </c>
      <c r="D120" s="413">
        <v>0.5</v>
      </c>
      <c r="E120" s="346">
        <v>50</v>
      </c>
      <c r="F120" s="413">
        <v>0</v>
      </c>
      <c r="G120" s="413">
        <v>2.7</v>
      </c>
      <c r="H120" s="373"/>
      <c r="I120" s="275" t="s">
        <v>654</v>
      </c>
      <c r="J120" s="48">
        <f>ROWS($H$8:I120)</f>
        <v>113</v>
      </c>
      <c r="K120" s="48" t="str">
        <f>IF(ID!$A$72=I120,J120,"")</f>
        <v/>
      </c>
      <c r="L120" s="48" t="str">
        <f>IFERROR(SMALL($K$8:$K$224,ROWS($K$8:K120)),"")</f>
        <v/>
      </c>
    </row>
    <row r="121" spans="2:12" x14ac:dyDescent="0.2">
      <c r="B121" s="346">
        <v>30</v>
      </c>
      <c r="C121" s="413">
        <v>-0.4</v>
      </c>
      <c r="D121" s="413">
        <v>0.5</v>
      </c>
      <c r="E121" s="346">
        <v>60</v>
      </c>
      <c r="F121" s="413">
        <v>0.3</v>
      </c>
      <c r="G121" s="413">
        <v>2.7</v>
      </c>
      <c r="H121" s="373"/>
      <c r="I121" s="275" t="s">
        <v>654</v>
      </c>
      <c r="J121" s="48">
        <f>ROWS($H$8:I121)</f>
        <v>114</v>
      </c>
      <c r="K121" s="48" t="str">
        <f>IF(ID!$A$72=I121,J121,"")</f>
        <v/>
      </c>
      <c r="L121" s="48" t="str">
        <f>IFERROR(SMALL($K$8:$K$224,ROWS($K$8:K121)),"")</f>
        <v/>
      </c>
    </row>
    <row r="122" spans="2:12" x14ac:dyDescent="0.2">
      <c r="B122" s="346">
        <v>35</v>
      </c>
      <c r="C122" s="413">
        <v>-0.6</v>
      </c>
      <c r="D122" s="413">
        <v>0.5</v>
      </c>
      <c r="E122" s="346">
        <v>70</v>
      </c>
      <c r="F122" s="413">
        <v>0.7</v>
      </c>
      <c r="G122" s="413">
        <v>2.7</v>
      </c>
      <c r="H122" s="373"/>
      <c r="I122" s="275" t="s">
        <v>654</v>
      </c>
      <c r="J122" s="48">
        <f>ROWS($H$8:I122)</f>
        <v>115</v>
      </c>
      <c r="K122" s="48" t="str">
        <f>IF(ID!$A$72=I122,J122,"")</f>
        <v/>
      </c>
      <c r="L122" s="48" t="str">
        <f>IFERROR(SMALL($K$8:$K$224,ROWS($K$8:K122)),"")</f>
        <v/>
      </c>
    </row>
    <row r="123" spans="2:12" x14ac:dyDescent="0.2">
      <c r="B123" s="412">
        <v>37</v>
      </c>
      <c r="C123" s="413">
        <v>-0.7</v>
      </c>
      <c r="D123" s="413">
        <v>0.5</v>
      </c>
      <c r="E123" s="412">
        <v>80</v>
      </c>
      <c r="F123" s="413">
        <v>1.1000000000000001</v>
      </c>
      <c r="G123" s="413">
        <v>2.7</v>
      </c>
      <c r="H123" s="373"/>
      <c r="I123" s="275" t="s">
        <v>654</v>
      </c>
      <c r="J123" s="48">
        <f>ROWS($H$8:I123)</f>
        <v>116</v>
      </c>
      <c r="K123" s="48" t="str">
        <f>IF(ID!$A$72=I123,J123,"")</f>
        <v/>
      </c>
      <c r="L123" s="48" t="str">
        <f>IFERROR(SMALL($K$8:$K$224,ROWS($K$8:K123)),"")</f>
        <v/>
      </c>
    </row>
    <row r="124" spans="2:12" x14ac:dyDescent="0.2">
      <c r="B124" s="412">
        <v>40</v>
      </c>
      <c r="C124" s="414">
        <v>-0.8</v>
      </c>
      <c r="D124" s="413">
        <v>0.5</v>
      </c>
      <c r="E124" s="412">
        <v>90</v>
      </c>
      <c r="F124" s="414">
        <v>1.5</v>
      </c>
      <c r="G124" s="413">
        <v>2.7</v>
      </c>
      <c r="H124" s="373"/>
      <c r="I124" s="275" t="s">
        <v>654</v>
      </c>
      <c r="J124" s="48">
        <f>ROWS($H$8:I124)</f>
        <v>117</v>
      </c>
      <c r="K124" s="48" t="str">
        <f>IF(ID!$A$72=I124,J124,"")</f>
        <v/>
      </c>
      <c r="L124" s="48" t="str">
        <f>IFERROR(SMALL($K$8:$K$224,ROWS($K$8:K124)),"")</f>
        <v/>
      </c>
    </row>
    <row r="125" spans="2:12" x14ac:dyDescent="0.2">
      <c r="B125" s="353"/>
      <c r="C125" s="353"/>
      <c r="D125" s="353"/>
      <c r="E125" s="353"/>
      <c r="F125" s="353"/>
      <c r="G125" s="353"/>
      <c r="H125" s="353"/>
      <c r="I125" s="207"/>
      <c r="J125" s="48">
        <f>ROWS($H$8:I125)</f>
        <v>118</v>
      </c>
      <c r="K125" s="48" t="str">
        <f>IF(ID!$A$72=I125,J125,"")</f>
        <v/>
      </c>
      <c r="L125" s="48" t="str">
        <f>IFERROR(SMALL($K$8:$K$224,ROWS($K$8:K125)),"")</f>
        <v/>
      </c>
    </row>
    <row r="126" spans="2:12" x14ac:dyDescent="0.2">
      <c r="B126" s="353"/>
      <c r="C126" s="353"/>
      <c r="D126" s="353"/>
      <c r="E126" s="353"/>
      <c r="F126" s="353"/>
      <c r="G126" s="353"/>
      <c r="H126" s="353"/>
      <c r="I126" s="207"/>
      <c r="J126" s="48">
        <f>ROWS($H$8:I126)</f>
        <v>119</v>
      </c>
      <c r="K126" s="48" t="str">
        <f>IF(ID!$A$72=I126,J126,"")</f>
        <v/>
      </c>
      <c r="L126" s="48" t="str">
        <f>IFERROR(SMALL($K$8:$K$224,ROWS($K$8:K126)),"")</f>
        <v/>
      </c>
    </row>
    <row r="127" spans="2:12" x14ac:dyDescent="0.2">
      <c r="B127" s="353"/>
      <c r="C127" s="353"/>
      <c r="D127" s="353"/>
      <c r="E127" s="353"/>
      <c r="F127" s="353"/>
      <c r="G127" s="353"/>
      <c r="H127" s="353"/>
      <c r="I127" s="207"/>
      <c r="J127" s="48">
        <f>ROWS($H$8:I127)</f>
        <v>120</v>
      </c>
      <c r="K127" s="48" t="str">
        <f>IF(ID!$A$72=I127,J127,"")</f>
        <v/>
      </c>
      <c r="L127" s="48" t="str">
        <f>IFERROR(SMALL($K$8:$K$224,ROWS($K$8:K127)),"")</f>
        <v/>
      </c>
    </row>
    <row r="128" spans="2:12" x14ac:dyDescent="0.2">
      <c r="B128" s="346">
        <v>15</v>
      </c>
      <c r="C128" s="413">
        <v>0.6</v>
      </c>
      <c r="D128" s="413">
        <v>0.5</v>
      </c>
      <c r="E128" s="346">
        <v>30</v>
      </c>
      <c r="F128" s="413">
        <v>-2</v>
      </c>
      <c r="G128" s="413">
        <v>2.6</v>
      </c>
      <c r="H128" s="415" t="s">
        <v>669</v>
      </c>
      <c r="I128" s="275" t="s">
        <v>656</v>
      </c>
      <c r="J128" s="48">
        <f>ROWS($H$8:I128)</f>
        <v>121</v>
      </c>
      <c r="K128" s="48" t="str">
        <f>IF(ID!$A$72=I128,J128,"")</f>
        <v/>
      </c>
      <c r="L128" s="48" t="str">
        <f>IFERROR(SMALL($K$8:$K$224,ROWS($K$8:K128)),"")</f>
        <v/>
      </c>
    </row>
    <row r="129" spans="2:12" x14ac:dyDescent="0.2">
      <c r="B129" s="346">
        <v>20</v>
      </c>
      <c r="C129" s="413">
        <v>0.3</v>
      </c>
      <c r="D129" s="413">
        <v>0.5</v>
      </c>
      <c r="E129" s="346">
        <v>40</v>
      </c>
      <c r="F129" s="413">
        <v>-1.7</v>
      </c>
      <c r="G129" s="413">
        <v>2.6</v>
      </c>
      <c r="H129" s="373"/>
      <c r="I129" s="275" t="s">
        <v>656</v>
      </c>
      <c r="J129" s="48">
        <f>ROWS($H$8:I129)</f>
        <v>122</v>
      </c>
      <c r="K129" s="48" t="str">
        <f>IF(ID!$A$72=I129,J129,"")</f>
        <v/>
      </c>
      <c r="L129" s="48" t="str">
        <f>IFERROR(SMALL($K$8:$K$224,ROWS($K$8:K129)),"")</f>
        <v/>
      </c>
    </row>
    <row r="130" spans="2:12" x14ac:dyDescent="0.2">
      <c r="B130" s="346">
        <v>25</v>
      </c>
      <c r="C130" s="413">
        <v>0.2</v>
      </c>
      <c r="D130" s="413">
        <v>0.5</v>
      </c>
      <c r="E130" s="346">
        <v>50</v>
      </c>
      <c r="F130" s="413">
        <v>-1.4</v>
      </c>
      <c r="G130" s="413">
        <v>2.6</v>
      </c>
      <c r="H130" s="373"/>
      <c r="I130" s="275" t="s">
        <v>656</v>
      </c>
      <c r="J130" s="48">
        <f>ROWS($H$8:I130)</f>
        <v>123</v>
      </c>
      <c r="K130" s="48" t="str">
        <f>IF(ID!$A$72=I130,J130,"")</f>
        <v/>
      </c>
      <c r="L130" s="48" t="str">
        <f>IFERROR(SMALL($K$8:$K$224,ROWS($K$8:K130)),"")</f>
        <v/>
      </c>
    </row>
    <row r="131" spans="2:12" x14ac:dyDescent="0.2">
      <c r="B131" s="346">
        <v>30</v>
      </c>
      <c r="C131" s="413">
        <v>0.4</v>
      </c>
      <c r="D131" s="413">
        <v>0.5</v>
      </c>
      <c r="E131" s="346">
        <v>60</v>
      </c>
      <c r="F131" s="413">
        <v>-1.1000000000000001</v>
      </c>
      <c r="G131" s="413">
        <v>2.6</v>
      </c>
      <c r="H131" s="373"/>
      <c r="I131" s="275" t="s">
        <v>656</v>
      </c>
      <c r="J131" s="48">
        <f>ROWS($H$8:I131)</f>
        <v>124</v>
      </c>
      <c r="K131" s="48" t="str">
        <f>IF(ID!$A$72=I131,J131,"")</f>
        <v/>
      </c>
      <c r="L131" s="48" t="str">
        <f>IFERROR(SMALL($K$8:$K$224,ROWS($K$8:K131)),"")</f>
        <v/>
      </c>
    </row>
    <row r="132" spans="2:12" x14ac:dyDescent="0.2">
      <c r="B132" s="346">
        <v>35</v>
      </c>
      <c r="C132" s="413">
        <v>0.8</v>
      </c>
      <c r="D132" s="413">
        <v>0.5</v>
      </c>
      <c r="E132" s="346">
        <v>70</v>
      </c>
      <c r="F132" s="413">
        <v>-0.7</v>
      </c>
      <c r="G132" s="413">
        <v>2.6</v>
      </c>
      <c r="H132" s="373"/>
      <c r="I132" s="275" t="s">
        <v>656</v>
      </c>
      <c r="J132" s="48">
        <f>ROWS($H$8:I132)</f>
        <v>125</v>
      </c>
      <c r="K132" s="48" t="str">
        <f>IF(ID!$A$72=I132,J132,"")</f>
        <v/>
      </c>
      <c r="L132" s="48" t="str">
        <f>IFERROR(SMALL($K$8:$K$224,ROWS($K$8:K132)),"")</f>
        <v/>
      </c>
    </row>
    <row r="133" spans="2:12" x14ac:dyDescent="0.2">
      <c r="B133" s="412">
        <v>37</v>
      </c>
      <c r="C133" s="413">
        <v>1</v>
      </c>
      <c r="D133" s="413">
        <v>0.5</v>
      </c>
      <c r="E133" s="412">
        <v>80</v>
      </c>
      <c r="F133" s="413">
        <v>-0.4</v>
      </c>
      <c r="G133" s="413">
        <v>2.6</v>
      </c>
      <c r="H133" s="373"/>
      <c r="I133" s="275" t="s">
        <v>656</v>
      </c>
      <c r="J133" s="48">
        <f>ROWS($H$8:I133)</f>
        <v>126</v>
      </c>
      <c r="K133" s="48" t="str">
        <f>IF(ID!$A$72=I133,J133,"")</f>
        <v/>
      </c>
      <c r="L133" s="48" t="str">
        <f>IFERROR(SMALL($K$8:$K$224,ROWS($K$8:K133)),"")</f>
        <v/>
      </c>
    </row>
    <row r="134" spans="2:12" x14ac:dyDescent="0.2">
      <c r="B134" s="412">
        <v>40</v>
      </c>
      <c r="C134" s="416">
        <v>1.4</v>
      </c>
      <c r="D134" s="413">
        <v>0.5</v>
      </c>
      <c r="E134" s="412">
        <v>90</v>
      </c>
      <c r="F134" s="414">
        <v>-0.1</v>
      </c>
      <c r="G134" s="413">
        <v>2.6</v>
      </c>
      <c r="H134" s="373"/>
      <c r="I134" s="275" t="s">
        <v>656</v>
      </c>
      <c r="J134" s="48">
        <f>ROWS($H$8:I134)</f>
        <v>127</v>
      </c>
      <c r="K134" s="48" t="str">
        <f>IF(ID!$A$72=I134,J134,"")</f>
        <v/>
      </c>
      <c r="L134" s="48" t="str">
        <f>IFERROR(SMALL($K$8:$K$224,ROWS($K$8:K134)),"")</f>
        <v/>
      </c>
    </row>
    <row r="135" spans="2:12" x14ac:dyDescent="0.2">
      <c r="B135" s="353"/>
      <c r="C135" s="353"/>
      <c r="D135" s="353"/>
      <c r="E135" s="353"/>
      <c r="F135" s="353"/>
      <c r="G135" s="353"/>
      <c r="H135" s="353"/>
      <c r="I135" s="207"/>
      <c r="J135" s="48">
        <f>ROWS($H$8:I135)</f>
        <v>128</v>
      </c>
      <c r="K135" s="48" t="str">
        <f>IF(ID!$A$72=I135,J135,"")</f>
        <v/>
      </c>
      <c r="L135" s="48" t="str">
        <f>IFERROR(SMALL($K$8:$K$224,ROWS($K$8:K135)),"")</f>
        <v/>
      </c>
    </row>
    <row r="136" spans="2:12" x14ac:dyDescent="0.2">
      <c r="B136" s="353"/>
      <c r="C136" s="353"/>
      <c r="D136" s="353"/>
      <c r="E136" s="353"/>
      <c r="F136" s="353"/>
      <c r="G136" s="353"/>
      <c r="H136" s="353"/>
      <c r="I136" s="207"/>
      <c r="J136" s="48">
        <f>ROWS($H$8:I136)</f>
        <v>129</v>
      </c>
      <c r="K136" s="48" t="str">
        <f>IF(ID!$A$72=I136,J136,"")</f>
        <v/>
      </c>
      <c r="L136" s="48" t="str">
        <f>IFERROR(SMALL($K$8:$K$224,ROWS($K$8:K136)),"")</f>
        <v/>
      </c>
    </row>
    <row r="137" spans="2:12" x14ac:dyDescent="0.2">
      <c r="B137" s="353"/>
      <c r="C137" s="353"/>
      <c r="D137" s="353"/>
      <c r="E137" s="353"/>
      <c r="F137" s="353"/>
      <c r="G137" s="353"/>
      <c r="H137" s="353"/>
      <c r="I137" s="207"/>
      <c r="J137" s="48">
        <f>ROWS($H$8:I137)</f>
        <v>130</v>
      </c>
      <c r="K137" s="48" t="str">
        <f>IF(ID!$A$72=I137,J137,"")</f>
        <v/>
      </c>
      <c r="L137" s="48" t="str">
        <f>IFERROR(SMALL($K$8:$K$224,ROWS($K$8:K137)),"")</f>
        <v/>
      </c>
    </row>
    <row r="138" spans="2:12" x14ac:dyDescent="0.2">
      <c r="B138" s="346">
        <v>15</v>
      </c>
      <c r="C138" s="413">
        <v>0.5</v>
      </c>
      <c r="D138" s="413">
        <v>0.5</v>
      </c>
      <c r="E138" s="346">
        <v>30</v>
      </c>
      <c r="F138" s="413">
        <v>-2.2000000000000002</v>
      </c>
      <c r="G138" s="413">
        <v>2.2999999999999998</v>
      </c>
      <c r="H138" s="415" t="s">
        <v>45</v>
      </c>
      <c r="I138" s="275" t="s">
        <v>235</v>
      </c>
      <c r="J138" s="48">
        <f>ROWS($H$8:I138)</f>
        <v>131</v>
      </c>
      <c r="K138" s="48" t="str">
        <f>IF(ID!$A$72=I138,J138,"")</f>
        <v/>
      </c>
      <c r="L138" s="48" t="str">
        <f>IFERROR(SMALL($K$8:$K$224,ROWS($K$8:K138)),"")</f>
        <v/>
      </c>
    </row>
    <row r="139" spans="2:12" x14ac:dyDescent="0.2">
      <c r="B139" s="346">
        <v>20</v>
      </c>
      <c r="C139" s="413">
        <v>0.2</v>
      </c>
      <c r="D139" s="413">
        <v>0.5</v>
      </c>
      <c r="E139" s="346">
        <v>40</v>
      </c>
      <c r="F139" s="413">
        <v>-2</v>
      </c>
      <c r="G139" s="413">
        <v>2.2999999999999998</v>
      </c>
      <c r="H139" s="373"/>
      <c r="I139" s="275" t="s">
        <v>235</v>
      </c>
      <c r="J139" s="48">
        <f>ROWS($H$8:I139)</f>
        <v>132</v>
      </c>
      <c r="K139" s="48" t="str">
        <f>IF(ID!$A$72=I139,J139,"")</f>
        <v/>
      </c>
      <c r="L139" s="48" t="str">
        <f>IFERROR(SMALL($K$8:$K$224,ROWS($K$8:K139)),"")</f>
        <v/>
      </c>
    </row>
    <row r="140" spans="2:12" x14ac:dyDescent="0.2">
      <c r="B140" s="346">
        <v>25</v>
      </c>
      <c r="C140" s="413">
        <v>0.1</v>
      </c>
      <c r="D140" s="413">
        <v>0.5</v>
      </c>
      <c r="E140" s="346">
        <v>50</v>
      </c>
      <c r="F140" s="413">
        <v>-1.8</v>
      </c>
      <c r="G140" s="413">
        <v>2.2999999999999998</v>
      </c>
      <c r="H140" s="373"/>
      <c r="I140" s="275" t="s">
        <v>235</v>
      </c>
      <c r="J140" s="48">
        <f>ROWS($H$8:I140)</f>
        <v>133</v>
      </c>
      <c r="K140" s="48" t="str">
        <f>IF(ID!$A$72=I140,J140,"")</f>
        <v/>
      </c>
      <c r="L140" s="48" t="str">
        <f>IFERROR(SMALL($K$8:$K$224,ROWS($K$8:K140)),"")</f>
        <v/>
      </c>
    </row>
    <row r="141" spans="2:12" x14ac:dyDescent="0.2">
      <c r="B141" s="346">
        <v>30</v>
      </c>
      <c r="C141" s="413">
        <v>-0.1</v>
      </c>
      <c r="D141" s="413">
        <v>0.5</v>
      </c>
      <c r="E141" s="346">
        <v>60</v>
      </c>
      <c r="F141" s="413">
        <v>-1.6</v>
      </c>
      <c r="G141" s="413">
        <v>2.2999999999999998</v>
      </c>
      <c r="H141" s="373"/>
      <c r="I141" s="275" t="s">
        <v>235</v>
      </c>
      <c r="J141" s="48">
        <f>ROWS($H$8:I141)</f>
        <v>134</v>
      </c>
      <c r="K141" s="48" t="str">
        <f>IF(ID!$A$72=I141,J141,"")</f>
        <v/>
      </c>
      <c r="L141" s="48" t="str">
        <f>IFERROR(SMALL($K$8:$K$224,ROWS($K$8:K141)),"")</f>
        <v/>
      </c>
    </row>
    <row r="142" spans="2:12" x14ac:dyDescent="0.2">
      <c r="B142" s="346">
        <v>35</v>
      </c>
      <c r="C142" s="413">
        <v>-0.2</v>
      </c>
      <c r="D142" s="413">
        <v>0.5</v>
      </c>
      <c r="E142" s="346">
        <v>70</v>
      </c>
      <c r="F142" s="413">
        <v>-1.4</v>
      </c>
      <c r="G142" s="413">
        <v>2.2999999999999998</v>
      </c>
      <c r="H142" s="373"/>
      <c r="I142" s="275" t="s">
        <v>235</v>
      </c>
      <c r="J142" s="48">
        <f>ROWS($H$8:I142)</f>
        <v>135</v>
      </c>
      <c r="K142" s="48" t="str">
        <f>IF(ID!$A$72=I142,J142,"")</f>
        <v/>
      </c>
      <c r="L142" s="48" t="str">
        <f>IFERROR(SMALL($K$8:$K$224,ROWS($K$8:K142)),"")</f>
        <v/>
      </c>
    </row>
    <row r="143" spans="2:12" x14ac:dyDescent="0.2">
      <c r="B143" s="412">
        <v>37</v>
      </c>
      <c r="C143" s="413">
        <v>-0.2</v>
      </c>
      <c r="D143" s="413">
        <v>0.5</v>
      </c>
      <c r="E143" s="412">
        <v>80</v>
      </c>
      <c r="F143" s="413">
        <v>-1.2</v>
      </c>
      <c r="G143" s="413">
        <v>2.2999999999999998</v>
      </c>
      <c r="H143" s="373"/>
      <c r="I143" s="275" t="s">
        <v>235</v>
      </c>
      <c r="J143" s="48">
        <f>ROWS($H$8:I143)</f>
        <v>136</v>
      </c>
      <c r="K143" s="48" t="str">
        <f>IF(ID!$A$72=I143,J143,"")</f>
        <v/>
      </c>
      <c r="L143" s="48" t="str">
        <f>IFERROR(SMALL($K$8:$K$224,ROWS($K$8:K143)),"")</f>
        <v/>
      </c>
    </row>
    <row r="144" spans="2:12" x14ac:dyDescent="0.2">
      <c r="B144" s="412">
        <v>40</v>
      </c>
      <c r="C144" s="416">
        <v>-0.2</v>
      </c>
      <c r="D144" s="413">
        <v>0.5</v>
      </c>
      <c r="E144" s="412">
        <v>90</v>
      </c>
      <c r="F144" s="416">
        <v>-1</v>
      </c>
      <c r="G144" s="413">
        <v>2.2999999999999998</v>
      </c>
      <c r="H144" s="373"/>
      <c r="I144" s="275" t="s">
        <v>235</v>
      </c>
      <c r="J144" s="48">
        <f>ROWS($H$8:I144)</f>
        <v>137</v>
      </c>
      <c r="K144" s="48" t="str">
        <f>IF(ID!$A$72=I144,J144,"")</f>
        <v/>
      </c>
      <c r="L144" s="48" t="str">
        <f>IFERROR(SMALL($K$8:$K$224,ROWS($K$8:K144)),"")</f>
        <v/>
      </c>
    </row>
    <row r="145" spans="2:12" x14ac:dyDescent="0.2">
      <c r="B145" s="353"/>
      <c r="C145" s="353"/>
      <c r="D145" s="353"/>
      <c r="E145" s="353"/>
      <c r="F145" s="353"/>
      <c r="G145" s="353"/>
      <c r="H145" s="353"/>
      <c r="I145" s="207"/>
      <c r="J145" s="48">
        <f>ROWS($H$8:I145)</f>
        <v>138</v>
      </c>
      <c r="K145" s="48" t="str">
        <f>IF(ID!$A$72=I145,J145,"")</f>
        <v/>
      </c>
      <c r="L145" s="48" t="str">
        <f>IFERROR(SMALL($K$8:$K$224,ROWS($K$8:K145)),"")</f>
        <v/>
      </c>
    </row>
    <row r="146" spans="2:12" x14ac:dyDescent="0.2">
      <c r="B146" s="353"/>
      <c r="C146" s="353"/>
      <c r="D146" s="353"/>
      <c r="E146" s="353"/>
      <c r="F146" s="353"/>
      <c r="G146" s="353"/>
      <c r="H146" s="353"/>
      <c r="I146" s="207"/>
      <c r="J146" s="48">
        <f>ROWS($H$8:I146)</f>
        <v>139</v>
      </c>
      <c r="K146" s="48" t="str">
        <f>IF(ID!$A$72=I146,J146,"")</f>
        <v/>
      </c>
      <c r="L146" s="48" t="str">
        <f>IFERROR(SMALL($K$8:$K$224,ROWS($K$8:K146)),"")</f>
        <v/>
      </c>
    </row>
    <row r="147" spans="2:12" x14ac:dyDescent="0.2">
      <c r="B147" s="353"/>
      <c r="C147" s="353"/>
      <c r="D147" s="353"/>
      <c r="E147" s="353"/>
      <c r="F147" s="353"/>
      <c r="G147" s="353"/>
      <c r="H147" s="353"/>
      <c r="I147" s="207"/>
      <c r="J147" s="48">
        <f>ROWS($H$8:I147)</f>
        <v>140</v>
      </c>
      <c r="K147" s="48" t="str">
        <f>IF(ID!$A$72=I147,J147,"")</f>
        <v/>
      </c>
      <c r="L147" s="48" t="str">
        <f>IFERROR(SMALL($K$8:$K$224,ROWS($K$8:K147)),"")</f>
        <v/>
      </c>
    </row>
    <row r="148" spans="2:12" x14ac:dyDescent="0.2">
      <c r="B148" s="346">
        <v>15</v>
      </c>
      <c r="C148" s="347">
        <v>0.4</v>
      </c>
      <c r="D148" s="347">
        <v>0.5</v>
      </c>
      <c r="E148" s="346">
        <v>30</v>
      </c>
      <c r="F148" s="347">
        <v>-6.6</v>
      </c>
      <c r="G148" s="347">
        <v>2.9</v>
      </c>
      <c r="H148" s="373" t="s">
        <v>670</v>
      </c>
      <c r="I148" s="276" t="s">
        <v>653</v>
      </c>
      <c r="J148" s="48">
        <f>ROWS($H$8:I148)</f>
        <v>141</v>
      </c>
      <c r="K148" s="48" t="str">
        <f>IF(ID!$A$72=I148,J148,"")</f>
        <v/>
      </c>
      <c r="L148" s="48" t="str">
        <f>IFERROR(SMALL($K$8:$K$224,ROWS($K$8:K148)),"")</f>
        <v/>
      </c>
    </row>
    <row r="149" spans="2:12" x14ac:dyDescent="0.2">
      <c r="B149" s="346">
        <v>20</v>
      </c>
      <c r="C149" s="347">
        <v>0.4</v>
      </c>
      <c r="D149" s="347">
        <v>0.5</v>
      </c>
      <c r="E149" s="346">
        <v>40</v>
      </c>
      <c r="F149" s="347">
        <v>-5.8</v>
      </c>
      <c r="G149" s="347">
        <v>2.9</v>
      </c>
      <c r="H149" s="373"/>
      <c r="I149" s="276" t="s">
        <v>653</v>
      </c>
      <c r="J149" s="48">
        <f>ROWS($H$8:I149)</f>
        <v>142</v>
      </c>
      <c r="K149" s="48" t="str">
        <f>IF(ID!$A$72=I149,J149,"")</f>
        <v/>
      </c>
      <c r="L149" s="48" t="str">
        <f>IFERROR(SMALL($K$8:$K$224,ROWS($K$8:K149)),"")</f>
        <v/>
      </c>
    </row>
    <row r="150" spans="2:12" x14ac:dyDescent="0.2">
      <c r="B150" s="346">
        <v>25</v>
      </c>
      <c r="C150" s="347">
        <v>0.4</v>
      </c>
      <c r="D150" s="347">
        <v>0.5</v>
      </c>
      <c r="E150" s="346">
        <v>50</v>
      </c>
      <c r="F150" s="347">
        <v>-5.0999999999999996</v>
      </c>
      <c r="G150" s="347">
        <v>2.9</v>
      </c>
      <c r="H150" s="373"/>
      <c r="I150" s="276" t="s">
        <v>653</v>
      </c>
      <c r="J150" s="48">
        <f>ROWS($H$8:I150)</f>
        <v>143</v>
      </c>
      <c r="K150" s="48" t="str">
        <f>IF(ID!$A$72=I150,J150,"")</f>
        <v/>
      </c>
      <c r="L150" s="48" t="str">
        <f>IFERROR(SMALL($K$8:$K$224,ROWS($K$8:K150)),"")</f>
        <v/>
      </c>
    </row>
    <row r="151" spans="2:12" x14ac:dyDescent="0.2">
      <c r="B151" s="346">
        <v>30</v>
      </c>
      <c r="C151" s="347">
        <v>0.3</v>
      </c>
      <c r="D151" s="347">
        <v>0.5</v>
      </c>
      <c r="E151" s="346">
        <v>60</v>
      </c>
      <c r="F151" s="347">
        <v>-4.4000000000000004</v>
      </c>
      <c r="G151" s="347">
        <v>2.9</v>
      </c>
      <c r="H151" s="373"/>
      <c r="I151" s="276" t="s">
        <v>653</v>
      </c>
      <c r="J151" s="48">
        <f>ROWS($H$8:I151)</f>
        <v>144</v>
      </c>
      <c r="K151" s="48" t="str">
        <f>IF(ID!$A$72=I151,J151,"")</f>
        <v/>
      </c>
      <c r="L151" s="48" t="str">
        <f>IFERROR(SMALL($K$8:$K$224,ROWS($K$8:K151)),"")</f>
        <v/>
      </c>
    </row>
    <row r="152" spans="2:12" x14ac:dyDescent="0.2">
      <c r="B152" s="346">
        <v>35</v>
      </c>
      <c r="C152" s="347">
        <v>0.2</v>
      </c>
      <c r="D152" s="347">
        <v>0.5</v>
      </c>
      <c r="E152" s="346">
        <v>70</v>
      </c>
      <c r="F152" s="347">
        <v>-3.6</v>
      </c>
      <c r="G152" s="347">
        <v>2.9</v>
      </c>
      <c r="H152" s="373"/>
      <c r="I152" s="276" t="s">
        <v>653</v>
      </c>
      <c r="J152" s="48">
        <f>ROWS($H$8:I152)</f>
        <v>145</v>
      </c>
      <c r="K152" s="48" t="str">
        <f>IF(ID!$A$72=I152,J152,"")</f>
        <v/>
      </c>
      <c r="L152" s="48" t="str">
        <f>IFERROR(SMALL($K$8:$K$224,ROWS($K$8:K152)),"")</f>
        <v/>
      </c>
    </row>
    <row r="153" spans="2:12" x14ac:dyDescent="0.2">
      <c r="B153" s="350">
        <v>37</v>
      </c>
      <c r="C153" s="347">
        <v>0.2</v>
      </c>
      <c r="D153" s="347">
        <v>0.5</v>
      </c>
      <c r="E153" s="350">
        <v>80</v>
      </c>
      <c r="F153" s="347">
        <v>-2.9</v>
      </c>
      <c r="G153" s="347">
        <v>2.9</v>
      </c>
      <c r="H153" s="373"/>
      <c r="I153" s="276" t="s">
        <v>653</v>
      </c>
      <c r="J153" s="48">
        <f>ROWS($H$8:I153)</f>
        <v>146</v>
      </c>
      <c r="K153" s="48" t="str">
        <f>IF(ID!$A$72=I153,J153,"")</f>
        <v/>
      </c>
      <c r="L153" s="48" t="str">
        <f>IFERROR(SMALL($K$8:$K$224,ROWS($K$8:K153)),"")</f>
        <v/>
      </c>
    </row>
    <row r="154" spans="2:12" x14ac:dyDescent="0.2">
      <c r="B154" s="350">
        <v>40</v>
      </c>
      <c r="C154" s="357">
        <v>0.1</v>
      </c>
      <c r="D154" s="347">
        <v>0.5</v>
      </c>
      <c r="E154" s="350">
        <v>90</v>
      </c>
      <c r="F154" s="348">
        <v>-2.2999999999999998</v>
      </c>
      <c r="G154" s="347">
        <v>2.9</v>
      </c>
      <c r="H154" s="374"/>
      <c r="I154" s="276" t="s">
        <v>653</v>
      </c>
      <c r="J154" s="48">
        <f>ROWS($H$8:I154)</f>
        <v>147</v>
      </c>
      <c r="K154" s="48" t="str">
        <f>IF(ID!$A$72=I154,J154,"")</f>
        <v/>
      </c>
      <c r="L154" s="48" t="str">
        <f>IFERROR(SMALL($K$8:$K$224,ROWS($K$8:K154)),"")</f>
        <v/>
      </c>
    </row>
    <row r="155" spans="2:12" x14ac:dyDescent="0.2">
      <c r="B155" s="353"/>
      <c r="C155" s="353"/>
      <c r="D155" s="353"/>
      <c r="E155" s="353"/>
      <c r="F155" s="353"/>
      <c r="G155" s="353"/>
      <c r="H155" s="353"/>
      <c r="I155" s="207"/>
      <c r="J155" s="48">
        <f>ROWS($H$8:I155)</f>
        <v>148</v>
      </c>
      <c r="K155" s="48" t="str">
        <f>IF(ID!$A$72=I155,J155,"")</f>
        <v/>
      </c>
      <c r="L155" s="48" t="str">
        <f>IFERROR(SMALL($K$8:$K$224,ROWS($K$8:K155)),"")</f>
        <v/>
      </c>
    </row>
    <row r="156" spans="2:12" x14ac:dyDescent="0.2">
      <c r="B156" s="353"/>
      <c r="C156" s="353"/>
      <c r="D156" s="353"/>
      <c r="E156" s="353"/>
      <c r="F156" s="353"/>
      <c r="G156" s="353"/>
      <c r="H156" s="353"/>
      <c r="I156" s="207"/>
      <c r="J156" s="48">
        <f>ROWS($H$8:I156)</f>
        <v>149</v>
      </c>
      <c r="K156" s="48" t="str">
        <f>IF(ID!$A$72=I156,J156,"")</f>
        <v/>
      </c>
      <c r="L156" s="48" t="str">
        <f>IFERROR(SMALL($K$8:$K$224,ROWS($K$8:K156)),"")</f>
        <v/>
      </c>
    </row>
    <row r="157" spans="2:12" x14ac:dyDescent="0.2">
      <c r="B157" s="353"/>
      <c r="C157" s="353"/>
      <c r="D157" s="353"/>
      <c r="E157" s="353"/>
      <c r="F157" s="353"/>
      <c r="G157" s="353"/>
      <c r="H157" s="353"/>
      <c r="I157" s="207"/>
      <c r="J157" s="48">
        <f>ROWS($H$8:I157)</f>
        <v>150</v>
      </c>
      <c r="K157" s="48" t="str">
        <f>IF(ID!$A$72=I157,J157,"")</f>
        <v/>
      </c>
      <c r="L157" s="48" t="str">
        <f>IFERROR(SMALL($K$8:$K$224,ROWS($K$8:K157)),"")</f>
        <v/>
      </c>
    </row>
    <row r="158" spans="2:12" x14ac:dyDescent="0.2">
      <c r="B158" s="346">
        <v>15</v>
      </c>
      <c r="C158" s="347">
        <v>0.2</v>
      </c>
      <c r="D158" s="347">
        <v>0.7</v>
      </c>
      <c r="E158" s="346">
        <v>30</v>
      </c>
      <c r="F158" s="347">
        <v>-6.2</v>
      </c>
      <c r="G158" s="347">
        <v>2.7</v>
      </c>
      <c r="H158" s="373" t="s">
        <v>670</v>
      </c>
      <c r="I158" s="276" t="s">
        <v>648</v>
      </c>
      <c r="J158" s="48">
        <f>ROWS($H$8:I158)</f>
        <v>151</v>
      </c>
      <c r="K158" s="48" t="str">
        <f>IF(ID!$A$72=I158,J158,"")</f>
        <v/>
      </c>
      <c r="L158" s="48" t="str">
        <f>IFERROR(SMALL($K$8:$K$224,ROWS($K$8:K158)),"")</f>
        <v/>
      </c>
    </row>
    <row r="159" spans="2:12" x14ac:dyDescent="0.2">
      <c r="B159" s="346">
        <v>20</v>
      </c>
      <c r="C159" s="347">
        <v>0.2</v>
      </c>
      <c r="D159" s="347">
        <v>0.7</v>
      </c>
      <c r="E159" s="346">
        <v>40</v>
      </c>
      <c r="F159" s="347">
        <v>-5.7</v>
      </c>
      <c r="G159" s="347">
        <v>2.7</v>
      </c>
      <c r="H159" s="373"/>
      <c r="I159" s="276" t="s">
        <v>648</v>
      </c>
      <c r="J159" s="48">
        <f>ROWS($H$8:I159)</f>
        <v>152</v>
      </c>
      <c r="K159" s="48" t="str">
        <f>IF(ID!$A$72=I159,J159,"")</f>
        <v/>
      </c>
      <c r="L159" s="48" t="str">
        <f>IFERROR(SMALL($K$8:$K$224,ROWS($K$8:K159)),"")</f>
        <v/>
      </c>
    </row>
    <row r="160" spans="2:12" x14ac:dyDescent="0.2">
      <c r="B160" s="346">
        <v>25</v>
      </c>
      <c r="C160" s="347">
        <v>0.1</v>
      </c>
      <c r="D160" s="347">
        <v>0.7</v>
      </c>
      <c r="E160" s="346">
        <v>50</v>
      </c>
      <c r="F160" s="347">
        <v>-5.2</v>
      </c>
      <c r="G160" s="347">
        <v>2.7</v>
      </c>
      <c r="H160" s="373"/>
      <c r="I160" s="276" t="s">
        <v>648</v>
      </c>
      <c r="J160" s="48">
        <f>ROWS($H$8:I160)</f>
        <v>153</v>
      </c>
      <c r="K160" s="48" t="str">
        <f>IF(ID!$A$72=I160,J160,"")</f>
        <v/>
      </c>
      <c r="L160" s="48" t="str">
        <f>IFERROR(SMALL($K$8:$K$224,ROWS($K$8:K160)),"")</f>
        <v/>
      </c>
    </row>
    <row r="161" spans="2:12" x14ac:dyDescent="0.2">
      <c r="B161" s="346">
        <v>30</v>
      </c>
      <c r="C161" s="347">
        <v>0.2</v>
      </c>
      <c r="D161" s="347">
        <v>0.7</v>
      </c>
      <c r="E161" s="346">
        <v>60</v>
      </c>
      <c r="F161" s="347">
        <v>-4.5999999999999996</v>
      </c>
      <c r="G161" s="347">
        <v>2.7</v>
      </c>
      <c r="H161" s="373"/>
      <c r="I161" s="276" t="s">
        <v>648</v>
      </c>
      <c r="J161" s="48">
        <f>ROWS($H$8:I161)</f>
        <v>154</v>
      </c>
      <c r="K161" s="48" t="str">
        <f>IF(ID!$A$72=I161,J161,"")</f>
        <v/>
      </c>
      <c r="L161" s="48" t="str">
        <f>IFERROR(SMALL($K$8:$K$224,ROWS($K$8:K161)),"")</f>
        <v/>
      </c>
    </row>
    <row r="162" spans="2:12" x14ac:dyDescent="0.2">
      <c r="B162" s="346">
        <v>35</v>
      </c>
      <c r="C162" s="347">
        <v>0.3</v>
      </c>
      <c r="D162" s="347">
        <v>0.7</v>
      </c>
      <c r="E162" s="346">
        <v>70</v>
      </c>
      <c r="F162" s="347">
        <v>-3.9</v>
      </c>
      <c r="G162" s="347">
        <v>2.7</v>
      </c>
      <c r="H162" s="373"/>
      <c r="I162" s="276" t="s">
        <v>648</v>
      </c>
      <c r="J162" s="48">
        <f>ROWS($H$8:I162)</f>
        <v>155</v>
      </c>
      <c r="K162" s="48" t="str">
        <f>IF(ID!$A$72=I162,J162,"")</f>
        <v/>
      </c>
      <c r="L162" s="48" t="str">
        <f>IFERROR(SMALL($K$8:$K$224,ROWS($K$8:K162)),"")</f>
        <v/>
      </c>
    </row>
    <row r="163" spans="2:12" x14ac:dyDescent="0.2">
      <c r="B163" s="350">
        <v>37</v>
      </c>
      <c r="C163" s="347">
        <v>0.4</v>
      </c>
      <c r="D163" s="347">
        <v>0.7</v>
      </c>
      <c r="E163" s="350">
        <v>80</v>
      </c>
      <c r="F163" s="347">
        <v>-3.2</v>
      </c>
      <c r="G163" s="347">
        <v>2.7</v>
      </c>
      <c r="H163" s="373"/>
      <c r="I163" s="276" t="s">
        <v>648</v>
      </c>
      <c r="J163" s="48">
        <f>ROWS($H$8:I163)</f>
        <v>156</v>
      </c>
      <c r="K163" s="48" t="str">
        <f>IF(ID!$A$72=I163,J163,"")</f>
        <v/>
      </c>
      <c r="L163" s="48" t="str">
        <f>IFERROR(SMALL($K$8:$K$224,ROWS($K$8:K163)),"")</f>
        <v/>
      </c>
    </row>
    <row r="164" spans="2:12" x14ac:dyDescent="0.2">
      <c r="B164" s="350">
        <v>40</v>
      </c>
      <c r="C164" s="348">
        <v>0.5</v>
      </c>
      <c r="D164" s="347">
        <v>0.7</v>
      </c>
      <c r="E164" s="350">
        <v>90</v>
      </c>
      <c r="F164" s="348">
        <v>-2.4</v>
      </c>
      <c r="G164" s="347">
        <v>2.7</v>
      </c>
      <c r="H164" s="373"/>
      <c r="I164" s="276" t="s">
        <v>648</v>
      </c>
      <c r="J164" s="48">
        <f>ROWS($H$8:I164)</f>
        <v>157</v>
      </c>
      <c r="K164" s="48" t="str">
        <f>IF(ID!$A$72=I164,J164,"")</f>
        <v/>
      </c>
      <c r="L164" s="48" t="str">
        <f>IFERROR(SMALL($K$8:$K$224,ROWS($K$8:K164)),"")</f>
        <v/>
      </c>
    </row>
    <row r="165" spans="2:12" x14ac:dyDescent="0.2">
      <c r="B165" s="353"/>
      <c r="C165" s="353"/>
      <c r="D165" s="353"/>
      <c r="E165" s="353"/>
      <c r="F165" s="353"/>
      <c r="G165" s="353"/>
      <c r="H165" s="353"/>
      <c r="I165" s="207"/>
      <c r="J165" s="48">
        <f>ROWS($H$8:I165)</f>
        <v>158</v>
      </c>
      <c r="K165" s="48" t="str">
        <f>IF(ID!$A$72=I165,J165,"")</f>
        <v/>
      </c>
      <c r="L165" s="48" t="str">
        <f>IFERROR(SMALL($K$8:$K$224,ROWS($K$8:K165)),"")</f>
        <v/>
      </c>
    </row>
    <row r="166" spans="2:12" x14ac:dyDescent="0.2">
      <c r="B166" s="353"/>
      <c r="C166" s="353"/>
      <c r="D166" s="353"/>
      <c r="E166" s="353"/>
      <c r="F166" s="353"/>
      <c r="G166" s="353"/>
      <c r="H166" s="353"/>
      <c r="I166" s="207"/>
      <c r="J166" s="48">
        <f>ROWS($H$8:I166)</f>
        <v>159</v>
      </c>
      <c r="K166" s="48" t="str">
        <f>IF(ID!$A$72=I166,J166,"")</f>
        <v/>
      </c>
      <c r="L166" s="48" t="str">
        <f>IFERROR(SMALL($K$8:$K$224,ROWS($K$8:K166)),"")</f>
        <v/>
      </c>
    </row>
    <row r="167" spans="2:12" x14ac:dyDescent="0.2">
      <c r="B167" s="353"/>
      <c r="C167" s="353"/>
      <c r="D167" s="353"/>
      <c r="E167" s="353"/>
      <c r="F167" s="353"/>
      <c r="G167" s="353"/>
      <c r="H167" s="353"/>
      <c r="I167" s="207"/>
      <c r="J167" s="48">
        <f>ROWS($H$8:I167)</f>
        <v>160</v>
      </c>
      <c r="K167" s="48" t="str">
        <f>IF(ID!$A$72=I167,J167,"")</f>
        <v/>
      </c>
      <c r="L167" s="48" t="str">
        <f>IFERROR(SMALL($K$8:$K$224,ROWS($K$8:K167)),"")</f>
        <v/>
      </c>
    </row>
    <row r="168" spans="2:12" x14ac:dyDescent="0.2">
      <c r="B168" s="346">
        <v>15</v>
      </c>
      <c r="C168" s="347">
        <v>0.2</v>
      </c>
      <c r="D168" s="347">
        <v>0.5</v>
      </c>
      <c r="E168" s="346">
        <v>30</v>
      </c>
      <c r="F168" s="347">
        <v>-3.8</v>
      </c>
      <c r="G168" s="347">
        <v>2.2000000000000002</v>
      </c>
      <c r="H168" s="373" t="s">
        <v>670</v>
      </c>
      <c r="I168" s="276" t="s">
        <v>649</v>
      </c>
      <c r="J168" s="48">
        <f>ROWS($H$8:I168)</f>
        <v>161</v>
      </c>
      <c r="K168" s="48" t="str">
        <f>IF(ID!$A$72=I168,J168,"")</f>
        <v/>
      </c>
      <c r="L168" s="48" t="str">
        <f>IFERROR(SMALL($K$8:$K$224,ROWS($K$8:K168)),"")</f>
        <v/>
      </c>
    </row>
    <row r="169" spans="2:12" x14ac:dyDescent="0.2">
      <c r="B169" s="346">
        <v>20</v>
      </c>
      <c r="C169" s="347">
        <v>0.2</v>
      </c>
      <c r="D169" s="347">
        <v>0.5</v>
      </c>
      <c r="E169" s="346">
        <v>40</v>
      </c>
      <c r="F169" s="347">
        <v>-4</v>
      </c>
      <c r="G169" s="347">
        <v>2.2000000000000002</v>
      </c>
      <c r="H169" s="373"/>
      <c r="I169" s="276" t="s">
        <v>649</v>
      </c>
      <c r="J169" s="48">
        <f>ROWS($H$8:I169)</f>
        <v>162</v>
      </c>
      <c r="K169" s="48" t="str">
        <f>IF(ID!$A$72=I169,J169,"")</f>
        <v/>
      </c>
      <c r="L169" s="48" t="str">
        <f>IFERROR(SMALL($K$8:$K$224,ROWS($K$8:K169)),"")</f>
        <v/>
      </c>
    </row>
    <row r="170" spans="2:12" x14ac:dyDescent="0.2">
      <c r="B170" s="346">
        <v>25</v>
      </c>
      <c r="C170" s="347">
        <v>0.1</v>
      </c>
      <c r="D170" s="347">
        <v>0.5</v>
      </c>
      <c r="E170" s="346">
        <v>50</v>
      </c>
      <c r="F170" s="347">
        <v>-4.0999999999999996</v>
      </c>
      <c r="G170" s="347">
        <v>2.2000000000000002</v>
      </c>
      <c r="H170" s="373"/>
      <c r="I170" s="276" t="s">
        <v>649</v>
      </c>
      <c r="J170" s="48">
        <f>ROWS($H$8:I170)</f>
        <v>163</v>
      </c>
      <c r="K170" s="48" t="str">
        <f>IF(ID!$A$72=I170,J170,"")</f>
        <v/>
      </c>
      <c r="L170" s="48" t="str">
        <f>IFERROR(SMALL($K$8:$K$224,ROWS($K$8:K170)),"")</f>
        <v/>
      </c>
    </row>
    <row r="171" spans="2:12" x14ac:dyDescent="0.2">
      <c r="B171" s="346">
        <v>30</v>
      </c>
      <c r="C171" s="347">
        <v>-0.1</v>
      </c>
      <c r="D171" s="347">
        <v>0.5</v>
      </c>
      <c r="E171" s="346">
        <v>60</v>
      </c>
      <c r="F171" s="347">
        <v>-4.0999999999999996</v>
      </c>
      <c r="G171" s="347">
        <v>2.2000000000000002</v>
      </c>
      <c r="H171" s="373"/>
      <c r="I171" s="276" t="s">
        <v>649</v>
      </c>
      <c r="J171" s="48">
        <f>ROWS($H$8:I171)</f>
        <v>164</v>
      </c>
      <c r="K171" s="48" t="str">
        <f>IF(ID!$A$72=I171,J171,"")</f>
        <v/>
      </c>
      <c r="L171" s="48" t="str">
        <f>IFERROR(SMALL($K$8:$K$224,ROWS($K$8:K171)),"")</f>
        <v/>
      </c>
    </row>
    <row r="172" spans="2:12" x14ac:dyDescent="0.2">
      <c r="B172" s="346">
        <v>35</v>
      </c>
      <c r="C172" s="347">
        <v>-0.3</v>
      </c>
      <c r="D172" s="347">
        <v>0.5</v>
      </c>
      <c r="E172" s="346">
        <v>70</v>
      </c>
      <c r="F172" s="347">
        <v>-4</v>
      </c>
      <c r="G172" s="347">
        <v>2.2000000000000002</v>
      </c>
      <c r="H172" s="373"/>
      <c r="I172" s="276" t="s">
        <v>649</v>
      </c>
      <c r="J172" s="48">
        <f>ROWS($H$8:I172)</f>
        <v>165</v>
      </c>
      <c r="K172" s="48" t="str">
        <f>IF(ID!$A$72=I172,J172,"")</f>
        <v/>
      </c>
      <c r="L172" s="48" t="str">
        <f>IFERROR(SMALL($K$8:$K$224,ROWS($K$8:K172)),"")</f>
        <v/>
      </c>
    </row>
    <row r="173" spans="2:12" x14ac:dyDescent="0.2">
      <c r="B173" s="350">
        <v>37</v>
      </c>
      <c r="C173" s="347">
        <v>-0.4</v>
      </c>
      <c r="D173" s="347">
        <v>0.5</v>
      </c>
      <c r="E173" s="350">
        <v>80</v>
      </c>
      <c r="F173" s="347">
        <v>-3.9</v>
      </c>
      <c r="G173" s="347">
        <v>2.2000000000000002</v>
      </c>
      <c r="H173" s="373"/>
      <c r="I173" s="276" t="s">
        <v>649</v>
      </c>
      <c r="J173" s="48">
        <f>ROWS($H$8:I173)</f>
        <v>166</v>
      </c>
      <c r="K173" s="48" t="str">
        <f>IF(ID!$A$72=I173,J173,"")</f>
        <v/>
      </c>
      <c r="L173" s="48" t="str">
        <f>IFERROR(SMALL($K$8:$K$224,ROWS($K$8:K173)),"")</f>
        <v/>
      </c>
    </row>
    <row r="174" spans="2:12" x14ac:dyDescent="0.2">
      <c r="B174" s="350">
        <v>40</v>
      </c>
      <c r="C174" s="348">
        <v>-0.5</v>
      </c>
      <c r="D174" s="347">
        <v>0.5</v>
      </c>
      <c r="E174" s="350">
        <v>90</v>
      </c>
      <c r="F174" s="348">
        <v>-3.7</v>
      </c>
      <c r="G174" s="347">
        <v>2.2000000000000002</v>
      </c>
      <c r="H174" s="373"/>
      <c r="I174" s="276" t="s">
        <v>649</v>
      </c>
      <c r="J174" s="48">
        <f>ROWS($H$8:I174)</f>
        <v>167</v>
      </c>
      <c r="K174" s="48" t="str">
        <f>IF(ID!$A$72=I174,J174,"")</f>
        <v/>
      </c>
      <c r="L174" s="48" t="str">
        <f>IFERROR(SMALL($K$8:$K$224,ROWS($K$8:K174)),"")</f>
        <v/>
      </c>
    </row>
    <row r="175" spans="2:12" x14ac:dyDescent="0.2">
      <c r="B175" s="353"/>
      <c r="C175" s="353"/>
      <c r="D175" s="353"/>
      <c r="E175" s="353"/>
      <c r="F175" s="353"/>
      <c r="G175" s="353"/>
      <c r="H175" s="353"/>
      <c r="I175" s="207"/>
      <c r="J175" s="48">
        <f>ROWS($H$8:I175)</f>
        <v>168</v>
      </c>
      <c r="K175" s="48" t="str">
        <f>IF(ID!$A$72=I175,J175,"")</f>
        <v/>
      </c>
      <c r="L175" s="48" t="str">
        <f>IFERROR(SMALL($K$8:$K$224,ROWS($K$8:K175)),"")</f>
        <v/>
      </c>
    </row>
    <row r="176" spans="2:12" x14ac:dyDescent="0.2">
      <c r="B176" s="353"/>
      <c r="C176" s="353"/>
      <c r="D176" s="353"/>
      <c r="E176" s="353"/>
      <c r="F176" s="353"/>
      <c r="G176" s="353"/>
      <c r="H176" s="353"/>
      <c r="I176" s="207"/>
      <c r="J176" s="48">
        <f>ROWS($H$8:I176)</f>
        <v>169</v>
      </c>
      <c r="K176" s="48" t="str">
        <f>IF(ID!$A$72=I176,J176,"")</f>
        <v/>
      </c>
      <c r="L176" s="48" t="str">
        <f>IFERROR(SMALL($K$8:$K$224,ROWS($K$8:K176)),"")</f>
        <v/>
      </c>
    </row>
    <row r="177" spans="2:12" x14ac:dyDescent="0.2">
      <c r="B177" s="353"/>
      <c r="C177" s="353"/>
      <c r="D177" s="353"/>
      <c r="E177" s="353"/>
      <c r="F177" s="353"/>
      <c r="G177" s="353"/>
      <c r="H177" s="353"/>
      <c r="I177" s="207"/>
      <c r="J177" s="48">
        <f>ROWS($H$8:I177)</f>
        <v>170</v>
      </c>
      <c r="K177" s="48" t="str">
        <f>IF(ID!$A$72=I177,J177,"")</f>
        <v/>
      </c>
      <c r="L177" s="48" t="str">
        <f>IFERROR(SMALL($K$8:$K$224,ROWS($K$8:K177)),"")</f>
        <v/>
      </c>
    </row>
    <row r="178" spans="2:12" x14ac:dyDescent="0.2">
      <c r="B178" s="346">
        <v>15</v>
      </c>
      <c r="C178" s="347">
        <v>0</v>
      </c>
      <c r="D178" s="347">
        <v>0.3</v>
      </c>
      <c r="E178" s="346">
        <v>30</v>
      </c>
      <c r="F178" s="347">
        <v>-0.4</v>
      </c>
      <c r="G178" s="347">
        <v>2</v>
      </c>
      <c r="H178" s="358" t="s">
        <v>671</v>
      </c>
      <c r="I178" s="275" t="s">
        <v>657</v>
      </c>
      <c r="J178" s="48">
        <f>ROWS($H$8:I178)</f>
        <v>171</v>
      </c>
      <c r="K178" s="48" t="str">
        <f>IF(ID!$A$72=I178,J178,"")</f>
        <v/>
      </c>
      <c r="L178" s="48" t="str">
        <f>IFERROR(SMALL($K$8:$K$224,ROWS($K$8:K178)),"")</f>
        <v/>
      </c>
    </row>
    <row r="179" spans="2:12" x14ac:dyDescent="0.2">
      <c r="B179" s="346">
        <v>20</v>
      </c>
      <c r="C179" s="347">
        <v>0</v>
      </c>
      <c r="D179" s="347">
        <v>0.3</v>
      </c>
      <c r="E179" s="346">
        <v>40</v>
      </c>
      <c r="F179" s="347">
        <v>-0.1</v>
      </c>
      <c r="G179" s="347">
        <v>2</v>
      </c>
      <c r="H179" s="375"/>
      <c r="I179" s="275" t="s">
        <v>657</v>
      </c>
      <c r="J179" s="48">
        <f>ROWS($H$8:I179)</f>
        <v>172</v>
      </c>
      <c r="K179" s="48" t="str">
        <f>IF(ID!$A$72=I179,J179,"")</f>
        <v/>
      </c>
      <c r="L179" s="48" t="str">
        <f>IFERROR(SMALL($K$8:$K$224,ROWS($K$8:K179)),"")</f>
        <v/>
      </c>
    </row>
    <row r="180" spans="2:12" x14ac:dyDescent="0.2">
      <c r="B180" s="346">
        <v>25</v>
      </c>
      <c r="C180" s="347">
        <v>0</v>
      </c>
      <c r="D180" s="347">
        <v>0.3</v>
      </c>
      <c r="E180" s="346">
        <v>50</v>
      </c>
      <c r="F180" s="347">
        <v>0</v>
      </c>
      <c r="G180" s="347">
        <v>2</v>
      </c>
      <c r="H180" s="375"/>
      <c r="I180" s="275" t="s">
        <v>657</v>
      </c>
      <c r="J180" s="48">
        <f>ROWS($H$8:I180)</f>
        <v>173</v>
      </c>
      <c r="K180" s="48" t="str">
        <f>IF(ID!$A$72=I180,J180,"")</f>
        <v/>
      </c>
      <c r="L180" s="48" t="str">
        <f>IFERROR(SMALL($K$8:$K$224,ROWS($K$8:K180)),"")</f>
        <v/>
      </c>
    </row>
    <row r="181" spans="2:12" x14ac:dyDescent="0.2">
      <c r="B181" s="346">
        <v>30</v>
      </c>
      <c r="C181" s="347">
        <v>-0.1</v>
      </c>
      <c r="D181" s="347">
        <v>0.3</v>
      </c>
      <c r="E181" s="346">
        <v>60</v>
      </c>
      <c r="F181" s="347">
        <v>0</v>
      </c>
      <c r="G181" s="347">
        <v>2</v>
      </c>
      <c r="H181" s="375"/>
      <c r="I181" s="275" t="s">
        <v>657</v>
      </c>
      <c r="J181" s="48">
        <f>ROWS($H$8:I181)</f>
        <v>174</v>
      </c>
      <c r="K181" s="48" t="str">
        <f>IF(ID!$A$72=I181,J181,"")</f>
        <v/>
      </c>
      <c r="L181" s="48" t="str">
        <f>IFERROR(SMALL($K$8:$K$224,ROWS($K$8:K181)),"")</f>
        <v/>
      </c>
    </row>
    <row r="182" spans="2:12" x14ac:dyDescent="0.2">
      <c r="B182" s="346">
        <v>35</v>
      </c>
      <c r="C182" s="347">
        <v>-0.2</v>
      </c>
      <c r="D182" s="347">
        <v>0.3</v>
      </c>
      <c r="E182" s="346">
        <v>70</v>
      </c>
      <c r="F182" s="347">
        <v>-0.1</v>
      </c>
      <c r="G182" s="347">
        <v>2</v>
      </c>
      <c r="H182" s="375"/>
      <c r="I182" s="275" t="s">
        <v>657</v>
      </c>
      <c r="J182" s="48">
        <f>ROWS($H$8:I182)</f>
        <v>175</v>
      </c>
      <c r="K182" s="48" t="str">
        <f>IF(ID!$A$72=I182,J182,"")</f>
        <v/>
      </c>
      <c r="L182" s="48" t="str">
        <f>IFERROR(SMALL($K$8:$K$224,ROWS($K$8:K182)),"")</f>
        <v/>
      </c>
    </row>
    <row r="183" spans="2:12" x14ac:dyDescent="0.2">
      <c r="B183" s="350">
        <v>37</v>
      </c>
      <c r="C183" s="347">
        <v>-0.3</v>
      </c>
      <c r="D183" s="347">
        <v>0.3</v>
      </c>
      <c r="E183" s="350">
        <v>80</v>
      </c>
      <c r="F183" s="347">
        <v>-0.5</v>
      </c>
      <c r="G183" s="347">
        <v>2</v>
      </c>
      <c r="H183" s="375"/>
      <c r="I183" s="275" t="s">
        <v>657</v>
      </c>
      <c r="J183" s="48">
        <f>ROWS($H$8:I183)</f>
        <v>176</v>
      </c>
      <c r="K183" s="48" t="str">
        <f>IF(ID!$A$72=I183,J183,"")</f>
        <v/>
      </c>
      <c r="L183" s="48" t="str">
        <f>IFERROR(SMALL($K$8:$K$224,ROWS($K$8:K183)),"")</f>
        <v/>
      </c>
    </row>
    <row r="184" spans="2:12" x14ac:dyDescent="0.2">
      <c r="B184" s="350">
        <v>40</v>
      </c>
      <c r="C184" s="348">
        <v>-0.4</v>
      </c>
      <c r="D184" s="347">
        <v>0.3</v>
      </c>
      <c r="E184" s="350">
        <v>90</v>
      </c>
      <c r="F184" s="348">
        <v>-0.9</v>
      </c>
      <c r="G184" s="347">
        <v>2</v>
      </c>
      <c r="H184" s="375"/>
      <c r="I184" s="275" t="s">
        <v>657</v>
      </c>
      <c r="J184" s="48">
        <f>ROWS($H$8:I184)</f>
        <v>177</v>
      </c>
      <c r="K184" s="48" t="str">
        <f>IF(ID!$A$72=I184,J184,"")</f>
        <v/>
      </c>
      <c r="L184" s="48" t="str">
        <f>IFERROR(SMALL($K$8:$K$224,ROWS($K$8:K184)),"")</f>
        <v/>
      </c>
    </row>
    <row r="185" spans="2:12" x14ac:dyDescent="0.2">
      <c r="B185" s="353"/>
      <c r="C185" s="353"/>
      <c r="D185" s="353"/>
      <c r="E185" s="353"/>
      <c r="F185" s="353"/>
      <c r="G185" s="353"/>
      <c r="H185" s="353"/>
      <c r="I185" s="207"/>
      <c r="J185" s="48">
        <f>ROWS($H$8:I185)</f>
        <v>178</v>
      </c>
      <c r="K185" s="48" t="str">
        <f>IF(ID!$A$72=I185,J185,"")</f>
        <v/>
      </c>
      <c r="L185" s="48" t="str">
        <f>IFERROR(SMALL($K$8:$K$224,ROWS($K$8:K185)),"")</f>
        <v/>
      </c>
    </row>
    <row r="186" spans="2:12" x14ac:dyDescent="0.2">
      <c r="B186" s="353"/>
      <c r="C186" s="353"/>
      <c r="D186" s="353"/>
      <c r="E186" s="353"/>
      <c r="F186" s="353"/>
      <c r="G186" s="353"/>
      <c r="H186" s="353"/>
      <c r="I186" s="207"/>
      <c r="J186" s="48">
        <f>ROWS($H$8:I186)</f>
        <v>179</v>
      </c>
      <c r="K186" s="48" t="str">
        <f>IF(ID!$A$72=I186,J186,"")</f>
        <v/>
      </c>
      <c r="L186" s="48" t="str">
        <f>IFERROR(SMALL($K$8:$K$224,ROWS($K$8:K186)),"")</f>
        <v/>
      </c>
    </row>
    <row r="187" spans="2:12" x14ac:dyDescent="0.2">
      <c r="B187" s="353"/>
      <c r="C187" s="353"/>
      <c r="D187" s="353"/>
      <c r="E187" s="353"/>
      <c r="F187" s="353"/>
      <c r="G187" s="353"/>
      <c r="H187" s="353"/>
      <c r="I187" s="207"/>
      <c r="J187" s="48">
        <f>ROWS($H$8:I187)</f>
        <v>180</v>
      </c>
      <c r="K187" s="48" t="str">
        <f>IF(ID!$A$72=I187,J187,"")</f>
        <v/>
      </c>
      <c r="L187" s="48" t="str">
        <f>IFERROR(SMALL($K$8:$K$224,ROWS($K$8:K187)),"")</f>
        <v/>
      </c>
    </row>
    <row r="188" spans="2:12" x14ac:dyDescent="0.2">
      <c r="B188" s="346">
        <v>15</v>
      </c>
      <c r="C188" s="347">
        <v>0.1</v>
      </c>
      <c r="D188" s="347">
        <v>0.4</v>
      </c>
      <c r="E188" s="346">
        <v>30</v>
      </c>
      <c r="F188" s="347">
        <v>-1.6</v>
      </c>
      <c r="G188" s="347">
        <v>2.2000000000000002</v>
      </c>
      <c r="H188" s="358" t="s">
        <v>671</v>
      </c>
      <c r="I188" s="275" t="s">
        <v>658</v>
      </c>
      <c r="J188" s="48">
        <f>ROWS($H$8:I188)</f>
        <v>181</v>
      </c>
      <c r="K188" s="48" t="str">
        <f>IF(ID!$A$72=I188,J188,"")</f>
        <v/>
      </c>
      <c r="L188" s="48" t="str">
        <f>IFERROR(SMALL($K$8:$K$224,ROWS($K$8:K188)),"")</f>
        <v/>
      </c>
    </row>
    <row r="189" spans="2:12" x14ac:dyDescent="0.2">
      <c r="B189" s="346">
        <v>20</v>
      </c>
      <c r="C189" s="347">
        <v>0.2</v>
      </c>
      <c r="D189" s="347">
        <v>0.4</v>
      </c>
      <c r="E189" s="346">
        <v>40</v>
      </c>
      <c r="F189" s="347">
        <v>-1.4</v>
      </c>
      <c r="G189" s="347">
        <v>2.2000000000000002</v>
      </c>
      <c r="H189" s="375"/>
      <c r="I189" s="275" t="s">
        <v>658</v>
      </c>
      <c r="J189" s="48">
        <f>ROWS($H$8:I189)</f>
        <v>182</v>
      </c>
      <c r="K189" s="48" t="str">
        <f>IF(ID!$A$72=I189,J189,"")</f>
        <v/>
      </c>
      <c r="L189" s="48" t="str">
        <f>IFERROR(SMALL($K$8:$K$224,ROWS($K$8:K189)),"")</f>
        <v/>
      </c>
    </row>
    <row r="190" spans="2:12" x14ac:dyDescent="0.2">
      <c r="B190" s="346">
        <v>25</v>
      </c>
      <c r="C190" s="347">
        <v>0.2</v>
      </c>
      <c r="D190" s="347">
        <v>0.4</v>
      </c>
      <c r="E190" s="346">
        <v>50</v>
      </c>
      <c r="F190" s="347">
        <v>-1.4</v>
      </c>
      <c r="G190" s="347">
        <v>2.2000000000000002</v>
      </c>
      <c r="H190" s="375"/>
      <c r="I190" s="275" t="s">
        <v>658</v>
      </c>
      <c r="J190" s="48">
        <f>ROWS($H$8:I190)</f>
        <v>183</v>
      </c>
      <c r="K190" s="48" t="str">
        <f>IF(ID!$A$72=I190,J190,"")</f>
        <v/>
      </c>
      <c r="L190" s="48" t="str">
        <f>IFERROR(SMALL($K$8:$K$224,ROWS($K$8:K190)),"")</f>
        <v/>
      </c>
    </row>
    <row r="191" spans="2:12" x14ac:dyDescent="0.2">
      <c r="B191" s="346">
        <v>30</v>
      </c>
      <c r="C191" s="347">
        <v>0.2</v>
      </c>
      <c r="D191" s="347">
        <v>0.4</v>
      </c>
      <c r="E191" s="346">
        <v>60</v>
      </c>
      <c r="F191" s="347">
        <v>-1.5</v>
      </c>
      <c r="G191" s="347">
        <v>2.2000000000000002</v>
      </c>
      <c r="H191" s="375"/>
      <c r="I191" s="275" t="s">
        <v>658</v>
      </c>
      <c r="J191" s="48">
        <f>ROWS($H$8:I191)</f>
        <v>184</v>
      </c>
      <c r="K191" s="48" t="str">
        <f>IF(ID!$A$72=I191,J191,"")</f>
        <v/>
      </c>
      <c r="L191" s="48" t="str">
        <f>IFERROR(SMALL($K$8:$K$224,ROWS($K$8:K191)),"")</f>
        <v/>
      </c>
    </row>
    <row r="192" spans="2:12" x14ac:dyDescent="0.2">
      <c r="B192" s="346">
        <v>35</v>
      </c>
      <c r="C192" s="347">
        <v>0.1</v>
      </c>
      <c r="D192" s="347">
        <v>0.4</v>
      </c>
      <c r="E192" s="346">
        <v>70</v>
      </c>
      <c r="F192" s="347">
        <v>-1.8</v>
      </c>
      <c r="G192" s="347">
        <v>2.2000000000000002</v>
      </c>
      <c r="H192" s="375"/>
      <c r="I192" s="275" t="s">
        <v>658</v>
      </c>
      <c r="J192" s="48">
        <f>ROWS($H$8:I192)</f>
        <v>185</v>
      </c>
      <c r="K192" s="48" t="str">
        <f>IF(ID!$A$72=I192,J192,"")</f>
        <v/>
      </c>
      <c r="L192" s="48" t="str">
        <f>IFERROR(SMALL($K$8:$K$224,ROWS($K$8:K192)),"")</f>
        <v/>
      </c>
    </row>
    <row r="193" spans="2:12" x14ac:dyDescent="0.2">
      <c r="B193" s="350">
        <v>37</v>
      </c>
      <c r="C193" s="347">
        <v>0</v>
      </c>
      <c r="D193" s="347">
        <v>0.4</v>
      </c>
      <c r="E193" s="350">
        <v>80</v>
      </c>
      <c r="F193" s="347">
        <v>-2.2999999999999998</v>
      </c>
      <c r="G193" s="347">
        <v>2.2000000000000002</v>
      </c>
      <c r="H193" s="375"/>
      <c r="I193" s="275" t="s">
        <v>658</v>
      </c>
      <c r="J193" s="48">
        <f>ROWS($H$8:I193)</f>
        <v>186</v>
      </c>
      <c r="K193" s="48" t="str">
        <f>IF(ID!$A$72=I193,J193,"")</f>
        <v/>
      </c>
      <c r="L193" s="48" t="str">
        <f>IFERROR(SMALL($K$8:$K$224,ROWS($K$8:K193)),"")</f>
        <v/>
      </c>
    </row>
    <row r="194" spans="2:12" x14ac:dyDescent="0.2">
      <c r="B194" s="350">
        <v>40</v>
      </c>
      <c r="C194" s="357">
        <v>0</v>
      </c>
      <c r="D194" s="347">
        <v>0.4</v>
      </c>
      <c r="E194" s="350">
        <v>90</v>
      </c>
      <c r="F194" s="357">
        <v>-3</v>
      </c>
      <c r="G194" s="347">
        <v>2.2000000000000002</v>
      </c>
      <c r="H194" s="375"/>
      <c r="I194" s="275" t="s">
        <v>658</v>
      </c>
      <c r="J194" s="48">
        <f>ROWS($H$8:I194)</f>
        <v>187</v>
      </c>
      <c r="K194" s="48" t="str">
        <f>IF(ID!$A$72=I194,J194,"")</f>
        <v/>
      </c>
      <c r="L194" s="48" t="str">
        <f>IFERROR(SMALL($K$8:$K$224,ROWS($K$8:K194)),"")</f>
        <v/>
      </c>
    </row>
    <row r="195" spans="2:12" ht="12.5" x14ac:dyDescent="0.25">
      <c r="B195" s="342"/>
      <c r="C195" s="342"/>
      <c r="D195" s="342"/>
      <c r="E195" s="342"/>
      <c r="F195" s="342"/>
      <c r="G195" s="342"/>
      <c r="H195" s="342"/>
      <c r="J195" s="48">
        <f>ROWS($H$8:I195)</f>
        <v>188</v>
      </c>
      <c r="K195" s="48" t="str">
        <f>IF(ID!$A$72=I195,J195,"")</f>
        <v/>
      </c>
      <c r="L195" s="48" t="str">
        <f>IFERROR(SMALL($K$8:$K$224,ROWS($K$8:K195)),"")</f>
        <v/>
      </c>
    </row>
    <row r="196" spans="2:12" ht="12.5" x14ac:dyDescent="0.25">
      <c r="B196" s="342"/>
      <c r="C196" s="342"/>
      <c r="D196" s="342"/>
      <c r="E196" s="342"/>
      <c r="F196" s="342"/>
      <c r="G196" s="342"/>
      <c r="H196" s="342"/>
      <c r="J196" s="48">
        <f>ROWS($H$8:I196)</f>
        <v>189</v>
      </c>
      <c r="K196" s="48" t="str">
        <f>IF(ID!$A$72=I196,J196,"")</f>
        <v/>
      </c>
      <c r="L196" s="48" t="str">
        <f>IFERROR(SMALL($K$8:$K$224,ROWS($K$8:K196)),"")</f>
        <v/>
      </c>
    </row>
    <row r="197" spans="2:12" ht="12.5" x14ac:dyDescent="0.25">
      <c r="B197" s="342"/>
      <c r="C197" s="342"/>
      <c r="D197" s="342"/>
      <c r="E197" s="342"/>
      <c r="F197" s="342"/>
      <c r="G197" s="342"/>
      <c r="H197" s="342"/>
      <c r="J197" s="48">
        <f>ROWS($H$8:I197)</f>
        <v>190</v>
      </c>
      <c r="K197" s="48" t="str">
        <f>IF(ID!$A$72=I197,J197,"")</f>
        <v/>
      </c>
      <c r="L197" s="48" t="str">
        <f>IFERROR(SMALL($K$8:$K$224,ROWS($K$8:K197)),"")</f>
        <v/>
      </c>
    </row>
    <row r="198" spans="2:12" x14ac:dyDescent="0.2">
      <c r="B198" s="346">
        <v>15</v>
      </c>
      <c r="C198" s="347">
        <v>0</v>
      </c>
      <c r="D198" s="347">
        <v>0.3</v>
      </c>
      <c r="E198" s="346">
        <v>30</v>
      </c>
      <c r="F198" s="347">
        <v>-0.4</v>
      </c>
      <c r="G198" s="347">
        <v>1.6</v>
      </c>
      <c r="H198" s="358" t="s">
        <v>671</v>
      </c>
      <c r="I198" s="275" t="s">
        <v>659</v>
      </c>
      <c r="J198" s="48">
        <f>ROWS($H$8:I198)</f>
        <v>191</v>
      </c>
      <c r="K198" s="48">
        <f>IF(ID!$A$72=I198,J198,"")</f>
        <v>191</v>
      </c>
      <c r="L198" s="48" t="str">
        <f>IFERROR(SMALL($K$8:$K$224,ROWS($K$8:K198)),"")</f>
        <v/>
      </c>
    </row>
    <row r="199" spans="2:12" x14ac:dyDescent="0.2">
      <c r="B199" s="346">
        <v>20</v>
      </c>
      <c r="C199" s="347">
        <v>-0.1</v>
      </c>
      <c r="D199" s="347">
        <v>0.3</v>
      </c>
      <c r="E199" s="346">
        <v>40</v>
      </c>
      <c r="F199" s="347">
        <v>-0.2</v>
      </c>
      <c r="G199" s="347">
        <v>1.6</v>
      </c>
      <c r="H199" s="375"/>
      <c r="I199" s="275" t="s">
        <v>659</v>
      </c>
      <c r="J199" s="48">
        <f>ROWS($H$8:I199)</f>
        <v>192</v>
      </c>
      <c r="K199" s="48">
        <f>IF(ID!$A$72=I199,J199,"")</f>
        <v>192</v>
      </c>
      <c r="L199" s="48" t="str">
        <f>IFERROR(SMALL($K$8:$K$224,ROWS($K$8:K199)),"")</f>
        <v/>
      </c>
    </row>
    <row r="200" spans="2:12" x14ac:dyDescent="0.2">
      <c r="B200" s="346">
        <v>25</v>
      </c>
      <c r="C200" s="347">
        <v>-0.2</v>
      </c>
      <c r="D200" s="347">
        <v>0.3</v>
      </c>
      <c r="E200" s="346">
        <v>50</v>
      </c>
      <c r="F200" s="347">
        <v>-0.2</v>
      </c>
      <c r="G200" s="347">
        <v>1.6</v>
      </c>
      <c r="H200" s="375"/>
      <c r="I200" s="275" t="s">
        <v>659</v>
      </c>
      <c r="J200" s="48">
        <f>ROWS($H$8:I200)</f>
        <v>193</v>
      </c>
      <c r="K200" s="48">
        <f>IF(ID!$A$72=I200,J200,"")</f>
        <v>193</v>
      </c>
      <c r="L200" s="48" t="str">
        <f>IFERROR(SMALL($K$8:$K$224,ROWS($K$8:K200)),"")</f>
        <v/>
      </c>
    </row>
    <row r="201" spans="2:12" x14ac:dyDescent="0.2">
      <c r="B201" s="346">
        <v>30</v>
      </c>
      <c r="C201" s="347">
        <v>-0.2</v>
      </c>
      <c r="D201" s="347">
        <v>0.3</v>
      </c>
      <c r="E201" s="346">
        <v>60</v>
      </c>
      <c r="F201" s="347">
        <v>-0.2</v>
      </c>
      <c r="G201" s="347">
        <v>1.6</v>
      </c>
      <c r="H201" s="375"/>
      <c r="I201" s="275" t="s">
        <v>659</v>
      </c>
      <c r="J201" s="48">
        <f>ROWS($H$8:I201)</f>
        <v>194</v>
      </c>
      <c r="K201" s="48">
        <f>IF(ID!$A$72=I201,J201,"")</f>
        <v>194</v>
      </c>
      <c r="L201" s="48" t="str">
        <f>IFERROR(SMALL($K$8:$K$224,ROWS($K$8:K201)),"")</f>
        <v/>
      </c>
    </row>
    <row r="202" spans="2:12" x14ac:dyDescent="0.2">
      <c r="B202" s="346">
        <v>35</v>
      </c>
      <c r="C202" s="347">
        <v>-0.3</v>
      </c>
      <c r="D202" s="347">
        <v>0.3</v>
      </c>
      <c r="E202" s="346">
        <v>70</v>
      </c>
      <c r="F202" s="347">
        <v>-0.3</v>
      </c>
      <c r="G202" s="347">
        <v>1.6</v>
      </c>
      <c r="H202" s="375"/>
      <c r="I202" s="275" t="s">
        <v>659</v>
      </c>
      <c r="J202" s="48">
        <f>ROWS($H$8:I202)</f>
        <v>195</v>
      </c>
      <c r="K202" s="48">
        <f>IF(ID!$A$72=I202,J202,"")</f>
        <v>195</v>
      </c>
      <c r="L202" s="48" t="str">
        <f>IFERROR(SMALL($K$8:$K$224,ROWS($K$8:K202)),"")</f>
        <v/>
      </c>
    </row>
    <row r="203" spans="2:12" x14ac:dyDescent="0.2">
      <c r="B203" s="350">
        <v>37</v>
      </c>
      <c r="C203" s="347">
        <v>-0.3</v>
      </c>
      <c r="D203" s="347">
        <v>0.3</v>
      </c>
      <c r="E203" s="350">
        <v>80</v>
      </c>
      <c r="F203" s="347">
        <v>-0.5</v>
      </c>
      <c r="G203" s="347">
        <v>1.6</v>
      </c>
      <c r="H203" s="375"/>
      <c r="I203" s="275" t="s">
        <v>659</v>
      </c>
      <c r="J203" s="48">
        <f>ROWS($H$8:I203)</f>
        <v>196</v>
      </c>
      <c r="K203" s="48">
        <f>IF(ID!$A$72=I203,J203,"")</f>
        <v>196</v>
      </c>
      <c r="L203" s="48" t="str">
        <f>IFERROR(SMALL($K$8:$K$224,ROWS($K$8:K203)),"")</f>
        <v/>
      </c>
    </row>
    <row r="204" spans="2:12" x14ac:dyDescent="0.2">
      <c r="B204" s="350">
        <v>40</v>
      </c>
      <c r="C204" s="357">
        <v>-0.4</v>
      </c>
      <c r="D204" s="347">
        <v>0.3</v>
      </c>
      <c r="E204" s="350">
        <v>90</v>
      </c>
      <c r="F204" s="357">
        <v>-0.8</v>
      </c>
      <c r="G204" s="347">
        <v>1.6</v>
      </c>
      <c r="H204" s="375"/>
      <c r="I204" s="275" t="s">
        <v>659</v>
      </c>
      <c r="J204" s="48">
        <f>ROWS($H$8:I204)</f>
        <v>197</v>
      </c>
      <c r="K204" s="48">
        <f>IF(ID!$A$72=I204,J204,"")</f>
        <v>197</v>
      </c>
      <c r="L204" s="48" t="str">
        <f>IFERROR(SMALL($K$8:$K$224,ROWS($K$8:K204)),"")</f>
        <v/>
      </c>
    </row>
    <row r="205" spans="2:12" ht="12.5" x14ac:dyDescent="0.25">
      <c r="B205" s="342"/>
      <c r="C205" s="342"/>
      <c r="D205" s="342"/>
      <c r="E205" s="342"/>
      <c r="F205" s="342"/>
      <c r="G205" s="342"/>
      <c r="H205" s="342"/>
      <c r="J205" s="48">
        <f>ROWS($H$8:I205)</f>
        <v>198</v>
      </c>
      <c r="K205" s="48" t="str">
        <f>IF(ID!$A$72=I205,J205,"")</f>
        <v/>
      </c>
      <c r="L205" s="48" t="str">
        <f>IFERROR(SMALL($K$8:$K$224,ROWS($K$8:K205)),"")</f>
        <v/>
      </c>
    </row>
    <row r="206" spans="2:12" ht="12.5" x14ac:dyDescent="0.25">
      <c r="B206" s="342"/>
      <c r="C206" s="342"/>
      <c r="D206" s="342"/>
      <c r="E206" s="342"/>
      <c r="F206" s="342"/>
      <c r="G206" s="342"/>
      <c r="H206" s="342"/>
      <c r="J206" s="48">
        <f>ROWS($H$8:I206)</f>
        <v>199</v>
      </c>
      <c r="K206" s="48" t="str">
        <f>IF(ID!$A$72=I206,J206,"")</f>
        <v/>
      </c>
      <c r="L206" s="48" t="str">
        <f>IFERROR(SMALL($K$8:$K$224,ROWS($K$8:K206)),"")</f>
        <v/>
      </c>
    </row>
    <row r="207" spans="2:12" ht="12.5" x14ac:dyDescent="0.25">
      <c r="B207" s="342"/>
      <c r="C207" s="342"/>
      <c r="D207" s="342"/>
      <c r="E207" s="342"/>
      <c r="F207" s="342"/>
      <c r="G207" s="342"/>
      <c r="H207" s="342"/>
      <c r="J207" s="48">
        <f>ROWS($H$8:I207)</f>
        <v>200</v>
      </c>
      <c r="K207" s="48" t="str">
        <f>IF(ID!$A$72=I207,J207,"")</f>
        <v/>
      </c>
      <c r="L207" s="48" t="str">
        <f>IFERROR(SMALL($K$8:$K$224,ROWS($K$8:K207)),"")</f>
        <v/>
      </c>
    </row>
    <row r="208" spans="2:12" x14ac:dyDescent="0.2">
      <c r="B208" s="346">
        <v>15</v>
      </c>
      <c r="C208" s="347">
        <v>0.1</v>
      </c>
      <c r="D208" s="347">
        <v>0.3</v>
      </c>
      <c r="E208" s="346">
        <v>30</v>
      </c>
      <c r="F208" s="347">
        <v>0.1</v>
      </c>
      <c r="G208" s="347">
        <v>2.8</v>
      </c>
      <c r="H208" s="375" t="s">
        <v>672</v>
      </c>
      <c r="I208" s="275" t="s">
        <v>660</v>
      </c>
      <c r="J208" s="48">
        <f>ROWS($H$8:I208)</f>
        <v>201</v>
      </c>
      <c r="K208" s="48" t="str">
        <f>IF(ID!$A$72=I208,J208,"")</f>
        <v/>
      </c>
      <c r="L208" s="48" t="str">
        <f>IFERROR(SMALL($K$8:$K$224,ROWS($K$8:K208)),"")</f>
        <v/>
      </c>
    </row>
    <row r="209" spans="2:12" x14ac:dyDescent="0.2">
      <c r="B209" s="346">
        <v>20</v>
      </c>
      <c r="C209" s="347">
        <v>0.1</v>
      </c>
      <c r="D209" s="347">
        <v>0.3</v>
      </c>
      <c r="E209" s="346">
        <v>40</v>
      </c>
      <c r="F209" s="347">
        <v>0.2</v>
      </c>
      <c r="G209" s="347">
        <v>2.8</v>
      </c>
      <c r="H209" s="375"/>
      <c r="I209" s="275" t="s">
        <v>660</v>
      </c>
      <c r="J209" s="48">
        <f>ROWS($H$8:I209)</f>
        <v>202</v>
      </c>
      <c r="K209" s="48" t="str">
        <f>IF(ID!$A$72=I209,J209,"")</f>
        <v/>
      </c>
      <c r="L209" s="48" t="str">
        <f>IFERROR(SMALL($K$8:$K$224,ROWS($K$8:K209)),"")</f>
        <v/>
      </c>
    </row>
    <row r="210" spans="2:12" x14ac:dyDescent="0.2">
      <c r="B210" s="346">
        <v>25</v>
      </c>
      <c r="C210" s="347">
        <v>0</v>
      </c>
      <c r="D210" s="347">
        <v>0.3</v>
      </c>
      <c r="E210" s="346">
        <v>50</v>
      </c>
      <c r="F210" s="347">
        <v>0.2</v>
      </c>
      <c r="G210" s="347">
        <v>2.8</v>
      </c>
      <c r="H210" s="375"/>
      <c r="I210" s="275" t="s">
        <v>660</v>
      </c>
      <c r="J210" s="48">
        <f>ROWS($H$8:I210)</f>
        <v>203</v>
      </c>
      <c r="K210" s="48" t="str">
        <f>IF(ID!$A$72=I210,J210,"")</f>
        <v/>
      </c>
      <c r="L210" s="48" t="str">
        <f>IFERROR(SMALL($K$8:$K$224,ROWS($K$8:K210)),"")</f>
        <v/>
      </c>
    </row>
    <row r="211" spans="2:12" x14ac:dyDescent="0.2">
      <c r="B211" s="346">
        <v>30</v>
      </c>
      <c r="C211" s="347">
        <v>-0.2</v>
      </c>
      <c r="D211" s="347">
        <v>0.3</v>
      </c>
      <c r="E211" s="346">
        <v>60</v>
      </c>
      <c r="F211" s="347">
        <v>0</v>
      </c>
      <c r="G211" s="347">
        <v>2.8</v>
      </c>
      <c r="H211" s="375"/>
      <c r="I211" s="275" t="s">
        <v>660</v>
      </c>
      <c r="J211" s="48">
        <f>ROWS($H$8:I211)</f>
        <v>204</v>
      </c>
      <c r="K211" s="48" t="str">
        <f>IF(ID!$A$72=I211,J211,"")</f>
        <v/>
      </c>
      <c r="L211" s="48" t="str">
        <f>IFERROR(SMALL($K$8:$K$224,ROWS($K$8:K211)),"")</f>
        <v/>
      </c>
    </row>
    <row r="212" spans="2:12" x14ac:dyDescent="0.2">
      <c r="B212" s="346">
        <v>35</v>
      </c>
      <c r="C212" s="347">
        <v>-0.5</v>
      </c>
      <c r="D212" s="347">
        <v>0.3</v>
      </c>
      <c r="E212" s="346">
        <v>70</v>
      </c>
      <c r="F212" s="347">
        <v>-0.3</v>
      </c>
      <c r="G212" s="347">
        <v>2.8</v>
      </c>
      <c r="H212" s="375"/>
      <c r="I212" s="275" t="s">
        <v>660</v>
      </c>
      <c r="J212" s="48">
        <f>ROWS($H$8:I212)</f>
        <v>205</v>
      </c>
      <c r="K212" s="48" t="str">
        <f>IF(ID!$A$72=I212,J212,"")</f>
        <v/>
      </c>
      <c r="L212" s="48" t="str">
        <f>IFERROR(SMALL($K$8:$K$224,ROWS($K$8:K212)),"")</f>
        <v/>
      </c>
    </row>
    <row r="213" spans="2:12" x14ac:dyDescent="0.2">
      <c r="B213" s="350">
        <v>37</v>
      </c>
      <c r="C213" s="347">
        <v>-0.6</v>
      </c>
      <c r="D213" s="347">
        <v>0.3</v>
      </c>
      <c r="E213" s="350">
        <v>80</v>
      </c>
      <c r="F213" s="347">
        <v>-0.8</v>
      </c>
      <c r="G213" s="347">
        <v>2.8</v>
      </c>
      <c r="H213" s="375"/>
      <c r="I213" s="275" t="s">
        <v>660</v>
      </c>
      <c r="J213" s="48">
        <f>ROWS($H$8:I213)</f>
        <v>206</v>
      </c>
      <c r="K213" s="48" t="str">
        <f>IF(ID!$A$72=I213,J213,"")</f>
        <v/>
      </c>
      <c r="L213" s="48" t="str">
        <f>IFERROR(SMALL($K$8:$K$224,ROWS($K$8:K213)),"")</f>
        <v/>
      </c>
    </row>
    <row r="214" spans="2:12" x14ac:dyDescent="0.2">
      <c r="B214" s="350">
        <v>40</v>
      </c>
      <c r="C214" s="357">
        <v>-0.8</v>
      </c>
      <c r="D214" s="347">
        <v>0.3</v>
      </c>
      <c r="E214" s="350">
        <v>90</v>
      </c>
      <c r="F214" s="357">
        <v>-1.4</v>
      </c>
      <c r="G214" s="347">
        <v>2.8</v>
      </c>
      <c r="H214" s="375"/>
      <c r="I214" s="275" t="s">
        <v>660</v>
      </c>
      <c r="J214" s="48">
        <f>ROWS($H$8:I214)</f>
        <v>207</v>
      </c>
      <c r="K214" s="48" t="str">
        <f>IF(ID!$A$72=I214,J214,"")</f>
        <v/>
      </c>
      <c r="L214" s="48" t="str">
        <f>IFERROR(SMALL($K$8:$K$224,ROWS($K$8:K214)),"")</f>
        <v/>
      </c>
    </row>
    <row r="215" spans="2:12" ht="12.5" x14ac:dyDescent="0.25">
      <c r="B215" s="342"/>
      <c r="C215" s="342"/>
      <c r="D215" s="342"/>
      <c r="E215" s="342"/>
      <c r="F215" s="342"/>
      <c r="G215" s="342"/>
      <c r="H215" s="342"/>
      <c r="J215" s="48">
        <f>ROWS($H$8:I215)</f>
        <v>208</v>
      </c>
      <c r="K215" s="48" t="str">
        <f>IF(ID!$A$72=I215,J215,"")</f>
        <v/>
      </c>
      <c r="L215" s="48" t="str">
        <f>IFERROR(SMALL($K$8:$K$224,ROWS($K$8:K215)),"")</f>
        <v/>
      </c>
    </row>
    <row r="216" spans="2:12" ht="12.5" x14ac:dyDescent="0.25">
      <c r="B216" s="342"/>
      <c r="C216" s="342"/>
      <c r="D216" s="342"/>
      <c r="E216" s="342"/>
      <c r="F216" s="342"/>
      <c r="G216" s="342"/>
      <c r="H216" s="342"/>
      <c r="J216" s="48">
        <f>ROWS($H$8:I216)</f>
        <v>209</v>
      </c>
      <c r="K216" s="48" t="str">
        <f>IF(ID!$A$72=I216,J216,"")</f>
        <v/>
      </c>
      <c r="L216" s="48" t="str">
        <f>IFERROR(SMALL($K$8:$K$224,ROWS($K$8:K216)),"")</f>
        <v/>
      </c>
    </row>
    <row r="217" spans="2:12" ht="12.5" x14ac:dyDescent="0.25">
      <c r="B217" s="342"/>
      <c r="C217" s="342"/>
      <c r="D217" s="342"/>
      <c r="E217" s="342"/>
      <c r="F217" s="342"/>
      <c r="G217" s="342"/>
      <c r="H217" s="342"/>
      <c r="J217" s="48">
        <f>ROWS($H$8:I217)</f>
        <v>210</v>
      </c>
      <c r="K217" s="48" t="str">
        <f>IF(ID!$A$72=I217,J217,"")</f>
        <v/>
      </c>
      <c r="L217" s="48" t="str">
        <f>IFERROR(SMALL($K$8:$K$224,ROWS($K$8:K217)),"")</f>
        <v/>
      </c>
    </row>
    <row r="218" spans="2:12" x14ac:dyDescent="0.2">
      <c r="B218" s="346">
        <v>15.1</v>
      </c>
      <c r="C218" s="347">
        <v>0</v>
      </c>
      <c r="D218" s="347">
        <v>0.1</v>
      </c>
      <c r="E218" s="346">
        <v>36.299999999999997</v>
      </c>
      <c r="F218" s="347">
        <v>-1.5</v>
      </c>
      <c r="G218" s="376">
        <v>1.5</v>
      </c>
      <c r="H218" s="370" t="s">
        <v>673</v>
      </c>
      <c r="I218" s="275" t="s">
        <v>661</v>
      </c>
      <c r="J218" s="48">
        <f>ROWS($H$8:I218)</f>
        <v>211</v>
      </c>
      <c r="K218" s="48" t="str">
        <f>IF(ID!$A$72=I218,J218,"")</f>
        <v/>
      </c>
      <c r="L218" s="48" t="str">
        <f>IFERROR(SMALL($K$8:$K$224,ROWS($K$8:K218)),"")</f>
        <v/>
      </c>
    </row>
    <row r="219" spans="2:12" x14ac:dyDescent="0.2">
      <c r="B219" s="346">
        <v>20.2</v>
      </c>
      <c r="C219" s="347">
        <v>0.1</v>
      </c>
      <c r="D219" s="347">
        <v>0.1</v>
      </c>
      <c r="E219" s="346">
        <v>40.5</v>
      </c>
      <c r="F219" s="347">
        <v>-0.8</v>
      </c>
      <c r="G219" s="376">
        <v>1.5</v>
      </c>
      <c r="H219" s="370"/>
      <c r="I219" s="275" t="s">
        <v>661</v>
      </c>
      <c r="J219" s="48">
        <f>ROWS($H$8:I219)</f>
        <v>212</v>
      </c>
      <c r="K219" s="48" t="str">
        <f>IF(ID!$A$72=I219,J219,"")</f>
        <v/>
      </c>
      <c r="L219" s="48" t="str">
        <f>IFERROR(SMALL($K$8:$K$224,ROWS($K$8:K219)),"")</f>
        <v/>
      </c>
    </row>
    <row r="220" spans="2:12" x14ac:dyDescent="0.2">
      <c r="B220" s="346">
        <v>25</v>
      </c>
      <c r="C220" s="347">
        <v>0</v>
      </c>
      <c r="D220" s="347">
        <v>0.1</v>
      </c>
      <c r="E220" s="346">
        <v>49.8</v>
      </c>
      <c r="F220" s="347">
        <v>-0.2</v>
      </c>
      <c r="G220" s="376">
        <v>1.5</v>
      </c>
      <c r="H220" s="370"/>
      <c r="I220" s="275" t="s">
        <v>661</v>
      </c>
      <c r="J220" s="48">
        <f>ROWS($H$8:I220)</f>
        <v>213</v>
      </c>
      <c r="K220" s="48" t="str">
        <f>IF(ID!$A$72=I220,J220,"")</f>
        <v/>
      </c>
      <c r="L220" s="48" t="str">
        <f>IFERROR(SMALL($K$8:$K$224,ROWS($K$8:K220)),"")</f>
        <v/>
      </c>
    </row>
    <row r="221" spans="2:12" x14ac:dyDescent="0.2">
      <c r="B221" s="346">
        <v>30.5</v>
      </c>
      <c r="C221" s="347">
        <v>-0.1</v>
      </c>
      <c r="D221" s="347">
        <v>0.1</v>
      </c>
      <c r="E221" s="346">
        <v>59.2</v>
      </c>
      <c r="F221" s="347">
        <v>0.4</v>
      </c>
      <c r="G221" s="376">
        <v>1.5</v>
      </c>
      <c r="H221" s="370"/>
      <c r="I221" s="275" t="s">
        <v>661</v>
      </c>
      <c r="J221" s="48">
        <f>ROWS($H$8:I221)</f>
        <v>214</v>
      </c>
      <c r="K221" s="48" t="str">
        <f>IF(ID!$A$72=I221,J221,"")</f>
        <v/>
      </c>
      <c r="L221" s="48" t="str">
        <f>IFERROR(SMALL($K$8:$K$224,ROWS($K$8:K221)),"")</f>
        <v/>
      </c>
    </row>
    <row r="222" spans="2:12" x14ac:dyDescent="0.2">
      <c r="B222" s="346">
        <v>35.5</v>
      </c>
      <c r="C222" s="347">
        <v>-0.1</v>
      </c>
      <c r="D222" s="347">
        <v>0.1</v>
      </c>
      <c r="E222" s="346">
        <v>70.599999999999994</v>
      </c>
      <c r="F222" s="347">
        <v>-0.7</v>
      </c>
      <c r="G222" s="376">
        <v>1.5</v>
      </c>
      <c r="H222" s="370"/>
      <c r="I222" s="275" t="s">
        <v>661</v>
      </c>
      <c r="J222" s="48">
        <f>ROWS($H$8:I222)</f>
        <v>215</v>
      </c>
      <c r="K222" s="48" t="str">
        <f>IF(ID!$A$72=I222,J222,"")</f>
        <v/>
      </c>
      <c r="L222" s="48" t="str">
        <f>IFERROR(SMALL($K$8:$K$224,ROWS($K$8:K222)),"")</f>
        <v/>
      </c>
    </row>
    <row r="223" spans="2:12" x14ac:dyDescent="0.2">
      <c r="B223" s="350">
        <v>37.200000000000003</v>
      </c>
      <c r="C223" s="347">
        <v>0</v>
      </c>
      <c r="D223" s="347">
        <v>0.1</v>
      </c>
      <c r="E223" s="350">
        <v>80.900000000000006</v>
      </c>
      <c r="F223" s="347">
        <v>-0.9</v>
      </c>
      <c r="G223" s="376">
        <v>1.5</v>
      </c>
      <c r="H223" s="370"/>
      <c r="I223" s="275" t="s">
        <v>661</v>
      </c>
      <c r="J223" s="48">
        <f>ROWS($H$8:I223)</f>
        <v>216</v>
      </c>
      <c r="K223" s="48" t="str">
        <f>IF(ID!$A$72=I223,J223,"")</f>
        <v/>
      </c>
      <c r="L223" s="48" t="str">
        <f>IFERROR(SMALL($K$8:$K$224,ROWS($K$8:K223)),"")</f>
        <v/>
      </c>
    </row>
    <row r="224" spans="2:12" x14ac:dyDescent="0.2">
      <c r="B224" s="350">
        <v>39.700000000000003</v>
      </c>
      <c r="C224" s="357">
        <v>0.2</v>
      </c>
      <c r="D224" s="347">
        <v>0.1</v>
      </c>
      <c r="E224" s="350">
        <v>90.4</v>
      </c>
      <c r="F224" s="348">
        <v>-0.6</v>
      </c>
      <c r="G224" s="376">
        <v>1.5</v>
      </c>
      <c r="H224" s="370"/>
      <c r="I224" s="275" t="s">
        <v>661</v>
      </c>
      <c r="J224" s="48">
        <f>ROWS($H$8:I224)</f>
        <v>217</v>
      </c>
      <c r="K224" s="48" t="str">
        <f>IF(ID!$A$72=I224,J224,"")</f>
        <v/>
      </c>
      <c r="L224" s="48" t="str">
        <f>IFERROR(SMALL($K$8:$K$224,ROWS($K$8:K224)),"")</f>
        <v/>
      </c>
    </row>
  </sheetData>
  <sheetProtection algorithmName="SHA-512" hashValue="Ozw3FCOr8tqmpSHRsSp6c8yCWSMpOjAlFB7VTq1hCiuvmqD0sR6XTsjetjc8gN2Ye6D9kAduetT8aSFYUEMEkg==" saltValue="7UhfEuprrvgJbbUB/QNwJA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Z66"/>
  <sheetViews>
    <sheetView view="pageBreakPreview" topLeftCell="A4" zoomScaleNormal="100" zoomScaleSheetLayoutView="100" workbookViewId="0">
      <selection activeCell="H18" sqref="H18"/>
    </sheetView>
  </sheetViews>
  <sheetFormatPr defaultColWidth="0" defaultRowHeight="15.5" x14ac:dyDescent="0.25"/>
  <cols>
    <col min="1" max="1" width="3.7265625" style="1" customWidth="1"/>
    <col min="2" max="2" width="16.26953125" style="1" customWidth="1"/>
    <col min="3" max="3" width="12.54296875" style="1" customWidth="1"/>
    <col min="4" max="4" width="2.453125" style="1" customWidth="1"/>
    <col min="5" max="5" width="10.26953125" style="1" customWidth="1"/>
    <col min="6" max="6" width="12.54296875" style="1" customWidth="1"/>
    <col min="7" max="7" width="14.54296875" style="1" customWidth="1"/>
    <col min="8" max="9" width="12.54296875" style="1" customWidth="1"/>
    <col min="10" max="10" width="19.7265625" style="1" customWidth="1"/>
    <col min="11" max="11" width="4" style="1" customWidth="1"/>
    <col min="12" max="12" width="4.54296875" style="1" customWidth="1"/>
    <col min="13" max="13" width="5.81640625" style="1" customWidth="1"/>
    <col min="14" max="246" width="0" style="1" hidden="1" customWidth="1"/>
    <col min="247" max="250" width="9.1796875" style="1" hidden="1" customWidth="1"/>
    <col min="251" max="251" width="0.26953125" style="1" hidden="1" customWidth="1"/>
    <col min="252" max="252" width="8.54296875" style="1" hidden="1" customWidth="1"/>
    <col min="253" max="253" width="8.7265625" style="1" hidden="1" customWidth="1"/>
    <col min="254" max="257" width="9.1796875" style="1" hidden="1" customWidth="1"/>
    <col min="258" max="258" width="0.26953125" style="1" hidden="1" customWidth="1"/>
    <col min="259" max="259" width="8.54296875" style="1" hidden="1" customWidth="1"/>
    <col min="260" max="260" width="8.7265625" style="1" hidden="1" customWidth="1"/>
    <col min="261" max="16384" width="9.1796875" style="1" hidden="1"/>
  </cols>
  <sheetData>
    <row r="1" spans="1:13" ht="15.75" hidden="1" customHeight="1" x14ac:dyDescent="0.25"/>
    <row r="2" spans="1:13" hidden="1" x14ac:dyDescent="0.25"/>
    <row r="3" spans="1:13" hidden="1" x14ac:dyDescent="0.25"/>
    <row r="4" spans="1:13" ht="18.5" x14ac:dyDescent="0.25">
      <c r="A4" s="1001" t="s">
        <v>61</v>
      </c>
      <c r="B4" s="1001"/>
      <c r="C4" s="1001"/>
      <c r="D4" s="1001"/>
      <c r="E4" s="1001"/>
      <c r="F4" s="1001"/>
      <c r="G4" s="1001"/>
      <c r="H4" s="1001"/>
      <c r="I4" s="1001"/>
      <c r="J4" s="1001"/>
      <c r="K4" s="1001"/>
      <c r="L4" s="1001"/>
      <c r="M4" s="17"/>
    </row>
    <row r="5" spans="1:13" ht="17" x14ac:dyDescent="0.25">
      <c r="A5" s="1000" t="s">
        <v>62</v>
      </c>
      <c r="B5" s="1000"/>
      <c r="C5" s="1000"/>
      <c r="D5" s="1000"/>
      <c r="E5" s="1000"/>
      <c r="F5" s="1000"/>
      <c r="G5" s="1000"/>
      <c r="H5" s="1000"/>
      <c r="I5" s="1000"/>
      <c r="J5" s="1000"/>
      <c r="K5" s="1000"/>
      <c r="L5" s="1000"/>
      <c r="M5" s="33"/>
    </row>
    <row r="6" spans="1:13" x14ac:dyDescent="0.25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ht="15.75" hidden="1" customHeight="1" x14ac:dyDescent="0.25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</row>
    <row r="8" spans="1:13" ht="15.75" customHeight="1" x14ac:dyDescent="0.25"/>
    <row r="9" spans="1:13" ht="15" customHeight="1" x14ac:dyDescent="0.25">
      <c r="A9" s="987" t="s">
        <v>63</v>
      </c>
      <c r="B9" s="987"/>
      <c r="C9" s="987"/>
      <c r="D9" s="147" t="s">
        <v>64</v>
      </c>
      <c r="E9" s="291" t="s">
        <v>65</v>
      </c>
    </row>
    <row r="10" spans="1:13" ht="15" customHeight="1" x14ac:dyDescent="0.25">
      <c r="A10" s="987" t="s">
        <v>66</v>
      </c>
      <c r="B10" s="987"/>
      <c r="C10" s="987"/>
      <c r="D10" s="147" t="s">
        <v>64</v>
      </c>
      <c r="E10" s="291" t="s">
        <v>65</v>
      </c>
    </row>
    <row r="11" spans="1:13" ht="15" customHeight="1" x14ac:dyDescent="0.25">
      <c r="A11" s="987" t="s">
        <v>67</v>
      </c>
      <c r="B11" s="987"/>
      <c r="C11" s="987"/>
      <c r="D11" s="147" t="s">
        <v>64</v>
      </c>
      <c r="E11" s="291" t="s">
        <v>65</v>
      </c>
    </row>
    <row r="12" spans="1:13" ht="15" customHeight="1" x14ac:dyDescent="0.25">
      <c r="A12" s="987" t="s">
        <v>68</v>
      </c>
      <c r="B12" s="987"/>
      <c r="C12" s="987"/>
      <c r="D12" s="147" t="s">
        <v>64</v>
      </c>
      <c r="E12" s="292" t="s">
        <v>69</v>
      </c>
      <c r="F12" s="147"/>
      <c r="G12" s="292" t="s">
        <v>70</v>
      </c>
    </row>
    <row r="13" spans="1:13" ht="15" customHeight="1" x14ac:dyDescent="0.25">
      <c r="A13" s="987" t="s">
        <v>71</v>
      </c>
      <c r="B13" s="987"/>
      <c r="C13" s="987"/>
      <c r="D13" s="147" t="s">
        <v>64</v>
      </c>
      <c r="E13" s="291" t="s">
        <v>65</v>
      </c>
      <c r="G13" s="292" t="s">
        <v>70</v>
      </c>
    </row>
    <row r="14" spans="1:13" ht="15" customHeight="1" x14ac:dyDescent="0.25">
      <c r="A14" s="147" t="s">
        <v>21</v>
      </c>
      <c r="B14" s="147"/>
      <c r="C14" s="147"/>
      <c r="D14" s="147" t="s">
        <v>64</v>
      </c>
      <c r="E14" s="291" t="str">
        <f>E16</f>
        <v>......................................</v>
      </c>
    </row>
    <row r="15" spans="1:13" ht="15" customHeight="1" x14ac:dyDescent="0.25">
      <c r="A15" s="987" t="s">
        <v>72</v>
      </c>
      <c r="B15" s="987"/>
      <c r="C15" s="987"/>
      <c r="D15" s="147" t="s">
        <v>64</v>
      </c>
      <c r="E15" s="291" t="s">
        <v>65</v>
      </c>
      <c r="I15" s="19"/>
    </row>
    <row r="16" spans="1:13" ht="15" customHeight="1" x14ac:dyDescent="0.25">
      <c r="A16" s="987" t="s">
        <v>73</v>
      </c>
      <c r="B16" s="987"/>
      <c r="C16" s="987"/>
      <c r="D16" s="147" t="s">
        <v>64</v>
      </c>
      <c r="E16" s="291" t="s">
        <v>65</v>
      </c>
    </row>
    <row r="17" spans="1:13" ht="15" customHeight="1" x14ac:dyDescent="0.25">
      <c r="A17" s="991" t="s">
        <v>74</v>
      </c>
      <c r="B17" s="991"/>
      <c r="C17" s="991"/>
      <c r="D17" s="147" t="s">
        <v>64</v>
      </c>
      <c r="E17" s="291" t="s">
        <v>65</v>
      </c>
      <c r="I17" s="19"/>
    </row>
    <row r="18" spans="1:13" ht="15" customHeight="1" x14ac:dyDescent="0.25">
      <c r="A18" s="987" t="s">
        <v>75</v>
      </c>
      <c r="B18" s="987"/>
      <c r="C18" s="987"/>
      <c r="D18" s="147" t="s">
        <v>64</v>
      </c>
      <c r="E18" s="291" t="s">
        <v>65</v>
      </c>
      <c r="G18" s="147"/>
      <c r="I18" s="27"/>
      <c r="J18" s="27"/>
      <c r="K18" s="301"/>
      <c r="L18" s="300" t="s">
        <v>76</v>
      </c>
      <c r="M18" s="297"/>
    </row>
    <row r="19" spans="1:13" ht="15" customHeight="1" x14ac:dyDescent="0.25">
      <c r="A19" s="991" t="s">
        <v>77</v>
      </c>
      <c r="B19" s="991"/>
      <c r="C19" s="991"/>
      <c r="D19" s="147" t="s">
        <v>64</v>
      </c>
      <c r="E19" s="987" t="s">
        <v>78</v>
      </c>
      <c r="F19" s="987"/>
      <c r="G19" s="987"/>
      <c r="I19" s="27"/>
      <c r="J19" s="27"/>
      <c r="K19" s="301"/>
      <c r="L19" s="299">
        <v>25</v>
      </c>
      <c r="M19" s="297"/>
    </row>
    <row r="20" spans="1:13" ht="15" customHeight="1" x14ac:dyDescent="0.25">
      <c r="A20" s="991" t="s">
        <v>79</v>
      </c>
      <c r="B20" s="991"/>
      <c r="C20" s="991"/>
      <c r="D20" s="147" t="s">
        <v>64</v>
      </c>
      <c r="E20" s="987" t="s">
        <v>80</v>
      </c>
      <c r="F20" s="987"/>
      <c r="G20" s="987"/>
      <c r="H20" s="147"/>
      <c r="I20" s="27"/>
      <c r="J20" s="27"/>
      <c r="K20" s="301"/>
      <c r="L20" s="299">
        <v>25</v>
      </c>
      <c r="M20" s="298"/>
    </row>
    <row r="21" spans="1:13" hidden="1" x14ac:dyDescent="0.25">
      <c r="E21" s="20"/>
      <c r="F21" s="21"/>
      <c r="I21" s="27"/>
      <c r="J21" s="28"/>
      <c r="K21" s="296"/>
      <c r="L21" s="296"/>
      <c r="M21" s="298"/>
    </row>
    <row r="22" spans="1:13" x14ac:dyDescent="0.25">
      <c r="E22" s="20"/>
      <c r="F22" s="21"/>
      <c r="I22" s="27"/>
      <c r="J22" s="28"/>
      <c r="K22" s="296"/>
      <c r="L22" s="296"/>
      <c r="M22" s="298"/>
    </row>
    <row r="23" spans="1:13" x14ac:dyDescent="0.25">
      <c r="E23" s="20"/>
      <c r="F23" s="21"/>
      <c r="I23" s="27"/>
      <c r="J23" s="28"/>
      <c r="K23" s="296"/>
      <c r="L23" s="296"/>
      <c r="M23" s="298"/>
    </row>
    <row r="24" spans="1:13" ht="15.75" customHeight="1" x14ac:dyDescent="0.25">
      <c r="A24" s="993" t="s">
        <v>81</v>
      </c>
      <c r="B24" s="993"/>
      <c r="C24" s="988" t="s">
        <v>82</v>
      </c>
      <c r="D24" s="994" t="s">
        <v>83</v>
      </c>
      <c r="E24" s="995"/>
      <c r="G24" s="19"/>
      <c r="H24" s="19"/>
      <c r="I24" s="28"/>
      <c r="J24" s="28"/>
      <c r="K24" s="296"/>
      <c r="L24" s="296"/>
      <c r="M24" s="298"/>
    </row>
    <row r="25" spans="1:13" ht="15.75" customHeight="1" x14ac:dyDescent="0.25">
      <c r="A25" s="993"/>
      <c r="B25" s="993"/>
      <c r="C25" s="989"/>
      <c r="D25" s="996"/>
      <c r="E25" s="997"/>
      <c r="G25" s="19"/>
      <c r="H25" s="19"/>
      <c r="I25" s="28"/>
      <c r="J25" s="28"/>
      <c r="K25" s="296"/>
      <c r="L25" s="296"/>
      <c r="M25" s="296"/>
    </row>
    <row r="26" spans="1:13" x14ac:dyDescent="0.25">
      <c r="A26" s="993"/>
      <c r="B26" s="993"/>
      <c r="C26" s="990"/>
      <c r="D26" s="998"/>
      <c r="E26" s="999"/>
      <c r="G26" s="19"/>
      <c r="H26" s="19"/>
      <c r="I26" s="28"/>
      <c r="J26" s="28"/>
      <c r="K26" s="28"/>
      <c r="L26" s="28"/>
      <c r="M26" s="28"/>
    </row>
    <row r="27" spans="1:13" ht="20.149999999999999" customHeight="1" x14ac:dyDescent="0.25">
      <c r="A27" s="992" t="s">
        <v>84</v>
      </c>
      <c r="B27" s="992"/>
      <c r="C27" s="23"/>
      <c r="D27" s="22"/>
      <c r="E27" s="31"/>
      <c r="G27" s="19"/>
      <c r="H27" s="19"/>
      <c r="I27" s="28"/>
      <c r="J27" s="29"/>
      <c r="K27" s="29"/>
      <c r="L27" s="29"/>
      <c r="M27" s="29"/>
    </row>
    <row r="28" spans="1:13" ht="20.149999999999999" customHeight="1" x14ac:dyDescent="0.25">
      <c r="A28" s="992" t="s">
        <v>85</v>
      </c>
      <c r="B28" s="992"/>
      <c r="C28" s="23"/>
      <c r="D28" s="22"/>
      <c r="E28" s="31"/>
      <c r="G28" s="19"/>
      <c r="H28" s="19"/>
      <c r="I28" s="28"/>
      <c r="J28" s="29"/>
      <c r="K28" s="29"/>
      <c r="L28" s="29"/>
      <c r="M28" s="29"/>
    </row>
    <row r="29" spans="1:13" hidden="1" x14ac:dyDescent="0.25">
      <c r="A29" s="150" t="s">
        <v>86</v>
      </c>
      <c r="B29" s="150"/>
      <c r="C29" s="22"/>
      <c r="D29" s="105" t="s">
        <v>87</v>
      </c>
      <c r="E29" s="150"/>
      <c r="F29" s="21"/>
      <c r="G29" s="19"/>
      <c r="H29" s="19"/>
      <c r="I29" s="28"/>
      <c r="J29" s="28"/>
      <c r="K29" s="28"/>
      <c r="L29" s="28"/>
      <c r="M29" s="28"/>
    </row>
    <row r="30" spans="1:13" ht="15.75" hidden="1" customHeight="1" x14ac:dyDescent="0.25">
      <c r="A30" s="993" t="s">
        <v>81</v>
      </c>
      <c r="B30" s="993"/>
      <c r="C30" s="982" t="s">
        <v>88</v>
      </c>
      <c r="D30" s="982"/>
      <c r="E30" s="982"/>
      <c r="F30" s="982" t="s">
        <v>89</v>
      </c>
      <c r="G30" s="2"/>
      <c r="I30" s="30"/>
      <c r="J30" s="30"/>
      <c r="K30" s="30"/>
      <c r="L30" s="30"/>
      <c r="M30" s="30"/>
    </row>
    <row r="31" spans="1:13" hidden="1" x14ac:dyDescent="0.25">
      <c r="A31" s="993"/>
      <c r="B31" s="993"/>
      <c r="C31" s="982"/>
      <c r="D31" s="982"/>
      <c r="E31" s="982"/>
      <c r="F31" s="982"/>
      <c r="G31" s="2"/>
      <c r="I31" s="30"/>
      <c r="J31" s="30"/>
      <c r="K31" s="30"/>
      <c r="L31" s="30"/>
      <c r="M31" s="30"/>
    </row>
    <row r="32" spans="1:13" ht="20.149999999999999" hidden="1" customHeight="1" x14ac:dyDescent="0.25">
      <c r="A32" s="993" t="s">
        <v>90</v>
      </c>
      <c r="B32" s="993"/>
      <c r="C32" s="983"/>
      <c r="D32" s="983"/>
      <c r="E32" s="983"/>
      <c r="F32" s="100" t="s">
        <v>91</v>
      </c>
      <c r="G32" s="19"/>
      <c r="K32" s="27"/>
      <c r="L32" s="27"/>
    </row>
    <row r="33" spans="1:12" x14ac:dyDescent="0.25">
      <c r="C33" s="24"/>
      <c r="D33" s="24"/>
      <c r="E33" s="24"/>
      <c r="F33" s="24"/>
      <c r="G33" s="24"/>
      <c r="H33" s="32"/>
      <c r="K33" s="27"/>
      <c r="L33" s="27"/>
    </row>
    <row r="34" spans="1:12" ht="17.25" customHeight="1" x14ac:dyDescent="0.25">
      <c r="A34" s="1005" t="s">
        <v>92</v>
      </c>
      <c r="B34" s="1006"/>
      <c r="C34" s="984" t="s">
        <v>93</v>
      </c>
      <c r="D34" s="985"/>
      <c r="E34" s="985"/>
      <c r="F34" s="985"/>
      <c r="G34" s="985"/>
      <c r="H34" s="985"/>
      <c r="I34" s="986"/>
      <c r="J34" s="148"/>
      <c r="K34" s="28"/>
      <c r="L34" s="1003" t="s">
        <v>76</v>
      </c>
    </row>
    <row r="35" spans="1:12" ht="16.5" customHeight="1" x14ac:dyDescent="0.25">
      <c r="A35" s="1007"/>
      <c r="B35" s="1008"/>
      <c r="C35" s="151">
        <v>1</v>
      </c>
      <c r="D35" s="993">
        <v>2</v>
      </c>
      <c r="E35" s="993"/>
      <c r="F35" s="149">
        <v>3</v>
      </c>
      <c r="G35" s="149">
        <v>4</v>
      </c>
      <c r="H35" s="149">
        <v>5</v>
      </c>
      <c r="I35" s="149">
        <v>6</v>
      </c>
      <c r="J35" s="25" t="s">
        <v>89</v>
      </c>
      <c r="K35" s="28"/>
      <c r="L35" s="1003"/>
    </row>
    <row r="36" spans="1:12" x14ac:dyDescent="0.25">
      <c r="A36" s="1009"/>
      <c r="B36" s="1010"/>
      <c r="C36" s="151" t="s">
        <v>94</v>
      </c>
      <c r="D36" s="993" t="s">
        <v>94</v>
      </c>
      <c r="E36" s="993"/>
      <c r="F36" s="151" t="s">
        <v>94</v>
      </c>
      <c r="G36" s="151" t="s">
        <v>94</v>
      </c>
      <c r="H36" s="151" t="s">
        <v>94</v>
      </c>
      <c r="I36" s="151" t="s">
        <v>94</v>
      </c>
      <c r="J36" s="25"/>
      <c r="K36" s="28"/>
      <c r="L36" s="1003"/>
    </row>
    <row r="37" spans="1:12" ht="20.149999999999999" customHeight="1" x14ac:dyDescent="0.25">
      <c r="A37" s="980" t="s">
        <v>58</v>
      </c>
      <c r="B37" s="981"/>
      <c r="C37" s="125" t="s">
        <v>58</v>
      </c>
      <c r="D37" s="165" t="s">
        <v>58</v>
      </c>
      <c r="E37" s="126"/>
      <c r="F37" s="125" t="s">
        <v>58</v>
      </c>
      <c r="G37" s="125" t="s">
        <v>58</v>
      </c>
      <c r="H37" s="125" t="s">
        <v>58</v>
      </c>
      <c r="I37" s="125" t="s">
        <v>58</v>
      </c>
      <c r="J37" s="1004" t="s">
        <v>95</v>
      </c>
      <c r="K37" s="293"/>
      <c r="L37" s="1002">
        <v>50</v>
      </c>
    </row>
    <row r="38" spans="1:12" ht="20.149999999999999" customHeight="1" x14ac:dyDescent="0.25">
      <c r="A38" s="980" t="s">
        <v>58</v>
      </c>
      <c r="B38" s="981"/>
      <c r="C38" s="125" t="s">
        <v>58</v>
      </c>
      <c r="D38" s="165" t="s">
        <v>58</v>
      </c>
      <c r="E38" s="127"/>
      <c r="F38" s="125" t="s">
        <v>58</v>
      </c>
      <c r="G38" s="125" t="s">
        <v>58</v>
      </c>
      <c r="H38" s="125" t="s">
        <v>58</v>
      </c>
      <c r="I38" s="125" t="s">
        <v>58</v>
      </c>
      <c r="J38" s="1004"/>
      <c r="K38" s="293"/>
      <c r="L38" s="1002"/>
    </row>
    <row r="39" spans="1:12" ht="20.149999999999999" customHeight="1" x14ac:dyDescent="0.25">
      <c r="A39" s="980" t="s">
        <v>58</v>
      </c>
      <c r="B39" s="981"/>
      <c r="C39" s="125" t="s">
        <v>58</v>
      </c>
      <c r="D39" s="165" t="s">
        <v>58</v>
      </c>
      <c r="E39" s="127"/>
      <c r="F39" s="125" t="s">
        <v>58</v>
      </c>
      <c r="G39" s="125" t="s">
        <v>58</v>
      </c>
      <c r="H39" s="125" t="s">
        <v>58</v>
      </c>
      <c r="I39" s="125" t="s">
        <v>58</v>
      </c>
      <c r="J39" s="1004"/>
      <c r="K39" s="294"/>
      <c r="L39" s="1002"/>
    </row>
    <row r="40" spans="1:12" ht="20.149999999999999" customHeight="1" x14ac:dyDescent="0.25">
      <c r="A40" s="980" t="s">
        <v>58</v>
      </c>
      <c r="B40" s="981"/>
      <c r="C40" s="125" t="s">
        <v>58</v>
      </c>
      <c r="D40" s="165" t="s">
        <v>58</v>
      </c>
      <c r="E40" s="126"/>
      <c r="F40" s="125" t="s">
        <v>58</v>
      </c>
      <c r="G40" s="125" t="s">
        <v>58</v>
      </c>
      <c r="H40" s="125" t="s">
        <v>58</v>
      </c>
      <c r="I40" s="125" t="s">
        <v>58</v>
      </c>
      <c r="J40" s="1004"/>
      <c r="K40" s="294"/>
      <c r="L40" s="1002"/>
    </row>
    <row r="41" spans="1:12" ht="20.149999999999999" customHeight="1" x14ac:dyDescent="0.25">
      <c r="A41" s="980" t="s">
        <v>58</v>
      </c>
      <c r="B41" s="981"/>
      <c r="C41" s="125" t="s">
        <v>58</v>
      </c>
      <c r="D41" s="165" t="s">
        <v>58</v>
      </c>
      <c r="E41" s="127"/>
      <c r="F41" s="125" t="s">
        <v>58</v>
      </c>
      <c r="G41" s="125" t="s">
        <v>58</v>
      </c>
      <c r="H41" s="125" t="s">
        <v>58</v>
      </c>
      <c r="I41" s="125" t="s">
        <v>58</v>
      </c>
      <c r="J41" s="1004"/>
      <c r="K41" s="294"/>
      <c r="L41" s="1002"/>
    </row>
    <row r="42" spans="1:12" ht="20.149999999999999" customHeight="1" x14ac:dyDescent="0.25">
      <c r="A42" s="283"/>
      <c r="B42" s="283"/>
      <c r="C42" s="283"/>
      <c r="D42" s="283"/>
      <c r="E42" s="147"/>
      <c r="F42" s="283"/>
      <c r="G42" s="283"/>
      <c r="H42" s="283"/>
      <c r="I42" s="283"/>
      <c r="J42" s="106"/>
      <c r="K42" s="294"/>
      <c r="L42" s="295"/>
    </row>
    <row r="43" spans="1:12" ht="33.75" customHeight="1" x14ac:dyDescent="0.25">
      <c r="A43" s="982" t="s">
        <v>81</v>
      </c>
      <c r="B43" s="982"/>
      <c r="C43" s="1011" t="s">
        <v>96</v>
      </c>
      <c r="D43" s="1012"/>
      <c r="E43" s="1013"/>
      <c r="F43" s="982" t="s">
        <v>97</v>
      </c>
      <c r="G43" s="982"/>
      <c r="H43" s="982"/>
      <c r="I43" s="283"/>
      <c r="J43" s="106"/>
      <c r="K43" s="294"/>
      <c r="L43" s="295"/>
    </row>
    <row r="44" spans="1:12" ht="35.25" customHeight="1" x14ac:dyDescent="0.25">
      <c r="A44" s="982" t="s">
        <v>98</v>
      </c>
      <c r="B44" s="982"/>
      <c r="C44" s="982"/>
      <c r="D44" s="982"/>
      <c r="E44" s="982"/>
      <c r="F44" s="982" t="s">
        <v>99</v>
      </c>
      <c r="G44" s="982"/>
      <c r="H44" s="982"/>
      <c r="I44" s="283"/>
      <c r="J44" s="106"/>
      <c r="K44" s="294"/>
      <c r="L44" s="295"/>
    </row>
    <row r="45" spans="1:12" ht="20.149999999999999" customHeight="1" x14ac:dyDescent="0.25">
      <c r="A45" s="283"/>
      <c r="B45" s="283"/>
      <c r="C45" s="283"/>
      <c r="D45" s="283"/>
      <c r="E45" s="147"/>
      <c r="F45" s="283"/>
      <c r="G45" s="283"/>
      <c r="H45" s="283"/>
      <c r="I45" s="283"/>
      <c r="J45" s="106"/>
      <c r="K45" s="294"/>
      <c r="L45" s="295"/>
    </row>
    <row r="46" spans="1:12" ht="13.5" customHeight="1" x14ac:dyDescent="0.25">
      <c r="E46" s="19"/>
      <c r="F46" s="19"/>
      <c r="G46" s="19"/>
      <c r="H46" s="19"/>
      <c r="I46" s="19"/>
      <c r="K46" s="294"/>
      <c r="L46" s="27"/>
    </row>
    <row r="47" spans="1:12" x14ac:dyDescent="0.25">
      <c r="A47" s="1" t="s">
        <v>100</v>
      </c>
      <c r="K47" s="27"/>
      <c r="L47" s="27"/>
    </row>
    <row r="48" spans="1:12" x14ac:dyDescent="0.25">
      <c r="K48" s="27"/>
      <c r="L48" s="27"/>
    </row>
    <row r="49" spans="1:12" x14ac:dyDescent="0.25">
      <c r="A49" s="147" t="s">
        <v>101</v>
      </c>
      <c r="D49" s="26"/>
      <c r="K49" s="27"/>
      <c r="L49" s="27"/>
    </row>
    <row r="50" spans="1:12" ht="17.5" x14ac:dyDescent="0.3">
      <c r="A50" s="230" t="s">
        <v>102</v>
      </c>
      <c r="D50" s="4"/>
      <c r="L50" s="15"/>
    </row>
    <row r="51" spans="1:12" x14ac:dyDescent="0.3">
      <c r="A51" s="230" t="s">
        <v>103</v>
      </c>
      <c r="L51" s="15"/>
    </row>
    <row r="52" spans="1:12" hidden="1" x14ac:dyDescent="0.3">
      <c r="A52" s="230" t="s">
        <v>104</v>
      </c>
      <c r="L52" s="15"/>
    </row>
    <row r="53" spans="1:12" x14ac:dyDescent="0.35">
      <c r="A53" s="231" t="s">
        <v>105</v>
      </c>
      <c r="L53" s="15"/>
    </row>
    <row r="54" spans="1:12" x14ac:dyDescent="0.35">
      <c r="A54" s="231" t="s">
        <v>106</v>
      </c>
      <c r="L54" s="15"/>
    </row>
    <row r="55" spans="1:12" x14ac:dyDescent="0.35">
      <c r="A55" s="231" t="s">
        <v>107</v>
      </c>
      <c r="L55" s="15"/>
    </row>
    <row r="56" spans="1:12" x14ac:dyDescent="0.35">
      <c r="A56" s="231" t="s">
        <v>108</v>
      </c>
      <c r="B56" s="209"/>
      <c r="L56" s="15"/>
    </row>
    <row r="57" spans="1:12" x14ac:dyDescent="0.35">
      <c r="A57" s="231" t="s">
        <v>109</v>
      </c>
      <c r="B57" s="107"/>
      <c r="L57" s="15"/>
    </row>
    <row r="58" spans="1:12" x14ac:dyDescent="0.35">
      <c r="A58" s="231" t="s">
        <v>110</v>
      </c>
      <c r="B58" s="53"/>
    </row>
    <row r="59" spans="1:12" x14ac:dyDescent="0.35">
      <c r="A59" s="231"/>
      <c r="B59" s="53"/>
    </row>
    <row r="60" spans="1:12" x14ac:dyDescent="0.25">
      <c r="G60" s="984" t="s">
        <v>111</v>
      </c>
      <c r="H60" s="985"/>
      <c r="I60" s="985"/>
      <c r="J60" s="986"/>
      <c r="K60" s="19"/>
      <c r="L60" s="19"/>
    </row>
    <row r="61" spans="1:12" x14ac:dyDescent="0.25">
      <c r="G61" s="166" t="s">
        <v>112</v>
      </c>
      <c r="H61" s="167">
        <v>1</v>
      </c>
      <c r="I61" s="166" t="s">
        <v>113</v>
      </c>
      <c r="J61" s="168">
        <v>1.9336721269668001E-2</v>
      </c>
      <c r="K61" s="169"/>
      <c r="L61" s="169"/>
    </row>
    <row r="62" spans="1:12" x14ac:dyDescent="0.25">
      <c r="G62" s="166" t="s">
        <v>114</v>
      </c>
      <c r="H62" s="167">
        <v>0.1</v>
      </c>
      <c r="I62" s="166" t="s">
        <v>115</v>
      </c>
      <c r="J62" s="170">
        <v>1</v>
      </c>
      <c r="K62" s="171"/>
      <c r="L62" s="171"/>
    </row>
    <row r="63" spans="1:12" x14ac:dyDescent="0.25">
      <c r="G63" s="166" t="s">
        <v>116</v>
      </c>
      <c r="H63" s="167">
        <v>0.133322</v>
      </c>
      <c r="I63" s="166" t="s">
        <v>117</v>
      </c>
      <c r="J63" s="170">
        <v>1E-3</v>
      </c>
      <c r="K63" s="171"/>
      <c r="L63" s="171"/>
    </row>
    <row r="64" spans="1:12" x14ac:dyDescent="0.25">
      <c r="E64" s="172"/>
      <c r="G64" s="166" t="s">
        <v>118</v>
      </c>
      <c r="H64" s="167">
        <v>1.3332200000000001E-4</v>
      </c>
      <c r="I64" s="166" t="s">
        <v>119</v>
      </c>
      <c r="J64" s="170">
        <v>1</v>
      </c>
      <c r="K64" s="171"/>
      <c r="L64" s="171"/>
    </row>
    <row r="65" spans="5:12" x14ac:dyDescent="0.25">
      <c r="E65" s="173"/>
      <c r="G65" s="166" t="s">
        <v>120</v>
      </c>
      <c r="H65" s="167">
        <v>1.3332200000000001</v>
      </c>
      <c r="I65" s="166" t="s">
        <v>121</v>
      </c>
      <c r="J65" s="170">
        <v>1E-3</v>
      </c>
      <c r="K65" s="171"/>
      <c r="L65" s="171"/>
    </row>
    <row r="66" spans="5:12" x14ac:dyDescent="0.25">
      <c r="E66" s="174"/>
      <c r="G66" s="166" t="s">
        <v>122</v>
      </c>
      <c r="H66" s="167">
        <v>1.33322E-3</v>
      </c>
      <c r="I66" s="166" t="s">
        <v>123</v>
      </c>
      <c r="J66" s="170">
        <v>1</v>
      </c>
      <c r="K66" s="171"/>
      <c r="L66" s="171"/>
    </row>
  </sheetData>
  <mergeCells count="44">
    <mergeCell ref="A43:B43"/>
    <mergeCell ref="A44:B44"/>
    <mergeCell ref="C43:E43"/>
    <mergeCell ref="F43:H43"/>
    <mergeCell ref="F44:H44"/>
    <mergeCell ref="C44:E44"/>
    <mergeCell ref="A5:L5"/>
    <mergeCell ref="A4:L4"/>
    <mergeCell ref="L37:L41"/>
    <mergeCell ref="L34:L36"/>
    <mergeCell ref="G60:J60"/>
    <mergeCell ref="A40:B40"/>
    <mergeCell ref="A41:B41"/>
    <mergeCell ref="J37:J41"/>
    <mergeCell ref="A30:B31"/>
    <mergeCell ref="A32:B32"/>
    <mergeCell ref="D35:E35"/>
    <mergeCell ref="A38:B38"/>
    <mergeCell ref="A39:B39"/>
    <mergeCell ref="D36:E36"/>
    <mergeCell ref="A34:B36"/>
    <mergeCell ref="F30:F31"/>
    <mergeCell ref="A28:B28"/>
    <mergeCell ref="A24:B26"/>
    <mergeCell ref="A20:C20"/>
    <mergeCell ref="E19:G19"/>
    <mergeCell ref="E20:G20"/>
    <mergeCell ref="D24:E26"/>
    <mergeCell ref="A37:B37"/>
    <mergeCell ref="C30:E31"/>
    <mergeCell ref="C32:E32"/>
    <mergeCell ref="C34:I34"/>
    <mergeCell ref="A9:C9"/>
    <mergeCell ref="C24:C26"/>
    <mergeCell ref="A10:C10"/>
    <mergeCell ref="A11:C11"/>
    <mergeCell ref="A12:C12"/>
    <mergeCell ref="A13:C13"/>
    <mergeCell ref="A16:C16"/>
    <mergeCell ref="A17:C17"/>
    <mergeCell ref="A15:C15"/>
    <mergeCell ref="A18:C18"/>
    <mergeCell ref="A19:C19"/>
    <mergeCell ref="A27:B27"/>
  </mergeCells>
  <printOptions horizontalCentered="1"/>
  <pageMargins left="0.511811023622047" right="0.23622047244094499" top="0.74803149606299202" bottom="0.23622047244094499" header="0.23622047244094499" footer="0.23622047244094499"/>
  <pageSetup paperSize="9" scale="75" orientation="portrait" horizontalDpi="4294967293" r:id="rId1"/>
  <headerFooter>
    <oddHeader xml:space="preserve">&amp;R&amp;"-,Regular"&amp;8T.LK-04/Rev.1
</oddHeader>
    <oddFooter>&amp;R&amp;"-,Regular"&amp;8&amp;K00-032Software Wall Suction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9:M45"/>
  <sheetViews>
    <sheetView topLeftCell="G1" workbookViewId="0">
      <selection activeCell="H37" sqref="H37:H46"/>
    </sheetView>
  </sheetViews>
  <sheetFormatPr defaultRowHeight="12.5" x14ac:dyDescent="0.25"/>
  <cols>
    <col min="8" max="8" width="17.7265625" customWidth="1"/>
    <col min="9" max="9" width="24.453125" customWidth="1"/>
    <col min="10" max="10" width="18.1796875" customWidth="1"/>
    <col min="11" max="11" width="17.1796875" customWidth="1"/>
  </cols>
  <sheetData>
    <row r="9" spans="8:11" ht="13" x14ac:dyDescent="0.3">
      <c r="H9" s="88" t="s">
        <v>124</v>
      </c>
      <c r="I9" s="89">
        <v>1</v>
      </c>
      <c r="J9" s="90"/>
      <c r="K9" s="88" t="s">
        <v>124</v>
      </c>
    </row>
    <row r="10" spans="8:11" ht="13" x14ac:dyDescent="0.3">
      <c r="H10" s="88" t="s">
        <v>125</v>
      </c>
      <c r="I10" s="91">
        <v>10</v>
      </c>
      <c r="J10" s="91"/>
      <c r="K10" s="88" t="s">
        <v>124</v>
      </c>
    </row>
    <row r="11" spans="8:11" ht="13" x14ac:dyDescent="0.3">
      <c r="H11" s="92" t="s">
        <v>126</v>
      </c>
      <c r="I11" s="1014">
        <v>7.500616827</v>
      </c>
      <c r="J11" s="1014"/>
      <c r="K11" s="88" t="s">
        <v>124</v>
      </c>
    </row>
    <row r="12" spans="8:11" ht="13" x14ac:dyDescent="0.3">
      <c r="H12" s="92" t="s">
        <v>127</v>
      </c>
      <c r="I12" s="1015">
        <v>750.06168270000001</v>
      </c>
      <c r="J12" s="1015"/>
      <c r="K12" s="88" t="s">
        <v>124</v>
      </c>
    </row>
    <row r="13" spans="8:11" ht="13" x14ac:dyDescent="0.3">
      <c r="H13" s="88" t="s">
        <v>128</v>
      </c>
      <c r="I13" s="1016">
        <v>0.75006168269999995</v>
      </c>
      <c r="J13" s="1016"/>
      <c r="K13" s="88" t="s">
        <v>124</v>
      </c>
    </row>
    <row r="14" spans="8:11" ht="13" x14ac:dyDescent="0.3">
      <c r="H14" s="88" t="s">
        <v>129</v>
      </c>
      <c r="I14" s="1017">
        <v>7500.6168269999998</v>
      </c>
      <c r="J14" s="1017"/>
      <c r="K14" s="88" t="s">
        <v>124</v>
      </c>
    </row>
    <row r="15" spans="8:11" ht="13" x14ac:dyDescent="0.3">
      <c r="H15" s="88" t="s">
        <v>130</v>
      </c>
      <c r="I15" s="1018">
        <v>51.714932571569904</v>
      </c>
      <c r="J15" s="1018"/>
      <c r="K15" s="88" t="s">
        <v>124</v>
      </c>
    </row>
    <row r="18" spans="8:13" x14ac:dyDescent="0.25">
      <c r="H18" s="111"/>
      <c r="I18" s="143" t="s">
        <v>131</v>
      </c>
      <c r="J18" s="112"/>
      <c r="K18" s="112"/>
      <c r="L18" s="112"/>
      <c r="M18" s="113"/>
    </row>
    <row r="19" spans="8:13" ht="15.5" x14ac:dyDescent="0.25">
      <c r="H19" s="144"/>
      <c r="I19" s="140" t="s">
        <v>132</v>
      </c>
      <c r="J19" t="s">
        <v>133</v>
      </c>
      <c r="M19" s="115"/>
    </row>
    <row r="20" spans="8:13" ht="15.5" x14ac:dyDescent="0.25">
      <c r="H20" s="141" t="s">
        <v>134</v>
      </c>
      <c r="I20" s="140" t="s">
        <v>135</v>
      </c>
      <c r="J20" s="403" t="s">
        <v>136</v>
      </c>
      <c r="K20" s="114" t="s">
        <v>137</v>
      </c>
      <c r="L20" s="403" t="s">
        <v>138</v>
      </c>
      <c r="M20" s="115"/>
    </row>
    <row r="21" spans="8:13" ht="13" x14ac:dyDescent="0.3">
      <c r="H21" s="116" t="s">
        <v>112</v>
      </c>
      <c r="I21">
        <v>1</v>
      </c>
      <c r="J21" s="114" t="s">
        <v>139</v>
      </c>
      <c r="K21" s="114" t="s">
        <v>124</v>
      </c>
      <c r="L21" s="114" t="s">
        <v>140</v>
      </c>
      <c r="M21" s="115"/>
    </row>
    <row r="22" spans="8:13" x14ac:dyDescent="0.25">
      <c r="H22" s="116" t="s">
        <v>114</v>
      </c>
      <c r="I22">
        <v>0.1</v>
      </c>
      <c r="J22" s="114" t="s">
        <v>141</v>
      </c>
      <c r="K22" s="114" t="s">
        <v>126</v>
      </c>
      <c r="L22" s="114" t="s">
        <v>142</v>
      </c>
      <c r="M22" s="115"/>
    </row>
    <row r="23" spans="8:13" x14ac:dyDescent="0.25">
      <c r="H23" s="116" t="s">
        <v>116</v>
      </c>
      <c r="I23">
        <v>0.133322</v>
      </c>
      <c r="J23" s="114" t="s">
        <v>143</v>
      </c>
      <c r="K23" s="114" t="s">
        <v>128</v>
      </c>
      <c r="L23" s="114" t="s">
        <v>144</v>
      </c>
      <c r="M23" s="115"/>
    </row>
    <row r="24" spans="8:13" x14ac:dyDescent="0.25">
      <c r="H24" s="116" t="s">
        <v>118</v>
      </c>
      <c r="I24">
        <v>1.3332200000000001E-4</v>
      </c>
      <c r="J24" s="114" t="s">
        <v>145</v>
      </c>
      <c r="K24" s="114" t="s">
        <v>130</v>
      </c>
      <c r="L24" s="114" t="s">
        <v>146</v>
      </c>
      <c r="M24" s="115"/>
    </row>
    <row r="25" spans="8:13" x14ac:dyDescent="0.25">
      <c r="H25" s="116" t="s">
        <v>120</v>
      </c>
      <c r="I25">
        <v>1.3332200000000001</v>
      </c>
      <c r="J25" s="114" t="s">
        <v>147</v>
      </c>
      <c r="L25" s="114" t="s">
        <v>148</v>
      </c>
      <c r="M25" s="115"/>
    </row>
    <row r="26" spans="8:13" x14ac:dyDescent="0.25">
      <c r="H26" s="116" t="s">
        <v>122</v>
      </c>
      <c r="I26">
        <v>1.33322E-3</v>
      </c>
      <c r="J26" s="114" t="s">
        <v>149</v>
      </c>
      <c r="L26" s="114" t="s">
        <v>150</v>
      </c>
      <c r="M26" s="115"/>
    </row>
    <row r="27" spans="8:13" x14ac:dyDescent="0.25">
      <c r="H27" s="116" t="s">
        <v>113</v>
      </c>
      <c r="I27" s="117">
        <v>1.9336721269668001E-2</v>
      </c>
      <c r="J27" s="114" t="s">
        <v>151</v>
      </c>
      <c r="L27" s="114" t="s">
        <v>152</v>
      </c>
      <c r="M27" s="115"/>
    </row>
    <row r="28" spans="8:13" x14ac:dyDescent="0.25">
      <c r="H28" s="116" t="s">
        <v>115</v>
      </c>
      <c r="I28">
        <v>1</v>
      </c>
      <c r="J28" s="114" t="s">
        <v>143</v>
      </c>
      <c r="L28" s="114" t="s">
        <v>144</v>
      </c>
      <c r="M28" s="115"/>
    </row>
    <row r="29" spans="8:13" x14ac:dyDescent="0.25">
      <c r="H29" s="116" t="s">
        <v>117</v>
      </c>
      <c r="I29">
        <v>1E-3</v>
      </c>
      <c r="J29" s="114" t="s">
        <v>145</v>
      </c>
      <c r="L29" s="114" t="s">
        <v>146</v>
      </c>
      <c r="M29" s="115"/>
    </row>
    <row r="30" spans="8:13" x14ac:dyDescent="0.25">
      <c r="H30" s="116" t="s">
        <v>119</v>
      </c>
      <c r="I30">
        <v>1</v>
      </c>
      <c r="J30" s="114" t="s">
        <v>147</v>
      </c>
      <c r="L30" s="114" t="s">
        <v>148</v>
      </c>
      <c r="M30" s="115"/>
    </row>
    <row r="31" spans="8:13" x14ac:dyDescent="0.25">
      <c r="H31" s="116" t="s">
        <v>121</v>
      </c>
      <c r="I31">
        <v>1E-3</v>
      </c>
      <c r="J31" s="114" t="s">
        <v>149</v>
      </c>
      <c r="L31" s="114" t="s">
        <v>150</v>
      </c>
      <c r="M31" s="115"/>
    </row>
    <row r="32" spans="8:13" x14ac:dyDescent="0.25">
      <c r="H32" s="116" t="s">
        <v>123</v>
      </c>
      <c r="I32">
        <v>1</v>
      </c>
      <c r="J32" s="114" t="s">
        <v>151</v>
      </c>
      <c r="L32" s="114" t="s">
        <v>152</v>
      </c>
      <c r="M32" s="115"/>
    </row>
    <row r="33" spans="8:13" x14ac:dyDescent="0.25">
      <c r="H33" s="118"/>
      <c r="I33" s="119"/>
      <c r="J33" s="119"/>
      <c r="K33" s="119"/>
      <c r="L33" s="142" t="s">
        <v>153</v>
      </c>
      <c r="M33" s="120"/>
    </row>
    <row r="34" spans="8:13" x14ac:dyDescent="0.25">
      <c r="L34" s="114"/>
    </row>
    <row r="35" spans="8:13" x14ac:dyDescent="0.25">
      <c r="L35" s="114"/>
    </row>
    <row r="36" spans="8:13" x14ac:dyDescent="0.25">
      <c r="L36" s="114"/>
    </row>
    <row r="37" spans="8:13" ht="15.5" x14ac:dyDescent="0.25">
      <c r="I37" s="284" t="s">
        <v>154</v>
      </c>
    </row>
    <row r="38" spans="8:13" ht="15.5" x14ac:dyDescent="0.25">
      <c r="H38" s="141" t="s">
        <v>111</v>
      </c>
      <c r="I38" s="140" t="s">
        <v>155</v>
      </c>
    </row>
    <row r="39" spans="8:13" x14ac:dyDescent="0.25">
      <c r="H39" s="279" t="s">
        <v>112</v>
      </c>
      <c r="I39" s="278">
        <v>1</v>
      </c>
    </row>
    <row r="40" spans="8:13" x14ac:dyDescent="0.25">
      <c r="H40" s="279" t="s">
        <v>156</v>
      </c>
      <c r="I40" s="278">
        <v>10</v>
      </c>
    </row>
    <row r="41" spans="8:13" x14ac:dyDescent="0.25">
      <c r="H41" s="279" t="s">
        <v>157</v>
      </c>
      <c r="I41" s="278">
        <v>7.5006170000000001</v>
      </c>
    </row>
    <row r="42" spans="8:13" x14ac:dyDescent="0.25">
      <c r="H42" s="279" t="s">
        <v>158</v>
      </c>
      <c r="I42" s="278">
        <v>7500.6168299999999</v>
      </c>
    </row>
    <row r="43" spans="8:13" x14ac:dyDescent="0.25">
      <c r="H43" s="279" t="s">
        <v>159</v>
      </c>
      <c r="I43" s="278">
        <v>0.75006200000000001</v>
      </c>
    </row>
    <row r="44" spans="8:13" x14ac:dyDescent="0.25">
      <c r="H44" s="279" t="s">
        <v>160</v>
      </c>
      <c r="I44" s="278">
        <v>750.06168300000002</v>
      </c>
    </row>
    <row r="45" spans="8:13" x14ac:dyDescent="0.25">
      <c r="H45" s="279" t="s">
        <v>161</v>
      </c>
      <c r="I45" s="278">
        <v>51.714928</v>
      </c>
    </row>
  </sheetData>
  <sheetProtection algorithmName="SHA-512" hashValue="qODs7Y+wj3ZrbrZEW/6Kt7HdFm8ShiIqYntfgagC6/PbJ9kgwyVZHTbGj6eDq7OxYc3gsMUW+EC/alM5ou9Ltw==" saltValue="2Dc8MJCUPfeFm0iy9P1VFA==" spinCount="100000" sheet="1" objects="1" scenarios="1"/>
  <mergeCells count="5">
    <mergeCell ref="I11:J11"/>
    <mergeCell ref="I12:J12"/>
    <mergeCell ref="I13:J13"/>
    <mergeCell ref="I14:J14"/>
    <mergeCell ref="I15:J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E89"/>
  <sheetViews>
    <sheetView showGridLines="0" view="pageBreakPreview" topLeftCell="C48" zoomScale="60" zoomScaleNormal="100" workbookViewId="0">
      <pane xSplit="4" topLeftCell="J1" activePane="topRight" state="frozen"/>
      <selection activeCell="C1" sqref="C1"/>
      <selection pane="topRight" activeCell="AM75" sqref="AM75"/>
    </sheetView>
  </sheetViews>
  <sheetFormatPr defaultColWidth="9.1796875" defaultRowHeight="15.5" x14ac:dyDescent="0.35"/>
  <cols>
    <col min="1" max="1" width="3.1796875" style="57" customWidth="1"/>
    <col min="2" max="2" width="10.1796875" style="57" customWidth="1"/>
    <col min="3" max="3" width="24.7265625" style="57" customWidth="1"/>
    <col min="4" max="4" width="9.81640625" style="57" customWidth="1"/>
    <col min="5" max="5" width="12.453125" style="57" customWidth="1"/>
    <col min="6" max="6" width="10.7265625" style="57" customWidth="1"/>
    <col min="7" max="7" width="10.453125" style="57" customWidth="1"/>
    <col min="8" max="8" width="10.1796875" style="57" customWidth="1"/>
    <col min="9" max="9" width="4.7265625" style="57" customWidth="1"/>
    <col min="10" max="10" width="6.54296875" style="57" customWidth="1"/>
    <col min="11" max="11" width="15.26953125" style="57" customWidth="1"/>
    <col min="12" max="12" width="18" style="57" customWidth="1"/>
    <col min="13" max="13" width="17.1796875" style="57" customWidth="1"/>
    <col min="14" max="14" width="4.54296875" style="57" customWidth="1"/>
    <col min="15" max="18" width="13.26953125" style="57" customWidth="1"/>
    <col min="19" max="19" width="14.453125" style="57" customWidth="1"/>
    <col min="20" max="20" width="9.1796875" style="57"/>
    <col min="21" max="21" width="18" style="57" customWidth="1"/>
    <col min="22" max="22" width="18.1796875" style="57" customWidth="1"/>
    <col min="23" max="23" width="12.453125" style="57" customWidth="1"/>
    <col min="24" max="24" width="13.7265625" style="57" bestFit="1" customWidth="1"/>
    <col min="25" max="25" width="12.1796875" style="57" customWidth="1"/>
    <col min="26" max="26" width="9.1796875" style="57" customWidth="1"/>
    <col min="27" max="29" width="9.1796875" style="57"/>
    <col min="30" max="30" width="17.81640625" style="57" customWidth="1"/>
    <col min="31" max="31" width="26.54296875" style="57" customWidth="1"/>
    <col min="32" max="16384" width="9.1796875" style="57"/>
  </cols>
  <sheetData>
    <row r="1" spans="3:30" x14ac:dyDescent="0.35"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1024" t="s">
        <v>244</v>
      </c>
      <c r="R1" s="1024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3:30" x14ac:dyDescent="0.35"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175"/>
      <c r="R2" s="175"/>
      <c r="S2" s="321"/>
      <c r="T2" s="321"/>
      <c r="U2" s="321"/>
      <c r="V2" s="321"/>
      <c r="W2" s="321"/>
      <c r="X2" s="321"/>
      <c r="Y2" s="321"/>
      <c r="Z2" s="321"/>
      <c r="AA2" s="321"/>
      <c r="AB2" s="321"/>
      <c r="AC2" s="321"/>
      <c r="AD2" s="321"/>
    </row>
    <row r="3" spans="3:30" x14ac:dyDescent="0.35"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175"/>
      <c r="R3" s="175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</row>
    <row r="4" spans="3:30" ht="18.5" x14ac:dyDescent="0.45">
      <c r="C4" s="1025" t="s">
        <v>245</v>
      </c>
      <c r="D4" s="1025"/>
      <c r="E4" s="1025"/>
      <c r="F4" s="1025"/>
      <c r="G4" s="1025"/>
      <c r="H4" s="1025"/>
      <c r="I4" s="1025"/>
      <c r="J4" s="1025"/>
      <c r="K4" s="1025"/>
      <c r="L4" s="1025"/>
      <c r="M4" s="1025"/>
      <c r="N4" s="1025"/>
      <c r="O4" s="1025"/>
      <c r="P4" s="1025"/>
      <c r="Q4" s="1025"/>
      <c r="R4" s="1025"/>
      <c r="S4" s="321"/>
      <c r="T4" s="321"/>
      <c r="U4" s="321"/>
      <c r="V4" s="321"/>
      <c r="W4" s="321"/>
      <c r="X4" s="321"/>
      <c r="Y4" s="321"/>
      <c r="Z4" s="321"/>
      <c r="AA4" s="321"/>
      <c r="AB4" s="321"/>
      <c r="AC4" s="321"/>
      <c r="AD4" s="321"/>
    </row>
    <row r="5" spans="3:30" ht="17" x14ac:dyDescent="0.4">
      <c r="C5" s="1026">
        <f>ID!A2</f>
        <v>0</v>
      </c>
      <c r="D5" s="1026"/>
      <c r="E5" s="1026"/>
      <c r="F5" s="1026"/>
      <c r="G5" s="1026"/>
      <c r="H5" s="1026"/>
      <c r="I5" s="1026"/>
      <c r="J5" s="1026"/>
      <c r="K5" s="1026"/>
      <c r="L5" s="1026"/>
      <c r="M5" s="1026"/>
      <c r="N5" s="1026"/>
      <c r="O5" s="1026"/>
      <c r="P5" s="1026"/>
      <c r="Q5" s="1026"/>
      <c r="R5" s="1026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1"/>
    </row>
    <row r="6" spans="3:30" ht="13.5" customHeight="1" x14ac:dyDescent="0.35"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</row>
    <row r="7" spans="3:30" ht="13.5" customHeight="1" x14ac:dyDescent="0.35"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</row>
    <row r="8" spans="3:30" ht="13.5" customHeight="1" x14ac:dyDescent="0.35"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</row>
    <row r="9" spans="3:30" ht="18.75" customHeight="1" x14ac:dyDescent="0.35">
      <c r="C9" s="108">
        <f>ID!A52</f>
        <v>-200</v>
      </c>
      <c r="D9" s="64" t="str">
        <f>ID!$L$42</f>
        <v>(mmHg)</v>
      </c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</row>
    <row r="10" spans="3:30" ht="9" customHeight="1" x14ac:dyDescent="0.35">
      <c r="C10" s="96">
        <f>ID!I52</f>
        <v>-199.999999</v>
      </c>
      <c r="D10" s="94" t="str">
        <f>ID!$L$42</f>
        <v>(mmHg)</v>
      </c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  <c r="AC10" s="321"/>
      <c r="AD10" s="321"/>
    </row>
    <row r="11" spans="3:30" s="60" customFormat="1" ht="17.5" x14ac:dyDescent="0.45">
      <c r="C11" s="58" t="s">
        <v>246</v>
      </c>
      <c r="D11" s="93" t="s">
        <v>247</v>
      </c>
      <c r="E11" s="58" t="s">
        <v>248</v>
      </c>
      <c r="F11" s="58" t="s">
        <v>249</v>
      </c>
      <c r="G11" s="58" t="s">
        <v>250</v>
      </c>
      <c r="H11" s="58" t="s">
        <v>251</v>
      </c>
      <c r="I11" s="58" t="s">
        <v>252</v>
      </c>
      <c r="J11" s="58" t="s">
        <v>253</v>
      </c>
      <c r="K11" s="58" t="s">
        <v>254</v>
      </c>
      <c r="L11" s="58" t="s">
        <v>255</v>
      </c>
      <c r="M11" s="59" t="s">
        <v>256</v>
      </c>
      <c r="O11" s="321"/>
      <c r="P11" s="1027"/>
      <c r="Q11" s="1027"/>
      <c r="R11" s="1027"/>
    </row>
    <row r="12" spans="3:30" x14ac:dyDescent="0.35">
      <c r="C12" s="139" t="s">
        <v>257</v>
      </c>
      <c r="D12" s="438" t="str">
        <f>ID!$L$42</f>
        <v>(mmHg)</v>
      </c>
      <c r="E12" s="439" t="s">
        <v>258</v>
      </c>
      <c r="F12" s="440">
        <f>ID!O52</f>
        <v>0</v>
      </c>
      <c r="G12" s="440">
        <f>SQRT(6)</f>
        <v>2.4494897427831779</v>
      </c>
      <c r="H12" s="440">
        <f>(F12/G12)</f>
        <v>0</v>
      </c>
      <c r="I12" s="441">
        <v>1</v>
      </c>
      <c r="J12" s="441">
        <f>6-1</f>
        <v>5</v>
      </c>
      <c r="K12" s="442">
        <f>H12*I12</f>
        <v>0</v>
      </c>
      <c r="L12" s="442">
        <f>K12^2</f>
        <v>0</v>
      </c>
      <c r="M12" s="442">
        <f>((K12)^4)/J12</f>
        <v>0</v>
      </c>
      <c r="N12" s="321"/>
      <c r="O12" s="135"/>
      <c r="P12" s="155"/>
      <c r="Q12" s="155"/>
      <c r="R12" s="1028"/>
      <c r="S12" s="321"/>
      <c r="T12" s="321"/>
      <c r="U12" s="321"/>
      <c r="V12" s="321"/>
      <c r="W12" s="321"/>
      <c r="X12" s="321"/>
      <c r="Y12" s="321"/>
      <c r="Z12" s="321"/>
      <c r="AA12" s="321"/>
      <c r="AB12" s="321"/>
      <c r="AC12" s="321"/>
      <c r="AD12" s="321"/>
    </row>
    <row r="13" spans="3:30" x14ac:dyDescent="0.35">
      <c r="C13" s="139" t="s">
        <v>259</v>
      </c>
      <c r="D13" s="438" t="str">
        <f>ID!$L$42</f>
        <v>(mmHg)</v>
      </c>
      <c r="E13" s="439" t="s">
        <v>258</v>
      </c>
      <c r="F13" s="443">
        <f>INTERPOLASI!BP18</f>
        <v>4.9999999999999822E-2</v>
      </c>
      <c r="G13" s="441">
        <v>2</v>
      </c>
      <c r="H13" s="440">
        <f>F13/G13</f>
        <v>2.4999999999999911E-2</v>
      </c>
      <c r="I13" s="441">
        <v>1</v>
      </c>
      <c r="J13" s="441">
        <v>50</v>
      </c>
      <c r="K13" s="442">
        <f>H13*I13</f>
        <v>2.4999999999999911E-2</v>
      </c>
      <c r="L13" s="442">
        <f>K13^2</f>
        <v>6.2499999999999557E-4</v>
      </c>
      <c r="M13" s="442">
        <f>((K13)^4)/J13</f>
        <v>7.8124999999998888E-9</v>
      </c>
      <c r="N13" s="321"/>
      <c r="O13" s="135"/>
      <c r="P13" s="444"/>
      <c r="Q13" s="444"/>
      <c r="R13" s="1028"/>
      <c r="S13" s="321"/>
      <c r="T13" s="321"/>
      <c r="U13" s="431"/>
      <c r="V13" s="339"/>
      <c r="W13" s="432"/>
      <c r="X13" s="445"/>
      <c r="Y13" s="433"/>
      <c r="Z13" s="434"/>
      <c r="AA13" s="435"/>
      <c r="AB13" s="436"/>
      <c r="AC13" s="437"/>
      <c r="AD13" s="446"/>
    </row>
    <row r="14" spans="3:30" ht="16.5" customHeight="1" x14ac:dyDescent="0.35">
      <c r="C14" s="138" t="s">
        <v>260</v>
      </c>
      <c r="D14" s="438" t="str">
        <f>ID!$L$42</f>
        <v>(mmHg)</v>
      </c>
      <c r="E14" s="447" t="s">
        <v>261</v>
      </c>
      <c r="F14" s="448">
        <f>(1/10)*ID!$C$9</f>
        <v>-2</v>
      </c>
      <c r="G14" s="449">
        <f>SQRT(3)</f>
        <v>1.7320508075688772</v>
      </c>
      <c r="H14" s="440">
        <f>F14/G14</f>
        <v>-1.1547005383792517</v>
      </c>
      <c r="I14" s="441">
        <v>1</v>
      </c>
      <c r="J14" s="441">
        <v>50</v>
      </c>
      <c r="K14" s="442">
        <f>H14*I14</f>
        <v>-1.1547005383792517</v>
      </c>
      <c r="L14" s="442">
        <f>K14^2</f>
        <v>1.3333333333333337</v>
      </c>
      <c r="M14" s="442">
        <f>((K14)^4)/J14</f>
        <v>3.5555555555555576E-2</v>
      </c>
      <c r="N14" s="321"/>
      <c r="O14" s="450"/>
      <c r="P14" s="451"/>
      <c r="Q14" s="452"/>
      <c r="R14" s="452"/>
      <c r="S14" s="321"/>
      <c r="T14" s="321"/>
      <c r="U14" s="501"/>
      <c r="V14" s="321"/>
      <c r="W14" s="501"/>
      <c r="X14" s="321"/>
      <c r="Y14" s="321"/>
      <c r="Z14" s="501"/>
      <c r="AA14" s="501"/>
      <c r="AB14" s="501"/>
      <c r="AC14" s="501"/>
      <c r="AD14" s="453"/>
    </row>
    <row r="15" spans="3:30" ht="16.5" customHeight="1" x14ac:dyDescent="0.35">
      <c r="C15" s="139" t="s">
        <v>262</v>
      </c>
      <c r="D15" s="438" t="str">
        <f>ID!$L$42</f>
        <v>(mmHg)</v>
      </c>
      <c r="E15" s="447" t="s">
        <v>261</v>
      </c>
      <c r="F15" s="448">
        <f>(1/2)*0.5*ID!$L$45</f>
        <v>0.25</v>
      </c>
      <c r="G15" s="449">
        <f>SQRT(3)</f>
        <v>1.7320508075688772</v>
      </c>
      <c r="H15" s="440">
        <f>F15/G15</f>
        <v>0.14433756729740646</v>
      </c>
      <c r="I15" s="441">
        <v>1</v>
      </c>
      <c r="J15" s="441">
        <v>50</v>
      </c>
      <c r="K15" s="442">
        <f>H15*I15</f>
        <v>0.14433756729740646</v>
      </c>
      <c r="L15" s="442">
        <f>K15^2</f>
        <v>2.0833333333333339E-2</v>
      </c>
      <c r="M15" s="442">
        <f>((K15)^4)/J15</f>
        <v>8.6805555555555606E-6</v>
      </c>
      <c r="N15" s="321"/>
      <c r="O15" s="450"/>
      <c r="P15" s="451"/>
      <c r="Q15" s="452"/>
      <c r="R15" s="452"/>
      <c r="S15" s="321"/>
      <c r="T15" s="321"/>
      <c r="U15" s="501"/>
      <c r="V15" s="321"/>
      <c r="W15" s="501"/>
      <c r="X15" s="321"/>
      <c r="Y15" s="321"/>
      <c r="Z15" s="501"/>
      <c r="AA15" s="501"/>
      <c r="AB15" s="501"/>
      <c r="AC15" s="501"/>
      <c r="AD15" s="453"/>
    </row>
    <row r="16" spans="3:30" x14ac:dyDescent="0.35">
      <c r="C16" s="139" t="s">
        <v>263</v>
      </c>
      <c r="D16" s="438" t="str">
        <f>ID!$L$42</f>
        <v>(mmHg)</v>
      </c>
      <c r="E16" s="439" t="s">
        <v>261</v>
      </c>
      <c r="F16" s="443" t="e">
        <f>INTERPOLASI!CN18</f>
        <v>#VALUE!</v>
      </c>
      <c r="G16" s="440">
        <f>SQRT(3)</f>
        <v>1.7320508075688772</v>
      </c>
      <c r="H16" s="440" t="e">
        <f>F16/G16</f>
        <v>#VALUE!</v>
      </c>
      <c r="I16" s="441">
        <v>1</v>
      </c>
      <c r="J16" s="441">
        <v>50</v>
      </c>
      <c r="K16" s="442" t="e">
        <f>H16*I16</f>
        <v>#VALUE!</v>
      </c>
      <c r="L16" s="442" t="e">
        <f>K16^2</f>
        <v>#VALUE!</v>
      </c>
      <c r="M16" s="442" t="e">
        <f>((K16)^4)/J16</f>
        <v>#VALUE!</v>
      </c>
      <c r="N16" s="321"/>
      <c r="O16" s="450"/>
      <c r="P16" s="451"/>
      <c r="Q16" s="452"/>
      <c r="R16" s="452"/>
      <c r="S16" s="321"/>
      <c r="T16" s="321"/>
      <c r="U16" s="431"/>
      <c r="V16" s="339"/>
      <c r="W16" s="432"/>
      <c r="X16" s="445"/>
      <c r="Y16" s="433"/>
      <c r="Z16" s="434"/>
      <c r="AA16" s="435"/>
      <c r="AB16" s="436"/>
      <c r="AC16" s="455"/>
      <c r="AD16" s="446"/>
    </row>
    <row r="17" spans="3:30" x14ac:dyDescent="0.35">
      <c r="C17" s="456"/>
      <c r="D17" s="457"/>
      <c r="E17" s="456"/>
      <c r="F17" s="456"/>
      <c r="G17" s="152" t="s">
        <v>265</v>
      </c>
      <c r="H17" s="153"/>
      <c r="I17" s="153"/>
      <c r="J17" s="153"/>
      <c r="K17" s="154"/>
      <c r="L17" s="61" t="e">
        <f>SUM(L12:L16)</f>
        <v>#VALUE!</v>
      </c>
      <c r="M17" s="61" t="e">
        <f>SUM(M12:M16)</f>
        <v>#VALUE!</v>
      </c>
      <c r="N17" s="321"/>
      <c r="O17" s="450"/>
      <c r="P17" s="451"/>
      <c r="Q17" s="452"/>
      <c r="R17" s="452"/>
      <c r="S17" s="321"/>
      <c r="T17" s="321"/>
      <c r="U17" s="501"/>
      <c r="V17" s="321"/>
      <c r="W17" s="501"/>
      <c r="X17" s="321"/>
      <c r="Y17" s="321"/>
      <c r="Z17" s="321"/>
      <c r="AA17" s="321"/>
      <c r="AB17" s="321"/>
      <c r="AC17" s="321"/>
      <c r="AD17" s="321"/>
    </row>
    <row r="18" spans="3:30" ht="15.75" customHeight="1" x14ac:dyDescent="0.45">
      <c r="C18" s="457"/>
      <c r="D18" s="457"/>
      <c r="E18" s="457"/>
      <c r="F18" s="457"/>
      <c r="G18" s="1019" t="s">
        <v>266</v>
      </c>
      <c r="H18" s="1020"/>
      <c r="I18" s="1020"/>
      <c r="J18" s="1020"/>
      <c r="K18" s="1021"/>
      <c r="L18" s="61" t="e">
        <f>SQRT(L17)</f>
        <v>#VALUE!</v>
      </c>
      <c r="M18" s="442"/>
      <c r="N18" s="321"/>
      <c r="O18" s="450"/>
      <c r="P18" s="451"/>
      <c r="Q18" s="452"/>
      <c r="R18" s="452"/>
      <c r="S18" s="321"/>
      <c r="T18" s="321"/>
      <c r="U18" s="501"/>
      <c r="V18" s="321"/>
      <c r="W18" s="501"/>
      <c r="X18" s="321"/>
      <c r="Y18" s="321"/>
      <c r="Z18" s="321"/>
      <c r="AA18" s="321"/>
      <c r="AB18" s="321"/>
      <c r="AC18" s="321"/>
      <c r="AD18" s="321"/>
    </row>
    <row r="19" spans="3:30" ht="15.75" customHeight="1" x14ac:dyDescent="0.35">
      <c r="C19" s="457"/>
      <c r="D19" s="457"/>
      <c r="E19" s="457"/>
      <c r="F19" s="457"/>
      <c r="G19" s="1019" t="s">
        <v>267</v>
      </c>
      <c r="H19" s="1020"/>
      <c r="I19" s="1020"/>
      <c r="J19" s="1020"/>
      <c r="K19" s="1021"/>
      <c r="L19" s="61" t="e">
        <f>((L18)^4)/M17</f>
        <v>#VALUE!</v>
      </c>
      <c r="M19" s="442"/>
      <c r="N19" s="321"/>
      <c r="O19" s="450"/>
      <c r="P19" s="451"/>
      <c r="Q19" s="452"/>
      <c r="R19" s="452"/>
      <c r="S19" s="321"/>
      <c r="T19" s="321"/>
      <c r="U19" s="501"/>
      <c r="V19" s="321"/>
      <c r="W19" s="501"/>
      <c r="X19" s="321"/>
      <c r="Y19" s="321"/>
      <c r="Z19" s="321"/>
      <c r="AA19" s="321"/>
      <c r="AB19" s="321"/>
      <c r="AC19" s="321"/>
      <c r="AD19" s="321"/>
    </row>
    <row r="20" spans="3:30" ht="15.75" customHeight="1" x14ac:dyDescent="0.35">
      <c r="C20" s="457"/>
      <c r="D20" s="457"/>
      <c r="E20" s="457"/>
      <c r="F20" s="457"/>
      <c r="G20" s="1019" t="s">
        <v>268</v>
      </c>
      <c r="H20" s="1020"/>
      <c r="I20" s="1020"/>
      <c r="J20" s="1020"/>
      <c r="K20" s="1021"/>
      <c r="L20" s="442" t="e">
        <f>TINV(0.05,L19)</f>
        <v>#VALUE!</v>
      </c>
      <c r="M20" s="442"/>
      <c r="N20" s="321"/>
      <c r="O20" s="450"/>
      <c r="P20" s="451"/>
      <c r="Q20" s="452"/>
      <c r="R20" s="452"/>
      <c r="S20" s="321"/>
      <c r="T20" s="321"/>
      <c r="U20" s="501"/>
      <c r="V20" s="321"/>
      <c r="W20" s="501"/>
      <c r="X20" s="321"/>
      <c r="Y20" s="321"/>
      <c r="Z20" s="321"/>
      <c r="AA20" s="321"/>
      <c r="AB20" s="321"/>
      <c r="AC20" s="321"/>
      <c r="AD20" s="321"/>
    </row>
    <row r="21" spans="3:30" ht="15.75" customHeight="1" x14ac:dyDescent="0.45">
      <c r="C21" s="457"/>
      <c r="D21" s="457"/>
      <c r="E21" s="457"/>
      <c r="F21" s="457"/>
      <c r="G21" s="1022" t="s">
        <v>269</v>
      </c>
      <c r="H21" s="1023"/>
      <c r="I21" s="1023"/>
      <c r="J21" s="1023"/>
      <c r="K21" s="95" t="str">
        <f>ID!$L$42</f>
        <v>(mmHg)</v>
      </c>
      <c r="L21" s="128" t="e">
        <f>L20*L18</f>
        <v>#VALUE!</v>
      </c>
      <c r="M21" s="442"/>
      <c r="N21" s="321"/>
      <c r="O21" s="450"/>
      <c r="P21" s="451"/>
      <c r="Q21" s="452"/>
      <c r="R21" s="452"/>
      <c r="S21" s="321"/>
      <c r="T21" s="321"/>
      <c r="U21" s="501"/>
      <c r="V21" s="321"/>
      <c r="W21" s="501"/>
      <c r="X21" s="321"/>
      <c r="Y21" s="321"/>
      <c r="Z21" s="321"/>
      <c r="AA21" s="321"/>
      <c r="AB21" s="321"/>
      <c r="AC21" s="321"/>
      <c r="AD21" s="321"/>
    </row>
    <row r="22" spans="3:30" ht="15.75" customHeight="1" x14ac:dyDescent="0.35">
      <c r="C22" s="457"/>
      <c r="D22" s="457"/>
      <c r="E22" s="457"/>
      <c r="F22" s="457"/>
      <c r="G22" s="62"/>
      <c r="H22" s="62"/>
      <c r="I22" s="62"/>
      <c r="J22" s="62"/>
      <c r="K22" s="62"/>
      <c r="L22" s="129" t="e">
        <f>ABS((L21/C10)*100)</f>
        <v>#VALUE!</v>
      </c>
      <c r="M22" s="458"/>
      <c r="N22" s="321"/>
      <c r="O22" s="450"/>
      <c r="P22" s="451"/>
      <c r="Q22" s="452"/>
      <c r="R22" s="452"/>
      <c r="S22" s="321"/>
      <c r="T22" s="321"/>
      <c r="U22" s="501"/>
      <c r="V22" s="321"/>
      <c r="W22" s="501"/>
      <c r="X22" s="321"/>
      <c r="Y22" s="321"/>
      <c r="Z22" s="321"/>
      <c r="AA22" s="321"/>
      <c r="AB22" s="321"/>
      <c r="AC22" s="321"/>
      <c r="AD22" s="321"/>
    </row>
    <row r="23" spans="3:30" ht="15.75" customHeight="1" x14ac:dyDescent="0.35">
      <c r="C23" s="457"/>
      <c r="D23" s="457"/>
      <c r="E23" s="457"/>
      <c r="F23" s="457"/>
      <c r="G23" s="62"/>
      <c r="H23" s="62"/>
      <c r="I23" s="62"/>
      <c r="J23" s="62"/>
      <c r="K23" s="62"/>
      <c r="L23" s="63"/>
      <c r="M23" s="458"/>
      <c r="N23" s="321"/>
      <c r="O23" s="121"/>
      <c r="P23" s="122"/>
      <c r="Q23" s="123"/>
      <c r="R23" s="123"/>
      <c r="S23" s="321"/>
      <c r="T23" s="321"/>
      <c r="U23" s="501"/>
      <c r="V23" s="321"/>
      <c r="W23" s="501"/>
      <c r="X23" s="321"/>
      <c r="Y23" s="321"/>
      <c r="Z23" s="321"/>
      <c r="AA23" s="321"/>
      <c r="AB23" s="321"/>
      <c r="AC23" s="321"/>
      <c r="AD23" s="321"/>
    </row>
    <row r="24" spans="3:30" ht="15.75" customHeight="1" x14ac:dyDescent="0.35">
      <c r="C24" s="109">
        <f>ID!A53</f>
        <v>-300</v>
      </c>
      <c r="D24" s="64" t="str">
        <f>ID!$L$42</f>
        <v>(mmHg)</v>
      </c>
      <c r="E24" s="457"/>
      <c r="F24" s="457"/>
      <c r="G24" s="62"/>
      <c r="H24" s="62"/>
      <c r="I24" s="62"/>
      <c r="J24" s="62"/>
      <c r="K24" s="62"/>
      <c r="L24" s="63"/>
      <c r="M24" s="458"/>
      <c r="N24" s="321"/>
      <c r="O24" s="121"/>
      <c r="P24" s="122"/>
      <c r="Q24" s="123"/>
      <c r="R24" s="123"/>
      <c r="S24" s="321"/>
      <c r="T24" s="321"/>
      <c r="U24" s="501"/>
      <c r="V24" s="321"/>
      <c r="W24" s="501"/>
      <c r="X24" s="321"/>
      <c r="Y24" s="321"/>
      <c r="Z24" s="321"/>
      <c r="AA24" s="321"/>
      <c r="AB24" s="321"/>
      <c r="AC24" s="321"/>
      <c r="AD24" s="321"/>
    </row>
    <row r="25" spans="3:30" ht="9.75" customHeight="1" x14ac:dyDescent="0.35">
      <c r="C25" s="96">
        <f>ID!I53</f>
        <v>-300.60000000000002</v>
      </c>
      <c r="D25" s="94" t="str">
        <f>ID!$L$42</f>
        <v>(mmHg)</v>
      </c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121"/>
      <c r="P25" s="122"/>
      <c r="Q25" s="123"/>
      <c r="R25" s="123"/>
      <c r="S25" s="321"/>
      <c r="T25" s="321"/>
      <c r="U25" s="501"/>
      <c r="V25" s="321"/>
      <c r="W25" s="501"/>
      <c r="X25" s="321"/>
      <c r="Y25" s="321"/>
      <c r="Z25" s="321"/>
      <c r="AA25" s="321"/>
      <c r="AB25" s="321"/>
      <c r="AC25" s="321"/>
      <c r="AD25" s="321"/>
    </row>
    <row r="26" spans="3:30" s="60" customFormat="1" ht="17.5" x14ac:dyDescent="0.45">
      <c r="C26" s="58" t="s">
        <v>246</v>
      </c>
      <c r="D26" s="58" t="s">
        <v>247</v>
      </c>
      <c r="E26" s="58" t="s">
        <v>248</v>
      </c>
      <c r="F26" s="58" t="s">
        <v>249</v>
      </c>
      <c r="G26" s="58" t="s">
        <v>250</v>
      </c>
      <c r="H26" s="58" t="s">
        <v>251</v>
      </c>
      <c r="I26" s="58" t="s">
        <v>252</v>
      </c>
      <c r="J26" s="58" t="s">
        <v>253</v>
      </c>
      <c r="K26" s="58" t="s">
        <v>254</v>
      </c>
      <c r="L26" s="58" t="s">
        <v>255</v>
      </c>
      <c r="M26" s="59" t="s">
        <v>256</v>
      </c>
      <c r="O26" s="321"/>
      <c r="P26" s="459"/>
      <c r="Q26" s="459"/>
      <c r="R26" s="460"/>
      <c r="U26" s="210"/>
      <c r="W26" s="210"/>
    </row>
    <row r="27" spans="3:30" x14ac:dyDescent="0.35">
      <c r="C27" s="138" t="s">
        <v>257</v>
      </c>
      <c r="D27" s="438" t="str">
        <f>ID!$L$42</f>
        <v>(mmHg)</v>
      </c>
      <c r="E27" s="461" t="s">
        <v>258</v>
      </c>
      <c r="F27" s="440">
        <f>ID!O53</f>
        <v>0</v>
      </c>
      <c r="G27" s="440">
        <f>SQRT(6)</f>
        <v>2.4494897427831779</v>
      </c>
      <c r="H27" s="440">
        <f>(F27/G27)</f>
        <v>0</v>
      </c>
      <c r="I27" s="441">
        <v>1</v>
      </c>
      <c r="J27" s="441">
        <f>6-1</f>
        <v>5</v>
      </c>
      <c r="K27" s="442">
        <f>H27*I27</f>
        <v>0</v>
      </c>
      <c r="L27" s="442">
        <f>K27^2</f>
        <v>0</v>
      </c>
      <c r="M27" s="442">
        <f>((K27)^4)/J27</f>
        <v>0</v>
      </c>
      <c r="N27" s="321"/>
      <c r="O27" s="321"/>
      <c r="P27" s="459"/>
      <c r="Q27" s="459"/>
      <c r="R27" s="460"/>
      <c r="S27" s="321"/>
      <c r="T27" s="321"/>
      <c r="U27" s="501"/>
      <c r="V27" s="321"/>
      <c r="W27" s="501"/>
      <c r="X27" s="321"/>
      <c r="Y27" s="321"/>
      <c r="Z27" s="321"/>
      <c r="AA27" s="321"/>
      <c r="AB27" s="321"/>
      <c r="AC27" s="321"/>
      <c r="AD27" s="321"/>
    </row>
    <row r="28" spans="3:30" x14ac:dyDescent="0.35">
      <c r="C28" s="138" t="s">
        <v>259</v>
      </c>
      <c r="D28" s="438" t="str">
        <f>ID!$L$42</f>
        <v>(mmHg)</v>
      </c>
      <c r="E28" s="461" t="s">
        <v>258</v>
      </c>
      <c r="F28" s="443">
        <f>INTERPOLASI!BP19</f>
        <v>9.9999999999999995E-7</v>
      </c>
      <c r="G28" s="441">
        <v>2</v>
      </c>
      <c r="H28" s="440">
        <f>F28/G28</f>
        <v>4.9999999999999998E-7</v>
      </c>
      <c r="I28" s="441">
        <v>1</v>
      </c>
      <c r="J28" s="441">
        <v>50</v>
      </c>
      <c r="K28" s="442">
        <f>H28*I28</f>
        <v>4.9999999999999998E-7</v>
      </c>
      <c r="L28" s="442">
        <f>K28^2</f>
        <v>2.4999999999999999E-13</v>
      </c>
      <c r="M28" s="442">
        <f>((K28)^4)/J28</f>
        <v>1.2499999999999999E-27</v>
      </c>
      <c r="N28" s="321"/>
      <c r="O28" s="321"/>
      <c r="P28" s="321"/>
      <c r="Q28" s="321"/>
      <c r="R28" s="321"/>
      <c r="S28" s="321"/>
      <c r="T28" s="321"/>
      <c r="U28" s="431"/>
      <c r="V28" s="339"/>
      <c r="W28" s="432"/>
      <c r="X28" s="445"/>
      <c r="Y28" s="433"/>
      <c r="Z28" s="434"/>
      <c r="AA28" s="435"/>
      <c r="AB28" s="436"/>
      <c r="AC28" s="437"/>
      <c r="AD28" s="446"/>
    </row>
    <row r="29" spans="3:30" ht="16.5" customHeight="1" x14ac:dyDescent="0.35">
      <c r="C29" s="138" t="s">
        <v>260</v>
      </c>
      <c r="D29" s="438" t="str">
        <f>ID!$L$42</f>
        <v>(mmHg)</v>
      </c>
      <c r="E29" s="462" t="s">
        <v>261</v>
      </c>
      <c r="F29" s="448">
        <f>(1/10)*ID!$C$9</f>
        <v>-2</v>
      </c>
      <c r="G29" s="449">
        <f>SQRT(3)</f>
        <v>1.7320508075688772</v>
      </c>
      <c r="H29" s="440">
        <f>F29/G29</f>
        <v>-1.1547005383792517</v>
      </c>
      <c r="I29" s="441">
        <v>1</v>
      </c>
      <c r="J29" s="441">
        <v>50</v>
      </c>
      <c r="K29" s="442">
        <f>H29*I29</f>
        <v>-1.1547005383792517</v>
      </c>
      <c r="L29" s="442">
        <f>K29^2</f>
        <v>1.3333333333333337</v>
      </c>
      <c r="M29" s="442">
        <f>((K29)^4)/J29</f>
        <v>3.5555555555555576E-2</v>
      </c>
      <c r="N29" s="321"/>
      <c r="O29" s="321"/>
      <c r="P29" s="321"/>
      <c r="Q29" s="321"/>
      <c r="R29" s="321"/>
      <c r="S29" s="321"/>
      <c r="T29" s="321"/>
      <c r="U29" s="501"/>
      <c r="V29" s="321"/>
      <c r="W29" s="501"/>
      <c r="X29" s="321"/>
      <c r="Y29" s="460"/>
      <c r="Z29" s="321"/>
      <c r="AA29" s="321"/>
      <c r="AB29" s="321"/>
      <c r="AC29" s="321"/>
      <c r="AD29" s="453"/>
    </row>
    <row r="30" spans="3:30" ht="16.5" customHeight="1" x14ac:dyDescent="0.35">
      <c r="C30" s="139" t="s">
        <v>262</v>
      </c>
      <c r="D30" s="438" t="str">
        <f>ID!$L$42</f>
        <v>(mmHg)</v>
      </c>
      <c r="E30" s="447" t="s">
        <v>261</v>
      </c>
      <c r="F30" s="448">
        <f>(1/2)*0.5*ID!$L$45</f>
        <v>0.25</v>
      </c>
      <c r="G30" s="449">
        <f>SQRT(3)</f>
        <v>1.7320508075688772</v>
      </c>
      <c r="H30" s="440">
        <f>F30/G30</f>
        <v>0.14433756729740646</v>
      </c>
      <c r="I30" s="441">
        <v>1</v>
      </c>
      <c r="J30" s="441">
        <v>50</v>
      </c>
      <c r="K30" s="442">
        <f>H30*I30</f>
        <v>0.14433756729740646</v>
      </c>
      <c r="L30" s="442">
        <f>K30^2</f>
        <v>2.0833333333333339E-2</v>
      </c>
      <c r="M30" s="442">
        <f>((K30)^4)/J30</f>
        <v>8.6805555555555606E-6</v>
      </c>
      <c r="N30" s="321"/>
      <c r="O30" s="321"/>
      <c r="P30" s="321"/>
      <c r="Q30" s="321"/>
      <c r="R30" s="321"/>
      <c r="S30" s="321"/>
      <c r="T30" s="321"/>
      <c r="U30" s="501"/>
      <c r="V30" s="321"/>
      <c r="W30" s="501"/>
      <c r="X30" s="321"/>
      <c r="Y30" s="321"/>
      <c r="Z30" s="321"/>
      <c r="AA30" s="321"/>
      <c r="AB30" s="321"/>
      <c r="AC30" s="321"/>
      <c r="AD30" s="453"/>
    </row>
    <row r="31" spans="3:30" x14ac:dyDescent="0.35">
      <c r="C31" s="138" t="s">
        <v>263</v>
      </c>
      <c r="D31" s="438" t="str">
        <f>ID!$L$42</f>
        <v>(mmHg)</v>
      </c>
      <c r="E31" s="461" t="s">
        <v>261</v>
      </c>
      <c r="F31" s="443">
        <f>INTERPOLASI!CN19</f>
        <v>9.9999999999999995E-7</v>
      </c>
      <c r="G31" s="440">
        <f>SQRT(3)</f>
        <v>1.7320508075688772</v>
      </c>
      <c r="H31" s="440">
        <f>F31/G31</f>
        <v>5.7735026918962578E-7</v>
      </c>
      <c r="I31" s="441">
        <v>1</v>
      </c>
      <c r="J31" s="441">
        <v>50</v>
      </c>
      <c r="K31" s="442">
        <f>H31*I31</f>
        <v>5.7735026918962578E-7</v>
      </c>
      <c r="L31" s="442">
        <f>K31^2</f>
        <v>3.3333333333333334E-13</v>
      </c>
      <c r="M31" s="442">
        <f>((K31)^4)/J31</f>
        <v>2.2222222222222221E-27</v>
      </c>
      <c r="N31" s="321"/>
      <c r="O31" s="321"/>
      <c r="P31" s="321"/>
      <c r="Q31" s="321"/>
      <c r="R31" s="321"/>
      <c r="S31" s="321"/>
      <c r="T31" s="321"/>
      <c r="U31" s="431"/>
      <c r="V31" s="339"/>
      <c r="W31" s="432"/>
      <c r="X31" s="445"/>
      <c r="Y31" s="433"/>
      <c r="Z31" s="434"/>
      <c r="AA31" s="435"/>
      <c r="AB31" s="436"/>
      <c r="AC31" s="455"/>
      <c r="AD31" s="446"/>
    </row>
    <row r="32" spans="3:30" x14ac:dyDescent="0.35">
      <c r="C32" s="456"/>
      <c r="D32" s="456"/>
      <c r="E32" s="456"/>
      <c r="F32" s="456"/>
      <c r="G32" s="152" t="s">
        <v>265</v>
      </c>
      <c r="H32" s="153"/>
      <c r="I32" s="153"/>
      <c r="J32" s="153"/>
      <c r="K32" s="154"/>
      <c r="L32" s="61">
        <f>SUM(L27:L31)</f>
        <v>1.3541666666672503</v>
      </c>
      <c r="M32" s="61">
        <f>SUM(M27:M31)</f>
        <v>3.5564236111111133E-2</v>
      </c>
      <c r="N32" s="321"/>
      <c r="O32" s="321"/>
      <c r="P32" s="321"/>
      <c r="Q32" s="321"/>
      <c r="R32" s="321"/>
      <c r="S32" s="321"/>
      <c r="T32" s="321"/>
      <c r="U32" s="501"/>
      <c r="V32" s="321"/>
      <c r="W32" s="501"/>
      <c r="X32" s="321"/>
      <c r="Y32" s="321"/>
      <c r="Z32" s="321"/>
      <c r="AA32" s="321"/>
      <c r="AB32" s="321"/>
      <c r="AC32" s="321"/>
      <c r="AD32" s="321"/>
    </row>
    <row r="33" spans="3:30" ht="15.75" customHeight="1" x14ac:dyDescent="0.45">
      <c r="C33" s="457"/>
      <c r="D33" s="457"/>
      <c r="E33" s="457"/>
      <c r="F33" s="457"/>
      <c r="G33" s="1019" t="s">
        <v>266</v>
      </c>
      <c r="H33" s="1020"/>
      <c r="I33" s="1020"/>
      <c r="J33" s="1020"/>
      <c r="K33" s="1021"/>
      <c r="L33" s="61">
        <f>SQRT(L32)</f>
        <v>1.1636866703143292</v>
      </c>
      <c r="M33" s="442"/>
      <c r="N33" s="321"/>
      <c r="O33" s="321"/>
      <c r="P33" s="321"/>
      <c r="Q33" s="321"/>
      <c r="R33" s="321"/>
      <c r="S33" s="321"/>
      <c r="T33" s="321"/>
      <c r="U33" s="501"/>
      <c r="V33" s="411"/>
      <c r="W33" s="501"/>
      <c r="X33" s="321"/>
      <c r="Y33" s="321"/>
      <c r="Z33" s="321"/>
      <c r="AA33" s="321"/>
      <c r="AB33" s="321"/>
      <c r="AC33" s="321"/>
      <c r="AD33" s="321"/>
    </row>
    <row r="34" spans="3:30" ht="15.75" customHeight="1" x14ac:dyDescent="0.35">
      <c r="C34" s="457"/>
      <c r="D34" s="457"/>
      <c r="E34" s="457"/>
      <c r="F34" s="457"/>
      <c r="G34" s="1019" t="s">
        <v>267</v>
      </c>
      <c r="H34" s="1020"/>
      <c r="I34" s="1020"/>
      <c r="J34" s="1020"/>
      <c r="K34" s="1021"/>
      <c r="L34" s="61">
        <f>((L33)^4)/M32</f>
        <v>51.562118623427374</v>
      </c>
      <c r="M34" s="463"/>
      <c r="N34" s="321"/>
      <c r="O34" s="321"/>
      <c r="P34" s="321"/>
      <c r="Q34" s="321"/>
      <c r="R34" s="321"/>
      <c r="S34" s="321"/>
      <c r="T34" s="321"/>
      <c r="U34" s="501"/>
      <c r="V34" s="321"/>
      <c r="W34" s="501"/>
      <c r="X34" s="321"/>
      <c r="Y34" s="321"/>
      <c r="Z34" s="321"/>
      <c r="AA34" s="321"/>
      <c r="AB34" s="321"/>
      <c r="AC34" s="321"/>
      <c r="AD34" s="321"/>
    </row>
    <row r="35" spans="3:30" ht="15.75" customHeight="1" x14ac:dyDescent="0.35">
      <c r="C35" s="457"/>
      <c r="D35" s="457"/>
      <c r="E35" s="457"/>
      <c r="F35" s="457"/>
      <c r="G35" s="1019" t="s">
        <v>268</v>
      </c>
      <c r="H35" s="1020"/>
      <c r="I35" s="1020"/>
      <c r="J35" s="1020"/>
      <c r="K35" s="1021"/>
      <c r="L35" s="442">
        <f>TINV(0.05,L34)</f>
        <v>2.007583770315835</v>
      </c>
      <c r="M35" s="442">
        <f>1.95996+(2.37356/L34)+(2.818745/L34^2)+(2.546662/L34^3)+(1.7861829/L34^4)+(0.245458/L34^5)+(1.000764/L34^6)</f>
        <v>2.0070720656629319</v>
      </c>
      <c r="N35" s="321"/>
      <c r="O35" s="321"/>
      <c r="P35" s="321"/>
      <c r="Q35" s="321"/>
      <c r="R35" s="321"/>
      <c r="S35" s="321"/>
      <c r="T35" s="321"/>
      <c r="U35" s="501"/>
      <c r="V35" s="321"/>
      <c r="W35" s="501"/>
      <c r="X35" s="321"/>
      <c r="Y35" s="321"/>
      <c r="Z35" s="321"/>
      <c r="AA35" s="321"/>
      <c r="AB35" s="321"/>
      <c r="AC35" s="321"/>
      <c r="AD35" s="321"/>
    </row>
    <row r="36" spans="3:30" ht="15.75" customHeight="1" x14ac:dyDescent="0.45">
      <c r="C36" s="457"/>
      <c r="D36" s="457"/>
      <c r="E36" s="457"/>
      <c r="F36" s="457"/>
      <c r="G36" s="1022" t="s">
        <v>269</v>
      </c>
      <c r="H36" s="1023"/>
      <c r="I36" s="1023"/>
      <c r="J36" s="1023"/>
      <c r="K36" s="95" t="str">
        <f>ID!$L$42</f>
        <v>(mmHg)</v>
      </c>
      <c r="L36" s="137">
        <f>L35*L33</f>
        <v>2.3361984730559211</v>
      </c>
      <c r="M36" s="442"/>
      <c r="N36" s="321"/>
      <c r="O36" s="321"/>
      <c r="P36" s="321"/>
      <c r="Q36" s="321"/>
      <c r="R36" s="321"/>
      <c r="S36" s="321"/>
      <c r="T36" s="321"/>
      <c r="U36" s="501"/>
      <c r="V36" s="321"/>
      <c r="W36" s="501"/>
      <c r="X36" s="321"/>
      <c r="Y36" s="321"/>
      <c r="Z36" s="321"/>
      <c r="AA36" s="321"/>
      <c r="AB36" s="321"/>
      <c r="AC36" s="321"/>
      <c r="AD36" s="321"/>
    </row>
    <row r="37" spans="3:30" ht="15.75" customHeight="1" x14ac:dyDescent="0.35">
      <c r="C37" s="457"/>
      <c r="D37" s="457"/>
      <c r="E37" s="457"/>
      <c r="F37" s="457"/>
      <c r="G37" s="62"/>
      <c r="H37" s="62"/>
      <c r="I37" s="62"/>
      <c r="J37" s="62"/>
      <c r="K37" s="62"/>
      <c r="L37" s="129">
        <f>ABS(L36/C25)*100</f>
        <v>0.77717846741713936</v>
      </c>
      <c r="M37" s="458"/>
      <c r="N37" s="321"/>
      <c r="O37" s="321"/>
      <c r="P37" s="321"/>
      <c r="Q37" s="321"/>
      <c r="R37" s="321"/>
      <c r="S37" s="321"/>
      <c r="T37" s="321"/>
      <c r="U37" s="501"/>
      <c r="V37" s="321"/>
      <c r="W37" s="501"/>
      <c r="X37" s="321"/>
      <c r="Y37" s="321"/>
      <c r="Z37" s="321"/>
      <c r="AA37" s="321"/>
      <c r="AB37" s="321"/>
      <c r="AC37" s="321"/>
      <c r="AD37" s="321"/>
    </row>
    <row r="38" spans="3:30" ht="15.75" customHeight="1" x14ac:dyDescent="0.35">
      <c r="C38" s="457"/>
      <c r="D38" s="457"/>
      <c r="E38" s="457"/>
      <c r="F38" s="457"/>
      <c r="G38" s="62"/>
      <c r="H38" s="62"/>
      <c r="I38" s="62"/>
      <c r="J38" s="62"/>
      <c r="K38" s="62"/>
      <c r="L38" s="63"/>
      <c r="M38" s="458"/>
      <c r="N38" s="321"/>
      <c r="O38" s="321"/>
      <c r="P38" s="321"/>
      <c r="Q38" s="321"/>
      <c r="R38" s="321"/>
      <c r="S38" s="321"/>
      <c r="T38" s="321"/>
      <c r="U38" s="501"/>
      <c r="V38" s="321"/>
      <c r="W38" s="501"/>
      <c r="X38" s="321"/>
      <c r="Y38" s="321"/>
      <c r="Z38" s="321"/>
      <c r="AA38" s="321"/>
      <c r="AB38" s="321"/>
      <c r="AC38" s="321"/>
      <c r="AD38" s="321"/>
    </row>
    <row r="39" spans="3:30" ht="15.75" customHeight="1" x14ac:dyDescent="0.35">
      <c r="C39" s="110">
        <f>ID!A54</f>
        <v>-400</v>
      </c>
      <c r="D39" s="64" t="str">
        <f>ID!$L$42</f>
        <v>(mmHg)</v>
      </c>
      <c r="E39" s="457"/>
      <c r="F39" s="457"/>
      <c r="G39" s="62"/>
      <c r="H39" s="62"/>
      <c r="I39" s="62"/>
      <c r="J39" s="62"/>
      <c r="K39" s="62"/>
      <c r="L39" s="63"/>
      <c r="M39" s="458"/>
      <c r="N39" s="321"/>
      <c r="O39" s="321"/>
      <c r="P39" s="321"/>
      <c r="Q39" s="321"/>
      <c r="R39" s="321"/>
      <c r="S39" s="321"/>
      <c r="T39" s="321"/>
      <c r="U39" s="501"/>
      <c r="V39" s="321"/>
      <c r="W39" s="501"/>
      <c r="X39" s="321"/>
      <c r="Y39" s="321"/>
      <c r="Z39" s="321"/>
      <c r="AA39" s="321"/>
      <c r="AB39" s="321"/>
      <c r="AC39" s="321"/>
      <c r="AD39" s="321"/>
    </row>
    <row r="40" spans="3:30" ht="9.75" customHeight="1" x14ac:dyDescent="0.35">
      <c r="C40" s="96">
        <f>ID!I54</f>
        <v>-402.90600000000001</v>
      </c>
      <c r="D40" s="94" t="str">
        <f>ID!$L$42</f>
        <v>(mmHg)</v>
      </c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501"/>
      <c r="V40" s="321"/>
      <c r="W40" s="501"/>
      <c r="X40" s="321"/>
      <c r="Y40" s="321"/>
      <c r="Z40" s="321"/>
      <c r="AA40" s="321"/>
      <c r="AB40" s="321"/>
      <c r="AC40" s="321"/>
      <c r="AD40" s="321"/>
    </row>
    <row r="41" spans="3:30" s="60" customFormat="1" ht="17.5" x14ac:dyDescent="0.45">
      <c r="C41" s="58" t="s">
        <v>246</v>
      </c>
      <c r="D41" s="58" t="s">
        <v>247</v>
      </c>
      <c r="E41" s="58" t="s">
        <v>248</v>
      </c>
      <c r="F41" s="58" t="s">
        <v>249</v>
      </c>
      <c r="G41" s="58" t="s">
        <v>250</v>
      </c>
      <c r="H41" s="58" t="s">
        <v>251</v>
      </c>
      <c r="I41" s="58" t="s">
        <v>252</v>
      </c>
      <c r="J41" s="58" t="s">
        <v>253</v>
      </c>
      <c r="K41" s="58" t="s">
        <v>254</v>
      </c>
      <c r="L41" s="58" t="s">
        <v>255</v>
      </c>
      <c r="M41" s="59" t="s">
        <v>256</v>
      </c>
      <c r="U41" s="210"/>
      <c r="W41" s="210"/>
    </row>
    <row r="42" spans="3:30" x14ac:dyDescent="0.35">
      <c r="C42" s="138" t="s">
        <v>257</v>
      </c>
      <c r="D42" s="438" t="str">
        <f>ID!$L$42</f>
        <v>(mmHg)</v>
      </c>
      <c r="E42" s="461" t="s">
        <v>258</v>
      </c>
      <c r="F42" s="440">
        <f>ID!O54</f>
        <v>0</v>
      </c>
      <c r="G42" s="440">
        <f>SQRT(6)</f>
        <v>2.4494897427831779</v>
      </c>
      <c r="H42" s="440">
        <f>(F42/G42)</f>
        <v>0</v>
      </c>
      <c r="I42" s="441">
        <v>1</v>
      </c>
      <c r="J42" s="441">
        <f>6-1</f>
        <v>5</v>
      </c>
      <c r="K42" s="442">
        <f>H42*I42</f>
        <v>0</v>
      </c>
      <c r="L42" s="442">
        <f>K42^2</f>
        <v>0</v>
      </c>
      <c r="M42" s="442">
        <f>((K42)^4)/J42</f>
        <v>0</v>
      </c>
      <c r="N42" s="321"/>
      <c r="O42" s="321"/>
      <c r="P42" s="321"/>
      <c r="Q42" s="321"/>
      <c r="R42" s="321"/>
      <c r="S42" s="321"/>
      <c r="T42" s="321"/>
      <c r="U42" s="501"/>
      <c r="V42" s="321"/>
      <c r="W42" s="501"/>
      <c r="X42" s="321"/>
      <c r="Y42" s="321"/>
      <c r="Z42" s="321"/>
      <c r="AA42" s="321"/>
      <c r="AB42" s="321"/>
      <c r="AC42" s="321"/>
      <c r="AD42" s="321"/>
    </row>
    <row r="43" spans="3:30" x14ac:dyDescent="0.35">
      <c r="C43" s="138" t="s">
        <v>259</v>
      </c>
      <c r="D43" s="438" t="str">
        <f>ID!$L$42</f>
        <v>(mmHg)</v>
      </c>
      <c r="E43" s="461" t="s">
        <v>258</v>
      </c>
      <c r="F43" s="443">
        <f>INTERPOLASI!BP20</f>
        <v>9.9999999999999995E-7</v>
      </c>
      <c r="G43" s="441">
        <v>2</v>
      </c>
      <c r="H43" s="440">
        <f>F43/G43</f>
        <v>4.9999999999999998E-7</v>
      </c>
      <c r="I43" s="441">
        <v>1</v>
      </c>
      <c r="J43" s="441">
        <v>50</v>
      </c>
      <c r="K43" s="442">
        <f>H43*I43</f>
        <v>4.9999999999999998E-7</v>
      </c>
      <c r="L43" s="442">
        <f>K43^2</f>
        <v>2.4999999999999999E-13</v>
      </c>
      <c r="M43" s="442">
        <f>((K43)^4)/J43</f>
        <v>1.2499999999999999E-27</v>
      </c>
      <c r="N43" s="321"/>
      <c r="O43" s="321"/>
      <c r="P43" s="321"/>
      <c r="Q43" s="321"/>
      <c r="R43" s="321"/>
      <c r="S43" s="321"/>
      <c r="T43" s="321"/>
      <c r="U43" s="431"/>
      <c r="V43" s="339"/>
      <c r="W43" s="432"/>
      <c r="X43" s="445"/>
      <c r="Y43" s="433"/>
      <c r="Z43" s="434"/>
      <c r="AA43" s="435"/>
      <c r="AB43" s="436"/>
      <c r="AC43" s="437"/>
      <c r="AD43" s="446"/>
    </row>
    <row r="44" spans="3:30" ht="16.5" customHeight="1" x14ac:dyDescent="0.35">
      <c r="C44" s="138" t="s">
        <v>260</v>
      </c>
      <c r="D44" s="438" t="str">
        <f>ID!$L$42</f>
        <v>(mmHg)</v>
      </c>
      <c r="E44" s="462" t="s">
        <v>261</v>
      </c>
      <c r="F44" s="448">
        <f>(1/10)*ID!$C$9</f>
        <v>-2</v>
      </c>
      <c r="G44" s="449">
        <f>SQRT(3)</f>
        <v>1.7320508075688772</v>
      </c>
      <c r="H44" s="440">
        <f>F44/G44</f>
        <v>-1.1547005383792517</v>
      </c>
      <c r="I44" s="441">
        <v>1</v>
      </c>
      <c r="J44" s="441">
        <v>50</v>
      </c>
      <c r="K44" s="442">
        <f>H44*I44</f>
        <v>-1.1547005383792517</v>
      </c>
      <c r="L44" s="442">
        <f>K44^2</f>
        <v>1.3333333333333337</v>
      </c>
      <c r="M44" s="442">
        <f>((K44)^4)/J44</f>
        <v>3.5555555555555576E-2</v>
      </c>
      <c r="N44" s="321"/>
      <c r="O44" s="321"/>
      <c r="P44" s="321"/>
      <c r="Q44" s="321"/>
      <c r="R44" s="321"/>
      <c r="S44" s="321"/>
      <c r="T44" s="321"/>
      <c r="U44" s="501"/>
      <c r="V44" s="321"/>
      <c r="W44" s="501"/>
      <c r="X44" s="321"/>
      <c r="Y44" s="321"/>
      <c r="Z44" s="321"/>
      <c r="AA44" s="321"/>
      <c r="AB44" s="321"/>
      <c r="AC44" s="321"/>
      <c r="AD44" s="453"/>
    </row>
    <row r="45" spans="3:30" ht="16.5" customHeight="1" x14ac:dyDescent="0.35">
      <c r="C45" s="139" t="s">
        <v>262</v>
      </c>
      <c r="D45" s="438" t="str">
        <f>ID!$L$42</f>
        <v>(mmHg)</v>
      </c>
      <c r="E45" s="447" t="s">
        <v>261</v>
      </c>
      <c r="F45" s="448">
        <f>(1/2)*0.5*ID!$L$45</f>
        <v>0.25</v>
      </c>
      <c r="G45" s="449">
        <f>SQRT(3)</f>
        <v>1.7320508075688772</v>
      </c>
      <c r="H45" s="440">
        <f>F45/G45</f>
        <v>0.14433756729740646</v>
      </c>
      <c r="I45" s="441">
        <v>1</v>
      </c>
      <c r="J45" s="441">
        <v>50</v>
      </c>
      <c r="K45" s="442">
        <f>H45*I45</f>
        <v>0.14433756729740646</v>
      </c>
      <c r="L45" s="442">
        <f>K45^2</f>
        <v>2.0833333333333339E-2</v>
      </c>
      <c r="M45" s="442">
        <f>((K45)^4)/J45</f>
        <v>8.6805555555555606E-6</v>
      </c>
      <c r="N45" s="321"/>
      <c r="O45" s="321"/>
      <c r="P45" s="321"/>
      <c r="Q45" s="321"/>
      <c r="R45" s="321"/>
      <c r="S45" s="321"/>
      <c r="T45" s="321"/>
      <c r="U45" s="501"/>
      <c r="V45" s="321"/>
      <c r="W45" s="501"/>
      <c r="X45" s="321"/>
      <c r="Y45" s="321"/>
      <c r="Z45" s="321"/>
      <c r="AA45" s="321"/>
      <c r="AB45" s="321"/>
      <c r="AC45" s="321"/>
      <c r="AD45" s="453"/>
    </row>
    <row r="46" spans="3:30" x14ac:dyDescent="0.35">
      <c r="C46" s="138" t="s">
        <v>263</v>
      </c>
      <c r="D46" s="438" t="str">
        <f>ID!$L$42</f>
        <v>(mmHg)</v>
      </c>
      <c r="E46" s="461" t="s">
        <v>261</v>
      </c>
      <c r="F46" s="443">
        <f>INTERPOLASI!CN20</f>
        <v>9.9999999999999995E-7</v>
      </c>
      <c r="G46" s="440">
        <f>SQRT(3)</f>
        <v>1.7320508075688772</v>
      </c>
      <c r="H46" s="440">
        <f>F46/G46</f>
        <v>5.7735026918962578E-7</v>
      </c>
      <c r="I46" s="441">
        <v>1</v>
      </c>
      <c r="J46" s="441">
        <v>50</v>
      </c>
      <c r="K46" s="442">
        <f>H46*I46</f>
        <v>5.7735026918962578E-7</v>
      </c>
      <c r="L46" s="442">
        <f>K46^2</f>
        <v>3.3333333333333334E-13</v>
      </c>
      <c r="M46" s="442">
        <f>((K46)^4)/J46</f>
        <v>2.2222222222222221E-27</v>
      </c>
      <c r="N46" s="321"/>
      <c r="O46" s="321"/>
      <c r="P46" s="321"/>
      <c r="Q46" s="321"/>
      <c r="R46" s="321"/>
      <c r="S46" s="321"/>
      <c r="T46" s="321"/>
      <c r="U46" s="431"/>
      <c r="V46" s="339"/>
      <c r="W46" s="432"/>
      <c r="X46" s="445"/>
      <c r="Y46" s="433"/>
      <c r="Z46" s="434"/>
      <c r="AA46" s="454"/>
      <c r="AB46" s="436"/>
      <c r="AC46" s="455"/>
      <c r="AD46" s="446"/>
    </row>
    <row r="47" spans="3:30" x14ac:dyDescent="0.35">
      <c r="C47" s="456"/>
      <c r="D47" s="456"/>
      <c r="E47" s="456"/>
      <c r="F47" s="456"/>
      <c r="G47" s="152" t="s">
        <v>265</v>
      </c>
      <c r="H47" s="153"/>
      <c r="I47" s="153"/>
      <c r="J47" s="153"/>
      <c r="K47" s="154"/>
      <c r="L47" s="61">
        <f>SUM(L42:L46)</f>
        <v>1.3541666666672503</v>
      </c>
      <c r="M47" s="61">
        <f>SUM(M42:M46)</f>
        <v>3.5564236111111133E-2</v>
      </c>
      <c r="N47" s="321"/>
      <c r="O47" s="321"/>
      <c r="P47" s="321"/>
      <c r="Q47" s="321"/>
      <c r="R47" s="321"/>
      <c r="S47" s="321"/>
      <c r="T47" s="321"/>
      <c r="U47" s="501"/>
      <c r="V47" s="321"/>
      <c r="W47" s="501"/>
      <c r="X47" s="321"/>
      <c r="Y47" s="321"/>
      <c r="Z47" s="321"/>
      <c r="AA47" s="321"/>
      <c r="AB47" s="321"/>
      <c r="AC47" s="321"/>
      <c r="AD47" s="321"/>
    </row>
    <row r="48" spans="3:30" ht="15.75" customHeight="1" x14ac:dyDescent="0.45">
      <c r="C48" s="457"/>
      <c r="D48" s="457"/>
      <c r="E48" s="457"/>
      <c r="F48" s="457"/>
      <c r="G48" s="1019" t="s">
        <v>266</v>
      </c>
      <c r="H48" s="1020"/>
      <c r="I48" s="1020"/>
      <c r="J48" s="1020"/>
      <c r="K48" s="1021"/>
      <c r="L48" s="61">
        <f>SQRT(L47)</f>
        <v>1.1636866703143292</v>
      </c>
      <c r="M48" s="442"/>
      <c r="N48" s="321"/>
      <c r="O48" s="321"/>
      <c r="P48" s="321"/>
      <c r="Q48" s="321"/>
      <c r="R48" s="321"/>
      <c r="S48" s="321"/>
      <c r="T48" s="321"/>
      <c r="U48" s="501"/>
      <c r="V48" s="321"/>
      <c r="W48" s="501"/>
      <c r="X48" s="321"/>
      <c r="Y48" s="321"/>
      <c r="Z48" s="321"/>
      <c r="AA48" s="321"/>
      <c r="AB48" s="321"/>
      <c r="AC48" s="321"/>
      <c r="AD48" s="321"/>
    </row>
    <row r="49" spans="3:31" ht="15.75" customHeight="1" x14ac:dyDescent="0.35">
      <c r="C49" s="457"/>
      <c r="D49" s="457"/>
      <c r="E49" s="457"/>
      <c r="F49" s="457"/>
      <c r="G49" s="1019" t="s">
        <v>267</v>
      </c>
      <c r="H49" s="1020"/>
      <c r="I49" s="1020"/>
      <c r="J49" s="1020"/>
      <c r="K49" s="1021"/>
      <c r="L49" s="61">
        <f>((L48)^4)/M47</f>
        <v>51.562118623427374</v>
      </c>
      <c r="M49" s="442"/>
      <c r="N49" s="321"/>
      <c r="O49" s="321"/>
      <c r="P49" s="321"/>
      <c r="Q49" s="321"/>
      <c r="R49" s="321"/>
      <c r="S49" s="321"/>
      <c r="T49" s="321"/>
      <c r="U49" s="501"/>
      <c r="V49" s="321"/>
      <c r="W49" s="501"/>
      <c r="X49" s="321"/>
      <c r="Y49" s="321"/>
      <c r="Z49" s="321"/>
      <c r="AA49" s="321"/>
      <c r="AB49" s="321"/>
      <c r="AC49" s="321"/>
      <c r="AD49" s="321"/>
      <c r="AE49" s="321"/>
    </row>
    <row r="50" spans="3:31" ht="15.75" customHeight="1" x14ac:dyDescent="0.35">
      <c r="C50" s="457"/>
      <c r="D50" s="457"/>
      <c r="E50" s="457"/>
      <c r="F50" s="457"/>
      <c r="G50" s="1019" t="s">
        <v>268</v>
      </c>
      <c r="H50" s="1020"/>
      <c r="I50" s="1020"/>
      <c r="J50" s="1020"/>
      <c r="K50" s="1021"/>
      <c r="L50" s="442">
        <f>TINV(0.05,L49)</f>
        <v>2.007583770315835</v>
      </c>
      <c r="M50" s="442"/>
      <c r="N50" s="321"/>
      <c r="O50" s="321"/>
      <c r="P50" s="321"/>
      <c r="Q50" s="321"/>
      <c r="R50" s="321"/>
      <c r="S50" s="321"/>
      <c r="T50" s="321"/>
      <c r="U50" s="501"/>
      <c r="V50" s="321"/>
      <c r="W50" s="501"/>
      <c r="X50" s="321"/>
      <c r="Y50" s="321"/>
      <c r="Z50" s="321"/>
      <c r="AA50" s="321"/>
      <c r="AB50" s="321"/>
      <c r="AC50" s="321"/>
      <c r="AD50" s="321"/>
      <c r="AE50" s="321"/>
    </row>
    <row r="51" spans="3:31" ht="15.75" customHeight="1" x14ac:dyDescent="0.45">
      <c r="C51" s="457"/>
      <c r="D51" s="457"/>
      <c r="E51" s="457"/>
      <c r="F51" s="457"/>
      <c r="G51" s="1022" t="s">
        <v>269</v>
      </c>
      <c r="H51" s="1023"/>
      <c r="I51" s="1023"/>
      <c r="J51" s="1023"/>
      <c r="K51" s="95" t="str">
        <f>ID!$L$42</f>
        <v>(mmHg)</v>
      </c>
      <c r="L51" s="128">
        <f>L50*L48</f>
        <v>2.3361984730559211</v>
      </c>
      <c r="M51" s="442"/>
      <c r="N51" s="321"/>
      <c r="O51" s="321"/>
      <c r="P51" s="321"/>
      <c r="Q51" s="321"/>
      <c r="R51" s="321"/>
      <c r="S51" s="321"/>
      <c r="T51" s="321"/>
      <c r="U51" s="501"/>
      <c r="V51" s="321"/>
      <c r="W51" s="501"/>
      <c r="X51" s="321"/>
      <c r="Y51" s="321"/>
      <c r="Z51" s="321"/>
      <c r="AA51" s="321"/>
      <c r="AB51" s="321"/>
      <c r="AC51" s="321"/>
      <c r="AD51" s="321"/>
      <c r="AE51" s="321"/>
    </row>
    <row r="52" spans="3:31" x14ac:dyDescent="0.35">
      <c r="C52" s="321"/>
      <c r="D52" s="321"/>
      <c r="E52" s="321"/>
      <c r="F52" s="321"/>
      <c r="G52" s="321"/>
      <c r="H52" s="321"/>
      <c r="I52" s="321"/>
      <c r="J52" s="321"/>
      <c r="K52" s="321"/>
      <c r="L52" s="129">
        <f>ABS(L51/C40)*100</f>
        <v>0.57983710171998459</v>
      </c>
      <c r="M52" s="321"/>
      <c r="N52" s="321"/>
      <c r="O52" s="321"/>
      <c r="P52" s="321"/>
      <c r="Q52" s="321"/>
      <c r="R52" s="321"/>
      <c r="S52" s="321"/>
      <c r="T52" s="321"/>
      <c r="U52" s="501"/>
      <c r="V52" s="321"/>
      <c r="W52" s="501"/>
      <c r="X52" s="321"/>
      <c r="Y52" s="321"/>
      <c r="Z52" s="321"/>
      <c r="AA52" s="321"/>
      <c r="AB52" s="321"/>
      <c r="AC52" s="321"/>
      <c r="AD52" s="321"/>
      <c r="AE52" s="321"/>
    </row>
    <row r="53" spans="3:31" x14ac:dyDescent="0.35"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501"/>
      <c r="V53" s="321"/>
      <c r="W53" s="501"/>
      <c r="X53" s="321"/>
      <c r="Y53" s="321"/>
      <c r="Z53" s="321"/>
      <c r="AA53" s="321"/>
      <c r="AB53" s="321"/>
      <c r="AC53" s="321"/>
      <c r="AD53" s="321"/>
      <c r="AE53" s="321"/>
    </row>
    <row r="54" spans="3:31" x14ac:dyDescent="0.35">
      <c r="C54" s="457"/>
      <c r="D54" s="457"/>
      <c r="E54" s="457"/>
      <c r="F54" s="457"/>
      <c r="G54" s="62"/>
      <c r="H54" s="62"/>
      <c r="I54" s="62"/>
      <c r="J54" s="62"/>
      <c r="K54" s="62"/>
      <c r="L54" s="63"/>
      <c r="M54" s="458"/>
      <c r="N54" s="321"/>
      <c r="O54" s="321"/>
      <c r="P54" s="321"/>
      <c r="Q54" s="321"/>
      <c r="R54" s="321"/>
      <c r="S54" s="321"/>
      <c r="T54" s="321"/>
      <c r="U54" s="501"/>
      <c r="V54" s="321"/>
      <c r="W54" s="501"/>
      <c r="X54" s="321"/>
      <c r="Y54" s="321"/>
      <c r="Z54" s="321"/>
      <c r="AA54" s="321"/>
      <c r="AB54" s="321"/>
      <c r="AC54" s="321"/>
      <c r="AD54" s="321"/>
      <c r="AE54" s="321"/>
    </row>
    <row r="55" spans="3:31" x14ac:dyDescent="0.35">
      <c r="C55" s="457"/>
      <c r="D55" s="457"/>
      <c r="E55" s="457"/>
      <c r="F55" s="457"/>
      <c r="G55" s="62"/>
      <c r="H55" s="62"/>
      <c r="I55" s="62"/>
      <c r="J55" s="62"/>
      <c r="K55" s="62"/>
      <c r="L55" s="63"/>
      <c r="M55" s="458"/>
      <c r="N55" s="321"/>
      <c r="O55" s="321"/>
      <c r="P55" s="321"/>
      <c r="Q55" s="321"/>
      <c r="R55" s="321"/>
      <c r="S55" s="321"/>
      <c r="T55" s="321"/>
      <c r="U55" s="501"/>
      <c r="V55" s="321"/>
      <c r="W55" s="501"/>
      <c r="X55" s="321"/>
      <c r="Y55" s="321"/>
      <c r="Z55" s="321"/>
      <c r="AA55" s="321"/>
      <c r="AB55" s="321"/>
      <c r="AC55" s="321"/>
      <c r="AD55" s="321"/>
      <c r="AE55" s="321"/>
    </row>
    <row r="56" spans="3:31" x14ac:dyDescent="0.35">
      <c r="C56" s="109">
        <f>ID!A55</f>
        <v>-500</v>
      </c>
      <c r="D56" s="64" t="str">
        <f>ID!$L$42</f>
        <v>(mmHg)</v>
      </c>
      <c r="E56" s="457"/>
      <c r="F56" s="457"/>
      <c r="G56" s="62"/>
      <c r="H56" s="62"/>
      <c r="I56" s="62"/>
      <c r="J56" s="62"/>
      <c r="K56" s="62"/>
      <c r="L56" s="63"/>
      <c r="M56" s="458"/>
      <c r="N56" s="321"/>
      <c r="O56" s="321"/>
      <c r="P56" s="321"/>
      <c r="Q56" s="321"/>
      <c r="R56" s="321"/>
      <c r="S56" s="321"/>
      <c r="T56" s="321"/>
      <c r="U56" s="501"/>
      <c r="V56" s="321"/>
      <c r="W56" s="501"/>
      <c r="X56" s="321"/>
      <c r="Y56" s="321"/>
      <c r="Z56" s="321"/>
      <c r="AA56" s="321"/>
      <c r="AB56" s="321"/>
      <c r="AC56" s="321"/>
      <c r="AD56" s="321"/>
      <c r="AE56" s="321"/>
    </row>
    <row r="57" spans="3:31" x14ac:dyDescent="0.35">
      <c r="C57" s="96">
        <f>ID!I55</f>
        <v>-505.52699999999999</v>
      </c>
      <c r="D57" s="94" t="str">
        <f>ID!$L$42</f>
        <v>(mmHg)</v>
      </c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501"/>
      <c r="V57" s="321"/>
      <c r="W57" s="501"/>
      <c r="X57" s="321"/>
      <c r="Y57" s="321"/>
      <c r="Z57" s="321"/>
      <c r="AA57" s="321"/>
      <c r="AB57" s="321"/>
      <c r="AC57" s="321"/>
      <c r="AD57" s="321"/>
      <c r="AE57" s="321"/>
    </row>
    <row r="58" spans="3:31" ht="17.5" x14ac:dyDescent="0.45">
      <c r="C58" s="58" t="s">
        <v>246</v>
      </c>
      <c r="D58" s="58" t="s">
        <v>247</v>
      </c>
      <c r="E58" s="58" t="s">
        <v>248</v>
      </c>
      <c r="F58" s="58" t="s">
        <v>249</v>
      </c>
      <c r="G58" s="58" t="s">
        <v>250</v>
      </c>
      <c r="H58" s="58" t="s">
        <v>251</v>
      </c>
      <c r="I58" s="58" t="s">
        <v>252</v>
      </c>
      <c r="J58" s="58" t="s">
        <v>253</v>
      </c>
      <c r="K58" s="58" t="s">
        <v>254</v>
      </c>
      <c r="L58" s="58" t="s">
        <v>255</v>
      </c>
      <c r="M58" s="59" t="s">
        <v>256</v>
      </c>
      <c r="N58" s="321"/>
      <c r="O58" s="321"/>
      <c r="P58" s="321"/>
      <c r="Q58" s="321"/>
      <c r="R58" s="321"/>
      <c r="S58" s="321"/>
      <c r="T58" s="321"/>
      <c r="U58" s="501"/>
      <c r="V58" s="321"/>
      <c r="W58" s="501"/>
      <c r="X58" s="321"/>
      <c r="Y58" s="321"/>
      <c r="Z58" s="321"/>
      <c r="AA58" s="321"/>
      <c r="AB58" s="321"/>
      <c r="AC58" s="321"/>
      <c r="AD58" s="321"/>
      <c r="AE58" s="321"/>
    </row>
    <row r="59" spans="3:31" x14ac:dyDescent="0.35">
      <c r="C59" s="138" t="s">
        <v>257</v>
      </c>
      <c r="D59" s="438" t="str">
        <f>ID!$L$42</f>
        <v>(mmHg)</v>
      </c>
      <c r="E59" s="461" t="s">
        <v>258</v>
      </c>
      <c r="F59" s="440">
        <f>ID!O55</f>
        <v>0</v>
      </c>
      <c r="G59" s="440">
        <f>SQRT(6)</f>
        <v>2.4494897427831779</v>
      </c>
      <c r="H59" s="440">
        <f>(F59/G59)</f>
        <v>0</v>
      </c>
      <c r="I59" s="441">
        <v>1</v>
      </c>
      <c r="J59" s="441">
        <f>6-1</f>
        <v>5</v>
      </c>
      <c r="K59" s="442">
        <f>H59*I59</f>
        <v>0</v>
      </c>
      <c r="L59" s="442">
        <f>K59^2</f>
        <v>0</v>
      </c>
      <c r="M59" s="442">
        <f>((K59)^4)/J59</f>
        <v>0</v>
      </c>
      <c r="N59" s="321"/>
      <c r="O59" s="321"/>
      <c r="P59" s="321"/>
      <c r="Q59" s="321"/>
      <c r="R59" s="321"/>
      <c r="S59" s="321"/>
      <c r="T59" s="321"/>
      <c r="U59" s="501"/>
      <c r="V59" s="321"/>
      <c r="W59" s="501"/>
      <c r="X59" s="321"/>
      <c r="Y59" s="321"/>
      <c r="Z59" s="321"/>
      <c r="AA59" s="321"/>
      <c r="AB59" s="321"/>
      <c r="AC59" s="321"/>
      <c r="AD59" s="321"/>
      <c r="AE59" s="321"/>
    </row>
    <row r="60" spans="3:31" x14ac:dyDescent="0.35">
      <c r="C60" s="138" t="s">
        <v>259</v>
      </c>
      <c r="D60" s="438" t="str">
        <f>ID!$L$42</f>
        <v>(mmHg)</v>
      </c>
      <c r="E60" s="461" t="s">
        <v>258</v>
      </c>
      <c r="F60" s="443">
        <f>INTERPOLASI!BP21</f>
        <v>9.9999999999999995E-7</v>
      </c>
      <c r="G60" s="441">
        <v>2</v>
      </c>
      <c r="H60" s="440">
        <f>F60/G60</f>
        <v>4.9999999999999998E-7</v>
      </c>
      <c r="I60" s="441">
        <v>1</v>
      </c>
      <c r="J60" s="441">
        <v>50</v>
      </c>
      <c r="K60" s="442">
        <f>H60*I60</f>
        <v>4.9999999999999998E-7</v>
      </c>
      <c r="L60" s="442">
        <f>K60^2</f>
        <v>2.4999999999999999E-13</v>
      </c>
      <c r="M60" s="442">
        <f>((K60)^4)/J60</f>
        <v>1.2499999999999999E-27</v>
      </c>
      <c r="N60" s="321"/>
      <c r="O60" s="321"/>
      <c r="P60" s="321"/>
      <c r="Q60" s="321"/>
      <c r="R60" s="321"/>
      <c r="S60" s="321"/>
      <c r="T60" s="321"/>
      <c r="U60" s="431"/>
      <c r="V60" s="339"/>
      <c r="W60" s="432"/>
      <c r="X60" s="445"/>
      <c r="Y60" s="433"/>
      <c r="Z60" s="434"/>
      <c r="AA60" s="435"/>
      <c r="AB60" s="436"/>
      <c r="AC60" s="437"/>
      <c r="AD60" s="446"/>
      <c r="AE60" s="464"/>
    </row>
    <row r="61" spans="3:31" x14ac:dyDescent="0.35">
      <c r="C61" s="138" t="s">
        <v>260</v>
      </c>
      <c r="D61" s="438" t="str">
        <f>ID!$L$42</f>
        <v>(mmHg)</v>
      </c>
      <c r="E61" s="461" t="s">
        <v>261</v>
      </c>
      <c r="F61" s="465">
        <f>(1/10)*ID!$C$9</f>
        <v>-2</v>
      </c>
      <c r="G61" s="440">
        <f>SQRT(3)</f>
        <v>1.7320508075688772</v>
      </c>
      <c r="H61" s="440">
        <f>F61/G61</f>
        <v>-1.1547005383792517</v>
      </c>
      <c r="I61" s="441">
        <v>1</v>
      </c>
      <c r="J61" s="441">
        <v>50</v>
      </c>
      <c r="K61" s="442">
        <f>H61*I61</f>
        <v>-1.1547005383792517</v>
      </c>
      <c r="L61" s="442">
        <f>K61^2</f>
        <v>1.3333333333333337</v>
      </c>
      <c r="M61" s="442">
        <f>((K61)^4)/J61</f>
        <v>3.5555555555555576E-2</v>
      </c>
      <c r="N61" s="321"/>
      <c r="O61" s="321"/>
      <c r="P61" s="321"/>
      <c r="Q61" s="321"/>
      <c r="R61" s="321"/>
      <c r="S61" s="321"/>
      <c r="T61" s="321"/>
      <c r="U61" s="501"/>
      <c r="V61" s="321"/>
      <c r="W61" s="501"/>
      <c r="X61" s="321"/>
      <c r="Y61" s="321"/>
      <c r="Z61" s="321"/>
      <c r="AA61" s="321"/>
      <c r="AB61" s="321"/>
      <c r="AC61" s="321"/>
      <c r="AD61" s="453"/>
      <c r="AE61" s="321"/>
    </row>
    <row r="62" spans="3:31" x14ac:dyDescent="0.35">
      <c r="C62" s="139" t="s">
        <v>262</v>
      </c>
      <c r="D62" s="438" t="str">
        <f>ID!$L$42</f>
        <v>(mmHg)</v>
      </c>
      <c r="E62" s="439" t="s">
        <v>261</v>
      </c>
      <c r="F62" s="465">
        <f>(1/2)*0.5*ID!$L$45</f>
        <v>0.25</v>
      </c>
      <c r="G62" s="440">
        <f>SQRT(3)</f>
        <v>1.7320508075688772</v>
      </c>
      <c r="H62" s="440">
        <f>F62/G62</f>
        <v>0.14433756729740646</v>
      </c>
      <c r="I62" s="441">
        <v>1</v>
      </c>
      <c r="J62" s="441">
        <v>50</v>
      </c>
      <c r="K62" s="442">
        <f>H62*I62</f>
        <v>0.14433756729740646</v>
      </c>
      <c r="L62" s="442">
        <f>K62^2</f>
        <v>2.0833333333333339E-2</v>
      </c>
      <c r="M62" s="442">
        <f>((K62)^4)/J62</f>
        <v>8.6805555555555606E-6</v>
      </c>
      <c r="N62" s="321"/>
      <c r="O62" s="321"/>
      <c r="P62" s="321"/>
      <c r="Q62" s="321"/>
      <c r="R62" s="321"/>
      <c r="S62" s="321"/>
      <c r="T62" s="321"/>
      <c r="U62" s="501"/>
      <c r="V62" s="321"/>
      <c r="W62" s="501"/>
      <c r="X62" s="321"/>
      <c r="Y62" s="321"/>
      <c r="Z62" s="321"/>
      <c r="AA62" s="321"/>
      <c r="AB62" s="321"/>
      <c r="AC62" s="321"/>
      <c r="AD62" s="453"/>
      <c r="AE62" s="321"/>
    </row>
    <row r="63" spans="3:31" x14ac:dyDescent="0.35">
      <c r="C63" s="138" t="s">
        <v>263</v>
      </c>
      <c r="D63" s="438" t="str">
        <f>ID!$L$42</f>
        <v>(mmHg)</v>
      </c>
      <c r="E63" s="461" t="s">
        <v>261</v>
      </c>
      <c r="F63" s="443">
        <f>INTERPOLASI!CN21</f>
        <v>9.9999999999999995E-7</v>
      </c>
      <c r="G63" s="440">
        <f>SQRT(3)</f>
        <v>1.7320508075688772</v>
      </c>
      <c r="H63" s="440">
        <f>F63/G63</f>
        <v>5.7735026918962578E-7</v>
      </c>
      <c r="I63" s="441">
        <v>1</v>
      </c>
      <c r="J63" s="441">
        <v>50</v>
      </c>
      <c r="K63" s="442">
        <f>H63*I63</f>
        <v>5.7735026918962578E-7</v>
      </c>
      <c r="L63" s="442">
        <f>K63^2</f>
        <v>3.3333333333333334E-13</v>
      </c>
      <c r="M63" s="442">
        <f>((K63)^4)/J63</f>
        <v>2.2222222222222221E-27</v>
      </c>
      <c r="N63" s="321"/>
      <c r="O63" s="321"/>
      <c r="P63" s="321"/>
      <c r="Q63" s="321"/>
      <c r="R63" s="321"/>
      <c r="S63" s="321"/>
      <c r="T63" s="321"/>
      <c r="U63" s="431"/>
      <c r="V63" s="339"/>
      <c r="W63" s="432"/>
      <c r="X63" s="445"/>
      <c r="Y63" s="433"/>
      <c r="Z63" s="434"/>
      <c r="AA63" s="454"/>
      <c r="AB63" s="436"/>
      <c r="AC63" s="455"/>
      <c r="AD63" s="446"/>
      <c r="AE63" s="321"/>
    </row>
    <row r="64" spans="3:31" x14ac:dyDescent="0.35">
      <c r="C64" s="456"/>
      <c r="D64" s="456"/>
      <c r="E64" s="456"/>
      <c r="F64" s="456"/>
      <c r="G64" s="152" t="s">
        <v>265</v>
      </c>
      <c r="H64" s="153"/>
      <c r="I64" s="153"/>
      <c r="J64" s="153"/>
      <c r="K64" s="154"/>
      <c r="L64" s="61">
        <f>SUM(L59:L63)</f>
        <v>1.3541666666672503</v>
      </c>
      <c r="M64" s="61">
        <f>SUM(M59:M63)</f>
        <v>3.5564236111111133E-2</v>
      </c>
      <c r="N64" s="321"/>
      <c r="O64" s="321"/>
      <c r="P64" s="321"/>
      <c r="Q64" s="321"/>
      <c r="R64" s="321"/>
      <c r="S64" s="321"/>
      <c r="T64" s="321"/>
      <c r="U64" s="501"/>
      <c r="V64" s="321"/>
      <c r="W64" s="501"/>
      <c r="X64" s="321"/>
      <c r="Y64" s="321"/>
      <c r="Z64" s="321"/>
      <c r="AA64" s="321"/>
      <c r="AB64" s="321"/>
      <c r="AC64" s="321"/>
      <c r="AD64" s="321"/>
      <c r="AE64" s="321"/>
    </row>
    <row r="65" spans="3:30" ht="16.5" x14ac:dyDescent="0.45">
      <c r="C65" s="457"/>
      <c r="D65" s="457"/>
      <c r="E65" s="457"/>
      <c r="F65" s="457"/>
      <c r="G65" s="1019" t="s">
        <v>266</v>
      </c>
      <c r="H65" s="1020"/>
      <c r="I65" s="1020"/>
      <c r="J65" s="1020"/>
      <c r="K65" s="1021"/>
      <c r="L65" s="61">
        <f>SQRT(L64)</f>
        <v>1.1636866703143292</v>
      </c>
      <c r="M65" s="442"/>
      <c r="N65" s="321"/>
      <c r="O65" s="321"/>
      <c r="P65" s="321"/>
      <c r="Q65" s="321"/>
      <c r="R65" s="321"/>
      <c r="S65" s="321"/>
      <c r="T65" s="321"/>
      <c r="U65" s="501"/>
      <c r="V65" s="321"/>
      <c r="W65" s="501"/>
      <c r="X65" s="321"/>
      <c r="Y65" s="321"/>
      <c r="Z65" s="321"/>
      <c r="AA65" s="321"/>
      <c r="AB65" s="321"/>
      <c r="AC65" s="321"/>
      <c r="AD65" s="321"/>
    </row>
    <row r="66" spans="3:30" x14ac:dyDescent="0.35">
      <c r="C66" s="457"/>
      <c r="D66" s="457"/>
      <c r="E66" s="457"/>
      <c r="F66" s="457"/>
      <c r="G66" s="1019" t="s">
        <v>267</v>
      </c>
      <c r="H66" s="1020"/>
      <c r="I66" s="1020"/>
      <c r="J66" s="1020"/>
      <c r="K66" s="1021"/>
      <c r="L66" s="61">
        <f>((L65)^4)/M64</f>
        <v>51.562118623427374</v>
      </c>
      <c r="M66" s="442"/>
      <c r="N66" s="321"/>
      <c r="O66" s="321"/>
      <c r="P66" s="321"/>
      <c r="Q66" s="321"/>
      <c r="R66" s="321"/>
      <c r="S66" s="321"/>
      <c r="T66" s="321"/>
      <c r="U66" s="501"/>
      <c r="V66" s="321"/>
      <c r="W66" s="501"/>
      <c r="X66" s="321"/>
      <c r="Y66" s="321"/>
      <c r="Z66" s="321"/>
      <c r="AA66" s="321"/>
      <c r="AB66" s="321"/>
      <c r="AC66" s="321"/>
      <c r="AD66" s="321"/>
    </row>
    <row r="67" spans="3:30" x14ac:dyDescent="0.35">
      <c r="C67" s="457"/>
      <c r="D67" s="457"/>
      <c r="E67" s="457"/>
      <c r="F67" s="457"/>
      <c r="G67" s="1019" t="s">
        <v>268</v>
      </c>
      <c r="H67" s="1020"/>
      <c r="I67" s="1020"/>
      <c r="J67" s="1020"/>
      <c r="K67" s="1021"/>
      <c r="L67" s="442">
        <f>TINV(0.05,L66)</f>
        <v>2.007583770315835</v>
      </c>
      <c r="M67" s="442"/>
      <c r="N67" s="321"/>
      <c r="O67" s="321"/>
      <c r="P67" s="321"/>
      <c r="Q67" s="321"/>
      <c r="R67" s="321"/>
      <c r="S67" s="321"/>
      <c r="T67" s="321"/>
      <c r="U67" s="501"/>
      <c r="V67" s="321"/>
      <c r="W67" s="501"/>
      <c r="X67" s="321"/>
      <c r="Y67" s="321"/>
      <c r="Z67" s="321"/>
      <c r="AA67" s="321"/>
      <c r="AB67" s="321"/>
      <c r="AC67" s="321"/>
      <c r="AD67" s="321"/>
    </row>
    <row r="68" spans="3:30" ht="16.5" x14ac:dyDescent="0.45">
      <c r="C68" s="457"/>
      <c r="D68" s="457"/>
      <c r="E68" s="457"/>
      <c r="F68" s="457"/>
      <c r="G68" s="1022" t="s">
        <v>269</v>
      </c>
      <c r="H68" s="1023"/>
      <c r="I68" s="1023"/>
      <c r="J68" s="1023"/>
      <c r="K68" s="95" t="str">
        <f>ID!$L$42</f>
        <v>(mmHg)</v>
      </c>
      <c r="L68" s="137">
        <f>L67*L65</f>
        <v>2.3361984730559211</v>
      </c>
      <c r="M68" s="442"/>
      <c r="N68" s="321"/>
      <c r="O68" s="321"/>
      <c r="P68" s="321"/>
      <c r="Q68" s="321"/>
      <c r="R68" s="321"/>
      <c r="S68" s="321"/>
      <c r="T68" s="321"/>
      <c r="U68" s="501"/>
      <c r="V68" s="321"/>
      <c r="W68" s="501"/>
      <c r="X68" s="321"/>
      <c r="Y68" s="321"/>
      <c r="Z68" s="321"/>
      <c r="AA68" s="321"/>
      <c r="AB68" s="321"/>
      <c r="AC68" s="321"/>
      <c r="AD68" s="321"/>
    </row>
    <row r="69" spans="3:30" x14ac:dyDescent="0.35">
      <c r="C69" s="321"/>
      <c r="D69" s="321"/>
      <c r="E69" s="321"/>
      <c r="F69" s="321"/>
      <c r="G69" s="321"/>
      <c r="H69" s="321"/>
      <c r="I69" s="321"/>
      <c r="J69" s="321"/>
      <c r="K69" s="321"/>
      <c r="L69" s="129">
        <f>ABS(L68/C57)*100</f>
        <v>0.46213129527323388</v>
      </c>
      <c r="M69" s="321"/>
      <c r="N69" s="321"/>
      <c r="O69" s="321"/>
      <c r="P69" s="321"/>
      <c r="Q69" s="321"/>
      <c r="R69" s="321"/>
      <c r="S69" s="321"/>
      <c r="T69" s="321"/>
      <c r="U69" s="501"/>
      <c r="V69" s="321"/>
      <c r="W69" s="501"/>
      <c r="X69" s="321"/>
      <c r="Y69" s="321"/>
      <c r="Z69" s="321"/>
      <c r="AA69" s="321"/>
      <c r="AB69" s="321"/>
      <c r="AC69" s="321"/>
      <c r="AD69" s="321"/>
    </row>
    <row r="70" spans="3:30" hidden="1" x14ac:dyDescent="0.35"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21"/>
      <c r="P70" s="321"/>
      <c r="Q70" s="321"/>
      <c r="R70" s="321"/>
      <c r="S70" s="321"/>
      <c r="T70" s="321"/>
      <c r="U70" s="501"/>
      <c r="V70" s="321"/>
      <c r="W70" s="501"/>
      <c r="X70" s="321"/>
      <c r="Y70" s="321"/>
      <c r="Z70" s="321"/>
      <c r="AA70" s="321"/>
      <c r="AB70" s="321"/>
      <c r="AC70" s="321"/>
      <c r="AD70" s="321"/>
    </row>
    <row r="71" spans="3:30" hidden="1" x14ac:dyDescent="0.35"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21"/>
      <c r="P71" s="321"/>
      <c r="Q71" s="321"/>
      <c r="R71" s="321"/>
      <c r="S71" s="321"/>
      <c r="T71" s="321"/>
      <c r="U71" s="501"/>
      <c r="V71" s="321"/>
      <c r="W71" s="501"/>
      <c r="X71" s="321"/>
      <c r="Y71" s="321"/>
      <c r="Z71" s="321"/>
      <c r="AA71" s="321"/>
      <c r="AB71" s="321"/>
      <c r="AC71" s="321"/>
      <c r="AD71" s="321"/>
    </row>
    <row r="72" spans="3:30" hidden="1" x14ac:dyDescent="0.35"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501"/>
      <c r="V72" s="321"/>
      <c r="W72" s="501"/>
      <c r="X72" s="321"/>
      <c r="Y72" s="321"/>
      <c r="Z72" s="321"/>
      <c r="AA72" s="321"/>
      <c r="AB72" s="321"/>
      <c r="AC72" s="321"/>
      <c r="AD72" s="321"/>
    </row>
    <row r="73" spans="3:30" hidden="1" x14ac:dyDescent="0.35">
      <c r="C73" s="457"/>
      <c r="D73" s="457"/>
      <c r="E73" s="457"/>
      <c r="F73" s="457"/>
      <c r="G73" s="62"/>
      <c r="H73" s="62"/>
      <c r="I73" s="62"/>
      <c r="J73" s="62"/>
      <c r="K73" s="62"/>
      <c r="L73" s="63"/>
      <c r="M73" s="458"/>
      <c r="N73" s="321"/>
      <c r="O73" s="321"/>
      <c r="P73" s="321"/>
      <c r="Q73" s="321"/>
      <c r="R73" s="321"/>
      <c r="S73" s="321"/>
      <c r="T73" s="321"/>
      <c r="U73" s="501"/>
      <c r="V73" s="321"/>
      <c r="W73" s="501"/>
      <c r="X73" s="321"/>
      <c r="Y73" s="321"/>
      <c r="Z73" s="321"/>
      <c r="AA73" s="321"/>
      <c r="AB73" s="321"/>
      <c r="AC73" s="321"/>
      <c r="AD73" s="321"/>
    </row>
    <row r="74" spans="3:30" x14ac:dyDescent="0.35">
      <c r="C74" s="457"/>
      <c r="D74" s="457"/>
      <c r="E74" s="457"/>
      <c r="F74" s="457"/>
      <c r="G74" s="62"/>
      <c r="H74" s="62"/>
      <c r="I74" s="62"/>
      <c r="J74" s="62"/>
      <c r="K74" s="62"/>
      <c r="L74" s="63"/>
      <c r="M74" s="458"/>
      <c r="N74" s="321"/>
      <c r="O74" s="321"/>
      <c r="P74" s="321"/>
      <c r="Q74" s="321"/>
      <c r="R74" s="321"/>
      <c r="S74" s="321"/>
      <c r="T74" s="321"/>
      <c r="U74" s="501"/>
      <c r="V74" s="321"/>
      <c r="W74" s="501"/>
      <c r="X74" s="321"/>
      <c r="Y74" s="321"/>
      <c r="Z74" s="321"/>
      <c r="AA74" s="321"/>
      <c r="AB74" s="321"/>
      <c r="AC74" s="321"/>
      <c r="AD74" s="321"/>
    </row>
    <row r="75" spans="3:30" x14ac:dyDescent="0.35">
      <c r="C75" s="109">
        <f>ID!A56</f>
        <v>-600</v>
      </c>
      <c r="D75" s="64" t="str">
        <f>ID!$L$42</f>
        <v>(mmHg)</v>
      </c>
      <c r="E75" s="457"/>
      <c r="F75" s="457"/>
      <c r="G75" s="62"/>
      <c r="H75" s="62"/>
      <c r="I75" s="62"/>
      <c r="J75" s="62"/>
      <c r="K75" s="62"/>
      <c r="L75" s="63"/>
      <c r="M75" s="458"/>
      <c r="N75" s="321"/>
      <c r="O75" s="321"/>
      <c r="P75" s="321"/>
      <c r="Q75" s="321"/>
      <c r="R75" s="321"/>
      <c r="S75" s="321"/>
      <c r="T75" s="321"/>
      <c r="U75" s="501"/>
      <c r="V75" s="321"/>
      <c r="W75" s="501"/>
      <c r="X75" s="321"/>
      <c r="Y75" s="321"/>
      <c r="Z75" s="321"/>
      <c r="AA75" s="321"/>
      <c r="AB75" s="321"/>
      <c r="AC75" s="321"/>
      <c r="AD75" s="321"/>
    </row>
    <row r="76" spans="3:30" x14ac:dyDescent="0.35">
      <c r="C76" s="96">
        <f>ID!I56</f>
        <v>-604.4</v>
      </c>
      <c r="D76" s="94" t="str">
        <f>ID!$L$42</f>
        <v>(mmHg)</v>
      </c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21"/>
      <c r="P76" s="321"/>
      <c r="Q76" s="321"/>
      <c r="R76" s="321"/>
      <c r="S76" s="321"/>
      <c r="T76" s="321"/>
      <c r="U76" s="501"/>
      <c r="V76" s="321"/>
      <c r="W76" s="501"/>
      <c r="X76" s="321"/>
      <c r="Y76" s="321"/>
      <c r="Z76" s="321"/>
      <c r="AA76" s="321"/>
      <c r="AB76" s="321"/>
      <c r="AC76" s="321"/>
      <c r="AD76" s="321"/>
    </row>
    <row r="77" spans="3:30" ht="17.5" x14ac:dyDescent="0.45">
      <c r="C77" s="58" t="s">
        <v>246</v>
      </c>
      <c r="D77" s="58" t="s">
        <v>247</v>
      </c>
      <c r="E77" s="58" t="s">
        <v>248</v>
      </c>
      <c r="F77" s="58" t="s">
        <v>249</v>
      </c>
      <c r="G77" s="58" t="s">
        <v>250</v>
      </c>
      <c r="H77" s="58" t="s">
        <v>251</v>
      </c>
      <c r="I77" s="58" t="s">
        <v>252</v>
      </c>
      <c r="J77" s="58" t="s">
        <v>253</v>
      </c>
      <c r="K77" s="58" t="s">
        <v>254</v>
      </c>
      <c r="L77" s="58" t="s">
        <v>255</v>
      </c>
      <c r="M77" s="59" t="s">
        <v>256</v>
      </c>
      <c r="N77" s="321"/>
      <c r="O77" s="321"/>
      <c r="P77" s="321"/>
      <c r="Q77" s="321"/>
      <c r="R77" s="321"/>
      <c r="S77" s="321"/>
      <c r="T77" s="321"/>
      <c r="U77" s="501"/>
      <c r="V77" s="321"/>
      <c r="W77" s="501"/>
      <c r="X77" s="321"/>
      <c r="Y77" s="321"/>
      <c r="Z77" s="321"/>
      <c r="AA77" s="321"/>
      <c r="AB77" s="321"/>
      <c r="AC77" s="321"/>
      <c r="AD77" s="321"/>
    </row>
    <row r="78" spans="3:30" x14ac:dyDescent="0.35">
      <c r="C78" s="138" t="s">
        <v>257</v>
      </c>
      <c r="D78" s="438" t="str">
        <f>ID!$L$42</f>
        <v>(mmHg)</v>
      </c>
      <c r="E78" s="461" t="s">
        <v>258</v>
      </c>
      <c r="F78" s="440">
        <f>ID!O56</f>
        <v>0</v>
      </c>
      <c r="G78" s="440">
        <f>SQRT(6)</f>
        <v>2.4494897427831779</v>
      </c>
      <c r="H78" s="440">
        <f>(F78/G78)</f>
        <v>0</v>
      </c>
      <c r="I78" s="441">
        <v>1</v>
      </c>
      <c r="J78" s="441">
        <f>6-1</f>
        <v>5</v>
      </c>
      <c r="K78" s="442">
        <f>H78*I78</f>
        <v>0</v>
      </c>
      <c r="L78" s="442">
        <f>K78^2</f>
        <v>0</v>
      </c>
      <c r="M78" s="442">
        <f>((K78)^4)/J78</f>
        <v>0</v>
      </c>
      <c r="N78" s="321"/>
      <c r="O78" s="321"/>
      <c r="P78" s="321"/>
      <c r="Q78" s="321"/>
      <c r="R78" s="321"/>
      <c r="S78" s="321"/>
      <c r="T78" s="321"/>
      <c r="U78" s="501"/>
      <c r="V78" s="321"/>
      <c r="W78" s="501"/>
      <c r="X78" s="321"/>
      <c r="Y78" s="321"/>
      <c r="Z78" s="321"/>
      <c r="AA78" s="321"/>
      <c r="AB78" s="321"/>
      <c r="AC78" s="321"/>
      <c r="AD78" s="321"/>
    </row>
    <row r="79" spans="3:30" x14ac:dyDescent="0.35">
      <c r="C79" s="138" t="s">
        <v>259</v>
      </c>
      <c r="D79" s="438" t="str">
        <f>ID!$L$42</f>
        <v>(mmHg)</v>
      </c>
      <c r="E79" s="461" t="s">
        <v>258</v>
      </c>
      <c r="F79" s="443">
        <f>INTERPOLASI!BP22</f>
        <v>9.9999999999999995E-7</v>
      </c>
      <c r="G79" s="441">
        <v>2</v>
      </c>
      <c r="H79" s="440">
        <f>F79/G79</f>
        <v>4.9999999999999998E-7</v>
      </c>
      <c r="I79" s="441">
        <v>1</v>
      </c>
      <c r="J79" s="441">
        <v>50</v>
      </c>
      <c r="K79" s="442">
        <f>H79*I79</f>
        <v>4.9999999999999998E-7</v>
      </c>
      <c r="L79" s="442">
        <f>K79^2</f>
        <v>2.4999999999999999E-13</v>
      </c>
      <c r="M79" s="442">
        <f>((K79)^4)/J79</f>
        <v>1.2499999999999999E-27</v>
      </c>
      <c r="N79" s="321"/>
      <c r="O79" s="321"/>
      <c r="P79" s="321"/>
      <c r="Q79" s="321"/>
      <c r="R79" s="321"/>
      <c r="S79" s="321"/>
      <c r="T79" s="321"/>
      <c r="U79" s="431"/>
      <c r="V79" s="339"/>
      <c r="W79" s="432"/>
      <c r="X79" s="445"/>
      <c r="Y79" s="433"/>
      <c r="Z79" s="434"/>
      <c r="AA79" s="435"/>
      <c r="AB79" s="436"/>
      <c r="AC79" s="437"/>
      <c r="AD79" s="446"/>
    </row>
    <row r="80" spans="3:30" x14ac:dyDescent="0.35">
      <c r="C80" s="138" t="s">
        <v>260</v>
      </c>
      <c r="D80" s="438" t="str">
        <f>ID!$L$42</f>
        <v>(mmHg)</v>
      </c>
      <c r="E80" s="461" t="s">
        <v>261</v>
      </c>
      <c r="F80" s="465">
        <f>(1/10)*ID!$C$9</f>
        <v>-2</v>
      </c>
      <c r="G80" s="440">
        <f>SQRT(3)</f>
        <v>1.7320508075688772</v>
      </c>
      <c r="H80" s="440">
        <f>F80/G80</f>
        <v>-1.1547005383792517</v>
      </c>
      <c r="I80" s="441">
        <v>1</v>
      </c>
      <c r="J80" s="441">
        <v>50</v>
      </c>
      <c r="K80" s="442">
        <f>H80*I80</f>
        <v>-1.1547005383792517</v>
      </c>
      <c r="L80" s="442">
        <f>K80^2</f>
        <v>1.3333333333333337</v>
      </c>
      <c r="M80" s="442">
        <f>((K80)^4)/J80</f>
        <v>3.5555555555555576E-2</v>
      </c>
      <c r="N80" s="321"/>
      <c r="O80" s="321"/>
      <c r="P80" s="321"/>
      <c r="Q80" s="321"/>
      <c r="R80" s="321"/>
      <c r="S80" s="321"/>
      <c r="T80" s="321"/>
      <c r="U80" s="501"/>
      <c r="V80" s="321"/>
      <c r="W80" s="501"/>
      <c r="X80" s="321"/>
      <c r="Y80" s="321"/>
      <c r="Z80" s="321"/>
      <c r="AA80" s="321"/>
      <c r="AB80" s="321"/>
      <c r="AC80" s="321"/>
      <c r="AD80" s="453"/>
    </row>
    <row r="81" spans="3:30" x14ac:dyDescent="0.35">
      <c r="C81" s="139" t="s">
        <v>262</v>
      </c>
      <c r="D81" s="438" t="str">
        <f>ID!$L$42</f>
        <v>(mmHg)</v>
      </c>
      <c r="E81" s="439" t="s">
        <v>261</v>
      </c>
      <c r="F81" s="465">
        <f>(1/2)*0.5*ID!$L$45</f>
        <v>0.25</v>
      </c>
      <c r="G81" s="440">
        <f>SQRT(3)</f>
        <v>1.7320508075688772</v>
      </c>
      <c r="H81" s="440">
        <f>F81/G81</f>
        <v>0.14433756729740646</v>
      </c>
      <c r="I81" s="441">
        <v>1</v>
      </c>
      <c r="J81" s="441">
        <v>50</v>
      </c>
      <c r="K81" s="442">
        <f>H81*I81</f>
        <v>0.14433756729740646</v>
      </c>
      <c r="L81" s="442">
        <f>K81^2</f>
        <v>2.0833333333333339E-2</v>
      </c>
      <c r="M81" s="442">
        <f>((K81)^4)/J81</f>
        <v>8.6805555555555606E-6</v>
      </c>
      <c r="N81" s="321"/>
      <c r="O81" s="321"/>
      <c r="P81" s="321"/>
      <c r="Q81" s="321"/>
      <c r="R81" s="321"/>
      <c r="S81" s="321"/>
      <c r="T81" s="321"/>
      <c r="U81" s="501"/>
      <c r="V81" s="321"/>
      <c r="W81" s="501"/>
      <c r="X81" s="321"/>
      <c r="Y81" s="321"/>
      <c r="Z81" s="321"/>
      <c r="AA81" s="321"/>
      <c r="AB81" s="321"/>
      <c r="AC81" s="321"/>
      <c r="AD81" s="453"/>
    </row>
    <row r="82" spans="3:30" x14ac:dyDescent="0.35">
      <c r="C82" s="138" t="s">
        <v>263</v>
      </c>
      <c r="D82" s="438" t="str">
        <f>ID!$L$42</f>
        <v>(mmHg)</v>
      </c>
      <c r="E82" s="461" t="s">
        <v>261</v>
      </c>
      <c r="F82" s="443">
        <f>INTERPOLASI!CN22</f>
        <v>9.9999999999999995E-7</v>
      </c>
      <c r="G82" s="440">
        <f>SQRT(3)</f>
        <v>1.7320508075688772</v>
      </c>
      <c r="H82" s="440">
        <f>F82/G82</f>
        <v>5.7735026918962578E-7</v>
      </c>
      <c r="I82" s="441">
        <v>1</v>
      </c>
      <c r="J82" s="441">
        <v>50</v>
      </c>
      <c r="K82" s="442">
        <f>H82*I82</f>
        <v>5.7735026918962578E-7</v>
      </c>
      <c r="L82" s="442">
        <f>K82^2</f>
        <v>3.3333333333333334E-13</v>
      </c>
      <c r="M82" s="442">
        <f>((K82)^4)/J82</f>
        <v>2.2222222222222221E-27</v>
      </c>
      <c r="N82" s="321"/>
      <c r="O82" s="321"/>
      <c r="P82" s="321"/>
      <c r="Q82" s="321"/>
      <c r="R82" s="321"/>
      <c r="S82" s="321"/>
      <c r="T82" s="321"/>
      <c r="U82" s="431"/>
      <c r="V82" s="339"/>
      <c r="W82" s="432"/>
      <c r="X82" s="445"/>
      <c r="Y82" s="433"/>
      <c r="Z82" s="434"/>
      <c r="AA82" s="454"/>
      <c r="AB82" s="436"/>
      <c r="AC82" s="455"/>
      <c r="AD82" s="446"/>
    </row>
    <row r="83" spans="3:30" x14ac:dyDescent="0.35">
      <c r="C83" s="456"/>
      <c r="D83" s="456"/>
      <c r="E83" s="456"/>
      <c r="F83" s="456"/>
      <c r="G83" s="152" t="s">
        <v>265</v>
      </c>
      <c r="H83" s="153"/>
      <c r="I83" s="153"/>
      <c r="J83" s="153"/>
      <c r="K83" s="154"/>
      <c r="L83" s="61">
        <f>SUM(L78:L82)</f>
        <v>1.3541666666672503</v>
      </c>
      <c r="M83" s="61">
        <f>SUM(M78:M82)</f>
        <v>3.5564236111111133E-2</v>
      </c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21"/>
      <c r="AB83" s="321"/>
      <c r="AC83" s="321"/>
      <c r="AD83" s="321"/>
    </row>
    <row r="84" spans="3:30" ht="16.5" x14ac:dyDescent="0.45">
      <c r="C84" s="457"/>
      <c r="D84" s="457"/>
      <c r="E84" s="457"/>
      <c r="F84" s="457"/>
      <c r="G84" s="1019" t="s">
        <v>266</v>
      </c>
      <c r="H84" s="1020"/>
      <c r="I84" s="1020"/>
      <c r="J84" s="1020"/>
      <c r="K84" s="1021"/>
      <c r="L84" s="61">
        <f>SQRT(L83)</f>
        <v>1.1636866703143292</v>
      </c>
      <c r="M84" s="442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21"/>
      <c r="Y84" s="321"/>
      <c r="Z84" s="321"/>
      <c r="AA84" s="321"/>
      <c r="AB84" s="321"/>
      <c r="AC84" s="321"/>
      <c r="AD84" s="321"/>
    </row>
    <row r="85" spans="3:30" x14ac:dyDescent="0.35">
      <c r="C85" s="457"/>
      <c r="D85" s="457"/>
      <c r="E85" s="457"/>
      <c r="F85" s="457"/>
      <c r="G85" s="1019" t="s">
        <v>267</v>
      </c>
      <c r="H85" s="1020"/>
      <c r="I85" s="1020"/>
      <c r="J85" s="1020"/>
      <c r="K85" s="1021"/>
      <c r="L85" s="61">
        <f>((L84)^4)/M83</f>
        <v>51.562118623427374</v>
      </c>
      <c r="M85" s="442"/>
      <c r="N85" s="321"/>
      <c r="O85" s="321"/>
      <c r="P85" s="321"/>
      <c r="Q85" s="321"/>
      <c r="R85" s="321"/>
      <c r="S85" s="321"/>
      <c r="T85" s="321"/>
      <c r="U85" s="321"/>
      <c r="V85" s="321"/>
      <c r="W85" s="321"/>
      <c r="X85" s="321"/>
      <c r="Y85" s="321"/>
      <c r="Z85" s="321"/>
      <c r="AA85" s="321"/>
      <c r="AB85" s="321"/>
      <c r="AC85" s="321"/>
      <c r="AD85" s="321"/>
    </row>
    <row r="86" spans="3:30" x14ac:dyDescent="0.35">
      <c r="C86" s="457"/>
      <c r="D86" s="457"/>
      <c r="E86" s="457"/>
      <c r="F86" s="457"/>
      <c r="G86" s="1019" t="s">
        <v>268</v>
      </c>
      <c r="H86" s="1020"/>
      <c r="I86" s="1020"/>
      <c r="J86" s="1020"/>
      <c r="K86" s="1021"/>
      <c r="L86" s="442">
        <f>TINV(0.05,L85)</f>
        <v>2.007583770315835</v>
      </c>
      <c r="M86" s="442"/>
      <c r="N86" s="321"/>
      <c r="O86" s="321"/>
      <c r="P86" s="321"/>
      <c r="Q86" s="321"/>
      <c r="R86" s="321"/>
      <c r="S86" s="321"/>
      <c r="T86" s="321"/>
      <c r="U86" s="321"/>
      <c r="V86" s="321"/>
      <c r="W86" s="321"/>
      <c r="X86" s="321"/>
      <c r="Y86" s="321"/>
      <c r="Z86" s="321"/>
      <c r="AA86" s="321"/>
      <c r="AB86" s="321"/>
      <c r="AC86" s="321"/>
      <c r="AD86" s="321"/>
    </row>
    <row r="87" spans="3:30" ht="16.5" x14ac:dyDescent="0.45">
      <c r="C87" s="457"/>
      <c r="D87" s="457"/>
      <c r="E87" s="457"/>
      <c r="F87" s="457"/>
      <c r="G87" s="1022" t="s">
        <v>269</v>
      </c>
      <c r="H87" s="1023"/>
      <c r="I87" s="1023"/>
      <c r="J87" s="1023"/>
      <c r="K87" s="95" t="str">
        <f>ID!$L$42</f>
        <v>(mmHg)</v>
      </c>
      <c r="L87" s="137">
        <f>L86*L84</f>
        <v>2.3361984730559211</v>
      </c>
      <c r="M87" s="442"/>
      <c r="N87" s="321"/>
      <c r="O87" s="321"/>
      <c r="P87" s="321"/>
      <c r="Q87" s="321"/>
      <c r="R87" s="321"/>
      <c r="S87" s="321"/>
      <c r="T87" s="321"/>
      <c r="U87" s="321"/>
      <c r="V87" s="321"/>
      <c r="W87" s="321"/>
      <c r="X87" s="321"/>
      <c r="Y87" s="321"/>
      <c r="Z87" s="321"/>
      <c r="AA87" s="321"/>
      <c r="AB87" s="321"/>
      <c r="AC87" s="321"/>
      <c r="AD87" s="321"/>
    </row>
    <row r="88" spans="3:30" x14ac:dyDescent="0.35">
      <c r="C88" s="321"/>
      <c r="D88" s="321"/>
      <c r="E88" s="321"/>
      <c r="F88" s="321"/>
      <c r="G88" s="321"/>
      <c r="H88" s="321"/>
      <c r="I88" s="321"/>
      <c r="J88" s="321"/>
      <c r="K88" s="321"/>
      <c r="L88" s="129">
        <f>ABS(L87/C76)*100</f>
        <v>0.38653184531037743</v>
      </c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21"/>
      <c r="AB88" s="321"/>
      <c r="AC88" s="321"/>
      <c r="AD88" s="321"/>
    </row>
    <row r="89" spans="3:30" x14ac:dyDescent="0.35"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21"/>
      <c r="AB89" s="321"/>
      <c r="AC89" s="321"/>
      <c r="AD89" s="321"/>
    </row>
  </sheetData>
  <mergeCells count="25">
    <mergeCell ref="G51:J51"/>
    <mergeCell ref="G65:K65"/>
    <mergeCell ref="G35:K35"/>
    <mergeCell ref="G86:K86"/>
    <mergeCell ref="G87:J87"/>
    <mergeCell ref="G66:K66"/>
    <mergeCell ref="G67:K67"/>
    <mergeCell ref="G68:J68"/>
    <mergeCell ref="G84:K84"/>
    <mergeCell ref="G85:K85"/>
    <mergeCell ref="Q1:R1"/>
    <mergeCell ref="C4:R4"/>
    <mergeCell ref="C5:R5"/>
    <mergeCell ref="P11:R11"/>
    <mergeCell ref="G18:K18"/>
    <mergeCell ref="R12:R13"/>
    <mergeCell ref="G19:K19"/>
    <mergeCell ref="G20:K20"/>
    <mergeCell ref="G48:K48"/>
    <mergeCell ref="G49:K49"/>
    <mergeCell ref="G50:K50"/>
    <mergeCell ref="G33:K33"/>
    <mergeCell ref="G34:K34"/>
    <mergeCell ref="G21:J21"/>
    <mergeCell ref="G36:J36"/>
  </mergeCells>
  <phoneticPr fontId="6" type="noConversion"/>
  <printOptions horizontalCentered="1"/>
  <pageMargins left="0.196850393700787" right="0.23622047244094499" top="0.196850393700787" bottom="0.15748031496063" header="0.196850393700787" footer="0.196850393700787"/>
  <pageSetup paperSize="9" scale="68" orientation="landscape" horizontalDpi="4294967294" r:id="rId1"/>
  <headerFooter>
    <oddFooter>&amp;C&amp;"-,Regular"&amp;8&amp;N&amp;R&amp;8&amp;K00-014Software Wall Suction 2018</oddFooter>
  </headerFooter>
  <rowBreaks count="1" manualBreakCount="1">
    <brk id="55" min="2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P209"/>
  <sheetViews>
    <sheetView showGridLines="0" view="pageBreakPreview" topLeftCell="A20" zoomScale="85" zoomScaleNormal="85" zoomScaleSheetLayoutView="85" workbookViewId="0">
      <selection activeCell="H41" sqref="H41"/>
    </sheetView>
  </sheetViews>
  <sheetFormatPr defaultColWidth="9.1796875" defaultRowHeight="15.5" x14ac:dyDescent="0.35"/>
  <cols>
    <col min="1" max="1" width="5.453125" style="70" customWidth="1"/>
    <col min="2" max="2" width="4" style="66" customWidth="1"/>
    <col min="3" max="3" width="14.7265625" style="66" customWidth="1"/>
    <col min="4" max="4" width="0.54296875" style="66" customWidth="1"/>
    <col min="5" max="5" width="1.453125" style="66" customWidth="1"/>
    <col min="6" max="6" width="19.1796875" style="66" customWidth="1"/>
    <col min="7" max="7" width="12.54296875" style="66" customWidth="1"/>
    <col min="8" max="8" width="15.54296875" style="66" customWidth="1"/>
    <col min="9" max="9" width="14.453125" style="66" customWidth="1"/>
    <col min="10" max="10" width="17" style="66" customWidth="1"/>
    <col min="11" max="11" width="4.1796875" style="66" customWidth="1"/>
    <col min="12" max="12" width="5.54296875" style="66" customWidth="1"/>
    <col min="13" max="13" width="17.453125" style="66" customWidth="1"/>
    <col min="14" max="14" width="9.1796875" style="66" customWidth="1"/>
    <col min="15" max="15" width="32.453125" style="66" customWidth="1"/>
    <col min="16" max="16" width="9.1796875" style="66" customWidth="1"/>
    <col min="17" max="17" width="12.26953125" style="66" customWidth="1"/>
    <col min="18" max="225" width="9.1796875" style="66" customWidth="1"/>
    <col min="226" max="249" width="10.26953125" style="66" customWidth="1"/>
    <col min="250" max="250" width="7.54296875" style="66" customWidth="1"/>
    <col min="251" max="251" width="8.7265625" style="66" customWidth="1"/>
    <col min="252" max="257" width="8.81640625" style="66" customWidth="1"/>
    <col min="258" max="16384" width="9.1796875" style="66"/>
  </cols>
  <sheetData>
    <row r="1" spans="1:250" ht="18.5" x14ac:dyDescent="0.35">
      <c r="A1" s="1050" t="s">
        <v>270</v>
      </c>
      <c r="B1" s="1050"/>
      <c r="C1" s="1050"/>
      <c r="D1" s="1050"/>
      <c r="E1" s="1050"/>
      <c r="F1" s="1050"/>
      <c r="G1" s="1050"/>
      <c r="H1" s="1050"/>
      <c r="I1" s="1050"/>
      <c r="J1" s="1050"/>
      <c r="K1" s="1050"/>
      <c r="L1" s="1050"/>
      <c r="M1" s="55"/>
      <c r="N1" s="176"/>
      <c r="O1" s="176"/>
      <c r="P1" s="176"/>
      <c r="Q1" s="17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  <c r="AT1" s="466"/>
      <c r="AU1" s="466"/>
      <c r="AV1" s="466"/>
      <c r="AW1" s="466"/>
      <c r="AX1" s="466"/>
      <c r="AY1" s="466"/>
      <c r="AZ1" s="466"/>
      <c r="BA1" s="466"/>
      <c r="BB1" s="466"/>
      <c r="BC1" s="466"/>
      <c r="BD1" s="466"/>
      <c r="BE1" s="466"/>
      <c r="BF1" s="466"/>
      <c r="BG1" s="466"/>
      <c r="BH1" s="466"/>
      <c r="BI1" s="466"/>
      <c r="BJ1" s="466"/>
      <c r="BK1" s="466"/>
      <c r="BL1" s="466"/>
      <c r="BM1" s="466"/>
      <c r="BN1" s="466"/>
      <c r="BO1" s="466"/>
      <c r="BP1" s="466"/>
      <c r="BQ1" s="466"/>
      <c r="BR1" s="466"/>
      <c r="BS1" s="466"/>
      <c r="BT1" s="466"/>
      <c r="BU1" s="466"/>
      <c r="BV1" s="466"/>
      <c r="BW1" s="466"/>
      <c r="BX1" s="466"/>
      <c r="BY1" s="466"/>
      <c r="BZ1" s="466"/>
      <c r="CA1" s="466"/>
      <c r="CB1" s="466"/>
      <c r="CC1" s="466"/>
      <c r="CD1" s="466"/>
      <c r="CE1" s="466"/>
      <c r="CF1" s="466"/>
      <c r="CG1" s="466"/>
      <c r="CH1" s="466"/>
      <c r="CI1" s="466"/>
      <c r="CJ1" s="466"/>
      <c r="CK1" s="466"/>
      <c r="CL1" s="466"/>
      <c r="CM1" s="466"/>
      <c r="CN1" s="466"/>
      <c r="CO1" s="466"/>
      <c r="CP1" s="466"/>
      <c r="CQ1" s="466"/>
      <c r="CR1" s="466"/>
      <c r="CS1" s="466"/>
      <c r="CT1" s="466"/>
      <c r="CU1" s="466"/>
      <c r="CV1" s="466"/>
      <c r="CW1" s="466"/>
      <c r="CX1" s="466"/>
      <c r="CY1" s="466"/>
      <c r="CZ1" s="466"/>
      <c r="DA1" s="466"/>
      <c r="DB1" s="466"/>
      <c r="DC1" s="466"/>
      <c r="DD1" s="466"/>
      <c r="DE1" s="466"/>
      <c r="DF1" s="466"/>
      <c r="DG1" s="466"/>
      <c r="DH1" s="466"/>
      <c r="DI1" s="466"/>
      <c r="DJ1" s="466"/>
      <c r="DK1" s="466"/>
      <c r="DL1" s="466"/>
      <c r="DM1" s="466"/>
      <c r="DN1" s="466"/>
      <c r="DO1" s="466"/>
      <c r="DP1" s="466"/>
      <c r="DQ1" s="466"/>
      <c r="DR1" s="466"/>
      <c r="DS1" s="466"/>
      <c r="DT1" s="466"/>
      <c r="DU1" s="466"/>
      <c r="DV1" s="466"/>
      <c r="DW1" s="466"/>
      <c r="DX1" s="466"/>
      <c r="DY1" s="466"/>
      <c r="DZ1" s="466"/>
      <c r="EA1" s="466"/>
      <c r="EB1" s="466"/>
      <c r="EC1" s="466"/>
      <c r="ED1" s="466"/>
      <c r="EE1" s="466"/>
      <c r="EF1" s="466"/>
      <c r="EG1" s="466"/>
      <c r="EH1" s="466"/>
      <c r="EI1" s="466"/>
      <c r="EJ1" s="466"/>
      <c r="EK1" s="466"/>
      <c r="EL1" s="466"/>
      <c r="EM1" s="466"/>
      <c r="EN1" s="466"/>
      <c r="EO1" s="466"/>
      <c r="EP1" s="466"/>
      <c r="EQ1" s="466"/>
      <c r="ER1" s="466"/>
      <c r="ES1" s="466"/>
      <c r="ET1" s="466"/>
      <c r="EU1" s="466"/>
      <c r="EV1" s="466"/>
      <c r="EW1" s="466"/>
      <c r="EX1" s="466"/>
      <c r="EY1" s="466"/>
      <c r="EZ1" s="466"/>
      <c r="FA1" s="466"/>
      <c r="FB1" s="466"/>
      <c r="FC1" s="466"/>
      <c r="FD1" s="466"/>
      <c r="FE1" s="466"/>
      <c r="FF1" s="466"/>
      <c r="FG1" s="466"/>
      <c r="FH1" s="466"/>
      <c r="FI1" s="466"/>
      <c r="FJ1" s="466"/>
      <c r="FK1" s="466"/>
      <c r="FL1" s="466"/>
      <c r="FM1" s="466"/>
      <c r="FN1" s="466"/>
      <c r="FO1" s="466"/>
      <c r="FP1" s="466"/>
      <c r="FQ1" s="466"/>
      <c r="FR1" s="466"/>
      <c r="FS1" s="466"/>
      <c r="FT1" s="466"/>
      <c r="FU1" s="466"/>
      <c r="FV1" s="466"/>
      <c r="FW1" s="466"/>
      <c r="FX1" s="466"/>
      <c r="FY1" s="466"/>
      <c r="FZ1" s="466"/>
      <c r="GA1" s="466"/>
      <c r="GB1" s="466"/>
      <c r="GC1" s="466"/>
      <c r="GD1" s="466"/>
      <c r="GE1" s="466"/>
      <c r="GF1" s="466"/>
      <c r="GG1" s="466"/>
      <c r="GH1" s="466"/>
      <c r="GI1" s="466"/>
      <c r="GJ1" s="466"/>
      <c r="GK1" s="466"/>
      <c r="GL1" s="466"/>
      <c r="GM1" s="466"/>
      <c r="GN1" s="466"/>
      <c r="GO1" s="466"/>
      <c r="GP1" s="466"/>
      <c r="GQ1" s="466"/>
      <c r="GR1" s="466"/>
      <c r="GS1" s="466"/>
      <c r="GT1" s="466"/>
      <c r="GU1" s="466"/>
      <c r="GV1" s="466"/>
      <c r="GW1" s="466"/>
      <c r="GX1" s="466"/>
      <c r="GY1" s="466"/>
      <c r="GZ1" s="466"/>
      <c r="HA1" s="466"/>
      <c r="HB1" s="466"/>
      <c r="HC1" s="466"/>
      <c r="HD1" s="466"/>
      <c r="HE1" s="466"/>
      <c r="HF1" s="466"/>
      <c r="HG1" s="466"/>
      <c r="HH1" s="466"/>
      <c r="HI1" s="466"/>
      <c r="HJ1" s="466"/>
      <c r="HK1" s="466"/>
      <c r="HL1" s="466"/>
      <c r="HM1" s="466"/>
      <c r="HN1" s="466"/>
      <c r="HO1" s="466"/>
      <c r="HP1" s="466"/>
      <c r="HQ1" s="466"/>
      <c r="HR1" s="466"/>
      <c r="HS1" s="466"/>
      <c r="HT1" s="466"/>
      <c r="HU1" s="466"/>
      <c r="HV1" s="466"/>
      <c r="HW1" s="466"/>
      <c r="HX1" s="466"/>
      <c r="HY1" s="466"/>
      <c r="HZ1" s="466"/>
      <c r="IA1" s="466"/>
      <c r="IB1" s="466"/>
      <c r="IC1" s="466"/>
      <c r="ID1" s="466"/>
      <c r="IE1" s="466"/>
      <c r="IF1" s="466"/>
      <c r="IG1" s="466"/>
      <c r="IH1" s="466"/>
      <c r="II1" s="466"/>
      <c r="IJ1" s="466"/>
      <c r="IK1" s="466"/>
      <c r="IL1" s="466"/>
      <c r="IM1" s="466"/>
      <c r="IN1" s="466"/>
      <c r="IO1" s="466"/>
      <c r="IP1" s="466"/>
    </row>
    <row r="2" spans="1:250" ht="17" x14ac:dyDescent="0.35">
      <c r="A2" s="1049" t="str">
        <f>ID!F2&amp;" "&amp;ID!I2</f>
        <v>Nomor Sertifikat : 62 / 1 / IX - 23 / E - 110.112 DL</v>
      </c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24"/>
      <c r="N2" s="466"/>
      <c r="O2" s="466"/>
      <c r="P2" s="466"/>
      <c r="Q2" s="466"/>
      <c r="R2" s="466"/>
      <c r="S2" s="466"/>
      <c r="T2" s="466"/>
      <c r="U2" s="466"/>
      <c r="V2" s="466"/>
      <c r="W2" s="466"/>
      <c r="X2" s="466"/>
      <c r="Y2" s="466"/>
      <c r="Z2" s="466"/>
      <c r="AA2" s="466"/>
      <c r="AB2" s="466"/>
      <c r="AC2" s="466"/>
      <c r="AD2" s="466"/>
      <c r="AE2" s="466"/>
      <c r="AF2" s="466"/>
      <c r="AG2" s="466"/>
      <c r="AH2" s="466"/>
      <c r="AI2" s="466"/>
      <c r="AJ2" s="466"/>
      <c r="AK2" s="466"/>
      <c r="AL2" s="466"/>
      <c r="AM2" s="466"/>
      <c r="AN2" s="466"/>
      <c r="AO2" s="466"/>
      <c r="AP2" s="466"/>
      <c r="AQ2" s="466"/>
      <c r="AR2" s="466"/>
      <c r="AS2" s="466"/>
      <c r="AT2" s="466"/>
      <c r="AU2" s="466"/>
      <c r="AV2" s="466"/>
      <c r="AW2" s="466"/>
      <c r="AX2" s="466"/>
      <c r="AY2" s="466"/>
      <c r="AZ2" s="466"/>
      <c r="BA2" s="466"/>
      <c r="BB2" s="466"/>
      <c r="BC2" s="466"/>
      <c r="BD2" s="466"/>
      <c r="BE2" s="466"/>
      <c r="BF2" s="466"/>
      <c r="BG2" s="466"/>
      <c r="BH2" s="466"/>
      <c r="BI2" s="466"/>
      <c r="BJ2" s="466"/>
      <c r="BK2" s="466"/>
      <c r="BL2" s="466"/>
      <c r="BM2" s="466"/>
      <c r="BN2" s="466"/>
      <c r="BO2" s="466"/>
      <c r="BP2" s="466"/>
      <c r="BQ2" s="466"/>
      <c r="BR2" s="466"/>
      <c r="BS2" s="466"/>
      <c r="BT2" s="466"/>
      <c r="BU2" s="466"/>
      <c r="BV2" s="466"/>
      <c r="BW2" s="466"/>
      <c r="BX2" s="466"/>
      <c r="BY2" s="466"/>
      <c r="BZ2" s="466"/>
      <c r="CA2" s="466"/>
      <c r="CB2" s="466"/>
      <c r="CC2" s="466"/>
      <c r="CD2" s="466"/>
      <c r="CE2" s="466"/>
      <c r="CF2" s="466"/>
      <c r="CG2" s="466"/>
      <c r="CH2" s="466"/>
      <c r="CI2" s="466"/>
      <c r="CJ2" s="466"/>
      <c r="CK2" s="466"/>
      <c r="CL2" s="466"/>
      <c r="CM2" s="466"/>
      <c r="CN2" s="466"/>
      <c r="CO2" s="466"/>
      <c r="CP2" s="466"/>
      <c r="CQ2" s="466"/>
      <c r="CR2" s="466"/>
      <c r="CS2" s="466"/>
      <c r="CT2" s="466"/>
      <c r="CU2" s="466"/>
      <c r="CV2" s="466"/>
      <c r="CW2" s="466"/>
      <c r="CX2" s="466"/>
      <c r="CY2" s="466"/>
      <c r="CZ2" s="466"/>
      <c r="DA2" s="466"/>
      <c r="DB2" s="466"/>
      <c r="DC2" s="466"/>
      <c r="DD2" s="466"/>
      <c r="DE2" s="466"/>
      <c r="DF2" s="466"/>
      <c r="DG2" s="466"/>
      <c r="DH2" s="466"/>
      <c r="DI2" s="466"/>
      <c r="DJ2" s="466"/>
      <c r="DK2" s="466"/>
      <c r="DL2" s="466"/>
      <c r="DM2" s="466"/>
      <c r="DN2" s="466"/>
      <c r="DO2" s="466"/>
      <c r="DP2" s="466"/>
      <c r="DQ2" s="466"/>
      <c r="DR2" s="466"/>
      <c r="DS2" s="466"/>
      <c r="DT2" s="466"/>
      <c r="DU2" s="466"/>
      <c r="DV2" s="466"/>
      <c r="DW2" s="466"/>
      <c r="DX2" s="466"/>
      <c r="DY2" s="466"/>
      <c r="DZ2" s="466"/>
      <c r="EA2" s="466"/>
      <c r="EB2" s="466"/>
      <c r="EC2" s="466"/>
      <c r="ED2" s="466"/>
      <c r="EE2" s="466"/>
      <c r="EF2" s="466"/>
      <c r="EG2" s="466"/>
      <c r="EH2" s="466"/>
      <c r="EI2" s="466"/>
      <c r="EJ2" s="466"/>
      <c r="EK2" s="466"/>
      <c r="EL2" s="466"/>
      <c r="EM2" s="466"/>
      <c r="EN2" s="466"/>
      <c r="EO2" s="466"/>
      <c r="EP2" s="466"/>
      <c r="EQ2" s="466"/>
      <c r="ER2" s="466"/>
      <c r="ES2" s="466"/>
      <c r="ET2" s="466"/>
      <c r="EU2" s="466"/>
      <c r="EV2" s="466"/>
      <c r="EW2" s="466"/>
      <c r="EX2" s="466"/>
      <c r="EY2" s="466"/>
      <c r="EZ2" s="466"/>
      <c r="FA2" s="466"/>
      <c r="FB2" s="466"/>
      <c r="FC2" s="466"/>
      <c r="FD2" s="466"/>
      <c r="FE2" s="466"/>
      <c r="FF2" s="466"/>
      <c r="FG2" s="466"/>
      <c r="FH2" s="466"/>
      <c r="FI2" s="466"/>
      <c r="FJ2" s="466"/>
      <c r="FK2" s="466"/>
      <c r="FL2" s="466"/>
      <c r="FM2" s="466"/>
      <c r="FN2" s="466"/>
      <c r="FO2" s="466"/>
      <c r="FP2" s="466"/>
      <c r="FQ2" s="466"/>
      <c r="FR2" s="466"/>
      <c r="FS2" s="466"/>
      <c r="FT2" s="466"/>
      <c r="FU2" s="466"/>
      <c r="FV2" s="466"/>
      <c r="FW2" s="466"/>
      <c r="FX2" s="466"/>
      <c r="FY2" s="466"/>
      <c r="FZ2" s="466"/>
      <c r="GA2" s="466"/>
      <c r="GB2" s="466"/>
      <c r="GC2" s="466"/>
      <c r="GD2" s="466"/>
      <c r="GE2" s="466"/>
      <c r="GF2" s="466"/>
      <c r="GG2" s="466"/>
      <c r="GH2" s="466"/>
      <c r="GI2" s="466"/>
      <c r="GJ2" s="466"/>
      <c r="GK2" s="466"/>
      <c r="GL2" s="466"/>
      <c r="GM2" s="466"/>
      <c r="GN2" s="466"/>
      <c r="GO2" s="466"/>
      <c r="GP2" s="466"/>
      <c r="GQ2" s="466"/>
      <c r="GR2" s="466"/>
      <c r="GS2" s="466"/>
      <c r="GT2" s="466"/>
      <c r="GU2" s="466"/>
      <c r="GV2" s="466"/>
      <c r="GW2" s="466"/>
      <c r="GX2" s="466"/>
      <c r="GY2" s="466"/>
      <c r="GZ2" s="466"/>
      <c r="HA2" s="466"/>
      <c r="HB2" s="466"/>
      <c r="HC2" s="466"/>
      <c r="HD2" s="466"/>
      <c r="HE2" s="466"/>
      <c r="HF2" s="466"/>
      <c r="HG2" s="466"/>
      <c r="HH2" s="466"/>
      <c r="HI2" s="466"/>
      <c r="HJ2" s="466"/>
      <c r="HK2" s="466"/>
      <c r="HL2" s="466"/>
      <c r="HM2" s="466"/>
      <c r="HN2" s="466"/>
      <c r="HO2" s="466"/>
      <c r="HP2" s="466"/>
      <c r="HQ2" s="466"/>
      <c r="HR2" s="466"/>
      <c r="HS2" s="466"/>
      <c r="HT2" s="466"/>
      <c r="HU2" s="466"/>
      <c r="HV2" s="466"/>
      <c r="HW2" s="466"/>
      <c r="HX2" s="466"/>
      <c r="HY2" s="466"/>
      <c r="HZ2" s="466"/>
      <c r="IA2" s="466"/>
      <c r="IB2" s="466"/>
      <c r="IC2" s="466"/>
      <c r="ID2" s="466"/>
      <c r="IE2" s="466"/>
      <c r="IF2" s="466"/>
      <c r="IG2" s="466"/>
      <c r="IH2" s="466"/>
      <c r="II2" s="466"/>
      <c r="IJ2" s="466"/>
      <c r="IK2" s="466"/>
      <c r="IL2" s="466"/>
      <c r="IM2" s="466"/>
      <c r="IN2" s="466"/>
      <c r="IO2" s="466"/>
      <c r="IP2" s="466" t="s">
        <v>271</v>
      </c>
    </row>
    <row r="3" spans="1:250" ht="17" x14ac:dyDescent="0.35">
      <c r="A3" s="157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6"/>
      <c r="AP3" s="466"/>
      <c r="AQ3" s="466"/>
      <c r="AR3" s="466"/>
      <c r="AS3" s="466"/>
      <c r="AT3" s="466"/>
      <c r="AU3" s="466"/>
      <c r="AV3" s="466"/>
      <c r="AW3" s="466"/>
      <c r="AX3" s="466"/>
      <c r="AY3" s="466"/>
      <c r="AZ3" s="466"/>
      <c r="BA3" s="466"/>
      <c r="BB3" s="466"/>
      <c r="BC3" s="466"/>
      <c r="BD3" s="466"/>
      <c r="BE3" s="466"/>
      <c r="BF3" s="466"/>
      <c r="BG3" s="466"/>
      <c r="BH3" s="466"/>
      <c r="BI3" s="466"/>
      <c r="BJ3" s="466"/>
      <c r="BK3" s="466"/>
      <c r="BL3" s="466"/>
      <c r="BM3" s="466"/>
      <c r="BN3" s="466"/>
      <c r="BO3" s="466"/>
      <c r="BP3" s="466"/>
      <c r="BQ3" s="466"/>
      <c r="BR3" s="466"/>
      <c r="BS3" s="466"/>
      <c r="BT3" s="466"/>
      <c r="BU3" s="466"/>
      <c r="BV3" s="466"/>
      <c r="BW3" s="466"/>
      <c r="BX3" s="466"/>
      <c r="BY3" s="466"/>
      <c r="BZ3" s="466"/>
      <c r="CA3" s="466"/>
      <c r="CB3" s="466"/>
      <c r="CC3" s="466"/>
      <c r="CD3" s="466"/>
      <c r="CE3" s="466"/>
      <c r="CF3" s="466"/>
      <c r="CG3" s="466"/>
      <c r="CH3" s="466"/>
      <c r="CI3" s="466"/>
      <c r="CJ3" s="466"/>
      <c r="CK3" s="466"/>
      <c r="CL3" s="466"/>
      <c r="CM3" s="466"/>
      <c r="CN3" s="466"/>
      <c r="CO3" s="466"/>
      <c r="CP3" s="466"/>
      <c r="CQ3" s="466"/>
      <c r="CR3" s="466"/>
      <c r="CS3" s="466"/>
      <c r="CT3" s="466"/>
      <c r="CU3" s="466"/>
      <c r="CV3" s="466"/>
      <c r="CW3" s="466"/>
      <c r="CX3" s="466"/>
      <c r="CY3" s="466"/>
      <c r="CZ3" s="466"/>
      <c r="DA3" s="466"/>
      <c r="DB3" s="466"/>
      <c r="DC3" s="466"/>
      <c r="DD3" s="466"/>
      <c r="DE3" s="466"/>
      <c r="DF3" s="466"/>
      <c r="DG3" s="466"/>
      <c r="DH3" s="466"/>
      <c r="DI3" s="466"/>
      <c r="DJ3" s="466"/>
      <c r="DK3" s="466"/>
      <c r="DL3" s="466"/>
      <c r="DM3" s="466"/>
      <c r="DN3" s="466"/>
      <c r="DO3" s="466"/>
      <c r="DP3" s="466"/>
      <c r="DQ3" s="466"/>
      <c r="DR3" s="466"/>
      <c r="DS3" s="466"/>
      <c r="DT3" s="466"/>
      <c r="DU3" s="466"/>
      <c r="DV3" s="466"/>
      <c r="DW3" s="466"/>
      <c r="DX3" s="466"/>
      <c r="DY3" s="466"/>
      <c r="DZ3" s="466"/>
      <c r="EA3" s="466"/>
      <c r="EB3" s="466"/>
      <c r="EC3" s="466"/>
      <c r="ED3" s="466"/>
      <c r="EE3" s="466"/>
      <c r="EF3" s="466"/>
      <c r="EG3" s="466"/>
      <c r="EH3" s="466"/>
      <c r="EI3" s="466"/>
      <c r="EJ3" s="466"/>
      <c r="EK3" s="466"/>
      <c r="EL3" s="466"/>
      <c r="EM3" s="466"/>
      <c r="EN3" s="466"/>
      <c r="EO3" s="466"/>
      <c r="EP3" s="466"/>
      <c r="EQ3" s="466"/>
      <c r="ER3" s="466"/>
      <c r="ES3" s="466"/>
      <c r="ET3" s="466"/>
      <c r="EU3" s="466"/>
      <c r="EV3" s="466"/>
      <c r="EW3" s="466"/>
      <c r="EX3" s="466"/>
      <c r="EY3" s="466"/>
      <c r="EZ3" s="466"/>
      <c r="FA3" s="466"/>
      <c r="FB3" s="466"/>
      <c r="FC3" s="466"/>
      <c r="FD3" s="466"/>
      <c r="FE3" s="466"/>
      <c r="FF3" s="466"/>
      <c r="FG3" s="466"/>
      <c r="FH3" s="466"/>
      <c r="FI3" s="466"/>
      <c r="FJ3" s="466"/>
      <c r="FK3" s="466"/>
      <c r="FL3" s="466"/>
      <c r="FM3" s="466"/>
      <c r="FN3" s="466"/>
      <c r="FO3" s="466"/>
      <c r="FP3" s="466"/>
      <c r="FQ3" s="466"/>
      <c r="FR3" s="466"/>
      <c r="FS3" s="466"/>
      <c r="FT3" s="466"/>
      <c r="FU3" s="466"/>
      <c r="FV3" s="466"/>
      <c r="FW3" s="466"/>
      <c r="FX3" s="466"/>
      <c r="FY3" s="466"/>
      <c r="FZ3" s="466"/>
      <c r="GA3" s="466"/>
      <c r="GB3" s="466"/>
      <c r="GC3" s="466"/>
      <c r="GD3" s="466"/>
      <c r="GE3" s="466"/>
      <c r="GF3" s="466"/>
      <c r="GG3" s="466"/>
      <c r="GH3" s="466"/>
      <c r="GI3" s="466"/>
      <c r="GJ3" s="466"/>
      <c r="GK3" s="466"/>
      <c r="GL3" s="466"/>
      <c r="GM3" s="466"/>
      <c r="GN3" s="466"/>
      <c r="GO3" s="466"/>
      <c r="GP3" s="466"/>
      <c r="GQ3" s="466"/>
      <c r="GR3" s="466"/>
      <c r="GS3" s="466"/>
      <c r="GT3" s="466"/>
      <c r="GU3" s="466"/>
      <c r="GV3" s="466"/>
      <c r="GW3" s="466"/>
      <c r="GX3" s="466"/>
      <c r="GY3" s="466"/>
      <c r="GZ3" s="466"/>
      <c r="HA3" s="466"/>
      <c r="HB3" s="466"/>
      <c r="HC3" s="466"/>
      <c r="HD3" s="466"/>
      <c r="HE3" s="466"/>
      <c r="HF3" s="466"/>
      <c r="HG3" s="466"/>
      <c r="HH3" s="466"/>
      <c r="HI3" s="466"/>
      <c r="HJ3" s="466"/>
      <c r="HK3" s="466"/>
      <c r="HL3" s="466"/>
      <c r="HM3" s="466"/>
      <c r="HN3" s="466"/>
      <c r="HO3" s="466"/>
      <c r="HP3" s="466"/>
      <c r="HQ3" s="466"/>
      <c r="HR3" s="466"/>
      <c r="HS3" s="466"/>
      <c r="HT3" s="466"/>
      <c r="HU3" s="466"/>
      <c r="HV3" s="466"/>
      <c r="HW3" s="466"/>
      <c r="HX3" s="466"/>
      <c r="HY3" s="466"/>
      <c r="HZ3" s="466"/>
      <c r="IA3" s="466"/>
      <c r="IB3" s="466"/>
      <c r="IC3" s="466"/>
      <c r="ID3" s="466"/>
      <c r="IE3" s="466"/>
      <c r="IF3" s="466"/>
      <c r="IG3" s="466"/>
      <c r="IH3" s="466"/>
      <c r="II3" s="466"/>
      <c r="IJ3" s="466"/>
      <c r="IK3" s="466"/>
      <c r="IL3" s="466"/>
      <c r="IM3" s="466"/>
      <c r="IN3" s="466"/>
      <c r="IO3" s="466"/>
      <c r="IP3" s="466"/>
    </row>
    <row r="4" spans="1:250" ht="15.75" customHeight="1" x14ac:dyDescent="0.4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466"/>
      <c r="O4" s="466"/>
      <c r="P4" s="466"/>
      <c r="Q4" s="466"/>
      <c r="R4" s="466"/>
      <c r="S4" s="466"/>
      <c r="T4" s="466"/>
      <c r="U4" s="466"/>
      <c r="V4" s="466"/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6"/>
      <c r="AW4" s="466"/>
      <c r="AX4" s="466"/>
      <c r="AY4" s="466"/>
      <c r="AZ4" s="466"/>
      <c r="BA4" s="466"/>
      <c r="BB4" s="466"/>
      <c r="BC4" s="466"/>
      <c r="BD4" s="466"/>
      <c r="BE4" s="466"/>
      <c r="BF4" s="466"/>
      <c r="BG4" s="466"/>
      <c r="BH4" s="466"/>
      <c r="BI4" s="466"/>
      <c r="BJ4" s="466"/>
      <c r="BK4" s="466"/>
      <c r="BL4" s="466"/>
      <c r="BM4" s="466"/>
      <c r="BN4" s="466"/>
      <c r="BO4" s="466"/>
      <c r="BP4" s="466"/>
      <c r="BQ4" s="466"/>
      <c r="BR4" s="466"/>
      <c r="BS4" s="466"/>
      <c r="BT4" s="466"/>
      <c r="BU4" s="466"/>
      <c r="BV4" s="466"/>
      <c r="BW4" s="466"/>
      <c r="BX4" s="466"/>
      <c r="BY4" s="466"/>
      <c r="BZ4" s="466"/>
      <c r="CA4" s="466"/>
      <c r="CB4" s="466"/>
      <c r="CC4" s="466"/>
      <c r="CD4" s="466"/>
      <c r="CE4" s="466"/>
      <c r="CF4" s="466"/>
      <c r="CG4" s="466"/>
      <c r="CH4" s="466"/>
      <c r="CI4" s="466"/>
      <c r="CJ4" s="466"/>
      <c r="CK4" s="466"/>
      <c r="CL4" s="466"/>
      <c r="CM4" s="466"/>
      <c r="CN4" s="466"/>
      <c r="CO4" s="466"/>
      <c r="CP4" s="466"/>
      <c r="CQ4" s="466"/>
      <c r="CR4" s="466"/>
      <c r="CS4" s="466"/>
      <c r="CT4" s="466"/>
      <c r="CU4" s="466"/>
      <c r="CV4" s="466"/>
      <c r="CW4" s="466"/>
      <c r="CX4" s="466"/>
      <c r="CY4" s="466"/>
      <c r="CZ4" s="466"/>
      <c r="DA4" s="466"/>
      <c r="DB4" s="466"/>
      <c r="DC4" s="466"/>
      <c r="DD4" s="466"/>
      <c r="DE4" s="466"/>
      <c r="DF4" s="466"/>
      <c r="DG4" s="466"/>
      <c r="DH4" s="466"/>
      <c r="DI4" s="466"/>
      <c r="DJ4" s="466"/>
      <c r="DK4" s="466"/>
      <c r="DL4" s="466"/>
      <c r="DM4" s="466"/>
      <c r="DN4" s="466"/>
      <c r="DO4" s="466"/>
      <c r="DP4" s="466"/>
      <c r="DQ4" s="466"/>
      <c r="DR4" s="466"/>
      <c r="DS4" s="466"/>
      <c r="DT4" s="466"/>
      <c r="DU4" s="466"/>
      <c r="DV4" s="466"/>
      <c r="DW4" s="466"/>
      <c r="DX4" s="466"/>
      <c r="DY4" s="466"/>
      <c r="DZ4" s="466"/>
      <c r="EA4" s="466"/>
      <c r="EB4" s="466"/>
      <c r="EC4" s="466"/>
      <c r="ED4" s="466"/>
      <c r="EE4" s="466"/>
      <c r="EF4" s="466"/>
      <c r="EG4" s="466"/>
      <c r="EH4" s="466"/>
      <c r="EI4" s="466"/>
      <c r="EJ4" s="466"/>
      <c r="EK4" s="466"/>
      <c r="EL4" s="466"/>
      <c r="EM4" s="466"/>
      <c r="EN4" s="466"/>
      <c r="EO4" s="466"/>
      <c r="EP4" s="466"/>
      <c r="EQ4" s="466"/>
      <c r="ER4" s="466"/>
      <c r="ES4" s="466"/>
      <c r="ET4" s="466"/>
      <c r="EU4" s="466"/>
      <c r="EV4" s="466"/>
      <c r="EW4" s="466"/>
      <c r="EX4" s="466"/>
      <c r="EY4" s="466"/>
      <c r="EZ4" s="466"/>
      <c r="FA4" s="466"/>
      <c r="FB4" s="466"/>
      <c r="FC4" s="466"/>
      <c r="FD4" s="466"/>
      <c r="FE4" s="466"/>
      <c r="FF4" s="466"/>
      <c r="FG4" s="466"/>
      <c r="FH4" s="466"/>
      <c r="FI4" s="466"/>
      <c r="FJ4" s="466"/>
      <c r="FK4" s="466"/>
      <c r="FL4" s="466"/>
      <c r="FM4" s="466"/>
      <c r="FN4" s="466"/>
      <c r="FO4" s="466"/>
      <c r="FP4" s="466"/>
      <c r="FQ4" s="466"/>
      <c r="FR4" s="466"/>
      <c r="FS4" s="466"/>
      <c r="FT4" s="466"/>
      <c r="FU4" s="466"/>
      <c r="FV4" s="466"/>
      <c r="FW4" s="466"/>
      <c r="FX4" s="466"/>
      <c r="FY4" s="466"/>
      <c r="FZ4" s="466"/>
      <c r="GA4" s="466"/>
      <c r="GB4" s="466"/>
      <c r="GC4" s="466"/>
      <c r="GD4" s="466"/>
      <c r="GE4" s="466"/>
      <c r="GF4" s="466"/>
      <c r="GG4" s="466"/>
      <c r="GH4" s="466"/>
      <c r="GI4" s="466"/>
      <c r="GJ4" s="466"/>
      <c r="GK4" s="466"/>
      <c r="GL4" s="466"/>
      <c r="GM4" s="466"/>
      <c r="GN4" s="466"/>
      <c r="GO4" s="466"/>
      <c r="GP4" s="466"/>
      <c r="GQ4" s="466"/>
      <c r="GR4" s="466"/>
      <c r="GS4" s="466"/>
      <c r="GT4" s="466"/>
      <c r="GU4" s="466"/>
      <c r="GV4" s="466"/>
      <c r="GW4" s="466"/>
      <c r="GX4" s="466"/>
      <c r="GY4" s="466"/>
      <c r="GZ4" s="466"/>
      <c r="HA4" s="466"/>
      <c r="HB4" s="466"/>
      <c r="HC4" s="466"/>
      <c r="HD4" s="466"/>
      <c r="HE4" s="466"/>
      <c r="HF4" s="466"/>
      <c r="HG4" s="466"/>
      <c r="HH4" s="466"/>
      <c r="HI4" s="466"/>
      <c r="HJ4" s="466"/>
      <c r="HK4" s="466"/>
      <c r="HL4" s="466"/>
      <c r="HM4" s="466"/>
      <c r="HN4" s="466"/>
      <c r="HO4" s="466"/>
      <c r="HP4" s="466"/>
      <c r="HQ4" s="466"/>
      <c r="HR4" s="466"/>
      <c r="HS4" s="466"/>
      <c r="HT4" s="466"/>
      <c r="HU4" s="466"/>
      <c r="HV4" s="466"/>
      <c r="HW4" s="466"/>
      <c r="HX4" s="466"/>
      <c r="HY4" s="466"/>
      <c r="HZ4" s="466"/>
      <c r="IA4" s="466"/>
      <c r="IB4" s="466"/>
      <c r="IC4" s="466"/>
      <c r="ID4" s="466"/>
      <c r="IE4" s="466"/>
      <c r="IF4" s="466"/>
      <c r="IG4" s="466"/>
      <c r="IH4" s="466"/>
      <c r="II4" s="466"/>
      <c r="IJ4" s="466"/>
      <c r="IK4" s="466"/>
      <c r="IL4" s="466"/>
      <c r="IM4" s="466"/>
      <c r="IN4" s="466"/>
      <c r="IO4" s="466"/>
      <c r="IP4" s="466"/>
    </row>
    <row r="5" spans="1:250" x14ac:dyDescent="0.35">
      <c r="A5" s="1041" t="s">
        <v>272</v>
      </c>
      <c r="B5" s="1041"/>
      <c r="C5" s="1041"/>
      <c r="D5" s="211" t="s">
        <v>64</v>
      </c>
      <c r="E5" s="211" t="s">
        <v>64</v>
      </c>
      <c r="F5" s="429" t="str">
        <f>ID!C5</f>
        <v>SME</v>
      </c>
      <c r="G5" s="429"/>
      <c r="H5" s="429"/>
      <c r="I5" s="429"/>
      <c r="J5" s="466"/>
      <c r="K5" s="466"/>
      <c r="L5" s="466"/>
      <c r="M5" s="466"/>
      <c r="N5" s="466"/>
      <c r="O5" s="466"/>
      <c r="P5" s="466"/>
      <c r="Q5" s="466"/>
      <c r="R5" s="466"/>
      <c r="S5" s="466"/>
      <c r="T5" s="466"/>
      <c r="U5" s="466"/>
      <c r="V5" s="466"/>
      <c r="W5" s="466"/>
      <c r="X5" s="466"/>
      <c r="Y5" s="466"/>
      <c r="Z5" s="466"/>
      <c r="AA5" s="466"/>
      <c r="AB5" s="466"/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6"/>
      <c r="AP5" s="466"/>
      <c r="AQ5" s="466"/>
      <c r="AR5" s="466"/>
      <c r="AS5" s="466"/>
      <c r="AT5" s="466"/>
      <c r="AU5" s="466"/>
      <c r="AV5" s="466"/>
      <c r="AW5" s="466"/>
      <c r="AX5" s="466"/>
      <c r="AY5" s="466"/>
      <c r="AZ5" s="466"/>
      <c r="BA5" s="466"/>
      <c r="BB5" s="466"/>
      <c r="BC5" s="466"/>
      <c r="BD5" s="466"/>
      <c r="BE5" s="466"/>
      <c r="BF5" s="466"/>
      <c r="BG5" s="466"/>
      <c r="BH5" s="466"/>
      <c r="BI5" s="466"/>
      <c r="BJ5" s="466"/>
      <c r="BK5" s="466"/>
      <c r="BL5" s="466"/>
      <c r="BM5" s="466"/>
      <c r="BN5" s="466"/>
      <c r="BO5" s="466"/>
      <c r="BP5" s="466"/>
      <c r="BQ5" s="466"/>
      <c r="BR5" s="466"/>
      <c r="BS5" s="466"/>
      <c r="BT5" s="466"/>
      <c r="BU5" s="466"/>
      <c r="BV5" s="466"/>
      <c r="BW5" s="466"/>
      <c r="BX5" s="466"/>
      <c r="BY5" s="466"/>
      <c r="BZ5" s="466"/>
      <c r="CA5" s="466"/>
      <c r="CB5" s="466"/>
      <c r="CC5" s="466"/>
      <c r="CD5" s="466"/>
      <c r="CE5" s="466"/>
      <c r="CF5" s="466"/>
      <c r="CG5" s="466"/>
      <c r="CH5" s="466"/>
      <c r="CI5" s="466"/>
      <c r="CJ5" s="466"/>
      <c r="CK5" s="466"/>
      <c r="CL5" s="466"/>
      <c r="CM5" s="466"/>
      <c r="CN5" s="466"/>
      <c r="CO5" s="466"/>
      <c r="CP5" s="466"/>
      <c r="CQ5" s="466"/>
      <c r="CR5" s="466"/>
      <c r="CS5" s="466"/>
      <c r="CT5" s="466"/>
      <c r="CU5" s="466"/>
      <c r="CV5" s="466"/>
      <c r="CW5" s="466"/>
      <c r="CX5" s="466"/>
      <c r="CY5" s="466"/>
      <c r="CZ5" s="466"/>
      <c r="DA5" s="466"/>
      <c r="DB5" s="466"/>
      <c r="DC5" s="466"/>
      <c r="DD5" s="466"/>
      <c r="DE5" s="466"/>
      <c r="DF5" s="466"/>
      <c r="DG5" s="466"/>
      <c r="DH5" s="466"/>
      <c r="DI5" s="466"/>
      <c r="DJ5" s="466"/>
      <c r="DK5" s="466"/>
      <c r="DL5" s="466"/>
      <c r="DM5" s="466"/>
      <c r="DN5" s="466"/>
      <c r="DO5" s="466"/>
      <c r="DP5" s="466"/>
      <c r="DQ5" s="466"/>
      <c r="DR5" s="466"/>
      <c r="DS5" s="466"/>
      <c r="DT5" s="466"/>
      <c r="DU5" s="466"/>
      <c r="DV5" s="466"/>
      <c r="DW5" s="466"/>
      <c r="DX5" s="466"/>
      <c r="DY5" s="466"/>
      <c r="DZ5" s="466"/>
      <c r="EA5" s="466"/>
      <c r="EB5" s="466"/>
      <c r="EC5" s="466"/>
      <c r="ED5" s="466"/>
      <c r="EE5" s="466"/>
      <c r="EF5" s="466"/>
      <c r="EG5" s="466"/>
      <c r="EH5" s="466"/>
      <c r="EI5" s="466"/>
      <c r="EJ5" s="466"/>
      <c r="EK5" s="466"/>
      <c r="EL5" s="466"/>
      <c r="EM5" s="466"/>
      <c r="EN5" s="466"/>
      <c r="EO5" s="466"/>
      <c r="EP5" s="466"/>
      <c r="EQ5" s="466"/>
      <c r="ER5" s="466"/>
      <c r="ES5" s="466"/>
      <c r="ET5" s="466"/>
      <c r="EU5" s="466"/>
      <c r="EV5" s="466"/>
      <c r="EW5" s="466"/>
      <c r="EX5" s="466"/>
      <c r="EY5" s="466"/>
      <c r="EZ5" s="466"/>
      <c r="FA5" s="466"/>
      <c r="FB5" s="466"/>
      <c r="FC5" s="466"/>
      <c r="FD5" s="466"/>
      <c r="FE5" s="466"/>
      <c r="FF5" s="466"/>
      <c r="FG5" s="466"/>
      <c r="FH5" s="466"/>
      <c r="FI5" s="466"/>
      <c r="FJ5" s="466"/>
      <c r="FK5" s="466"/>
      <c r="FL5" s="466"/>
      <c r="FM5" s="466"/>
      <c r="FN5" s="466"/>
      <c r="FO5" s="466"/>
      <c r="FP5" s="466"/>
      <c r="FQ5" s="466"/>
      <c r="FR5" s="466"/>
      <c r="FS5" s="466"/>
      <c r="FT5" s="466"/>
      <c r="FU5" s="466"/>
      <c r="FV5" s="466"/>
      <c r="FW5" s="466"/>
      <c r="FX5" s="466"/>
      <c r="FY5" s="466"/>
      <c r="FZ5" s="466"/>
      <c r="GA5" s="466"/>
      <c r="GB5" s="466"/>
      <c r="GC5" s="466"/>
      <c r="GD5" s="466"/>
      <c r="GE5" s="466"/>
      <c r="GF5" s="466"/>
      <c r="GG5" s="466"/>
      <c r="GH5" s="466"/>
      <c r="GI5" s="466"/>
      <c r="GJ5" s="466"/>
      <c r="GK5" s="466"/>
      <c r="GL5" s="466"/>
      <c r="GM5" s="466"/>
      <c r="GN5" s="466"/>
      <c r="GO5" s="466"/>
      <c r="GP5" s="466"/>
      <c r="GQ5" s="466"/>
      <c r="GR5" s="466"/>
      <c r="GS5" s="466"/>
      <c r="GT5" s="466"/>
      <c r="GU5" s="466"/>
      <c r="GV5" s="466"/>
      <c r="GW5" s="466"/>
      <c r="GX5" s="466"/>
      <c r="GY5" s="466"/>
      <c r="GZ5" s="466"/>
      <c r="HA5" s="466"/>
      <c r="HB5" s="466"/>
      <c r="HC5" s="466"/>
      <c r="HD5" s="466"/>
      <c r="HE5" s="466"/>
      <c r="HF5" s="466"/>
      <c r="HG5" s="466"/>
      <c r="HH5" s="466"/>
      <c r="HI5" s="466"/>
      <c r="HJ5" s="466"/>
      <c r="HK5" s="466"/>
      <c r="HL5" s="466"/>
      <c r="HM5" s="466"/>
      <c r="HN5" s="466"/>
      <c r="HO5" s="466"/>
      <c r="HP5" s="466"/>
      <c r="HQ5" s="466"/>
      <c r="HR5" s="466"/>
      <c r="HS5" s="466"/>
      <c r="HT5" s="466"/>
      <c r="HU5" s="466"/>
      <c r="HV5" s="466"/>
      <c r="HW5" s="466"/>
      <c r="HX5" s="466"/>
      <c r="HY5" s="466"/>
      <c r="HZ5" s="466"/>
      <c r="IA5" s="466"/>
      <c r="IB5" s="466"/>
      <c r="IC5" s="466"/>
      <c r="ID5" s="466"/>
      <c r="IE5" s="466"/>
      <c r="IF5" s="466"/>
      <c r="IG5" s="466"/>
      <c r="IH5" s="466"/>
      <c r="II5" s="466"/>
      <c r="IJ5" s="466"/>
      <c r="IK5" s="466"/>
      <c r="IL5" s="466"/>
      <c r="IM5" s="466"/>
      <c r="IN5" s="466"/>
      <c r="IO5" s="466"/>
      <c r="IP5" s="466" t="s">
        <v>273</v>
      </c>
    </row>
    <row r="6" spans="1:250" x14ac:dyDescent="0.35">
      <c r="A6" s="1041" t="s">
        <v>274</v>
      </c>
      <c r="B6" s="1041"/>
      <c r="C6" s="1041"/>
      <c r="D6" s="211" t="s">
        <v>64</v>
      </c>
      <c r="E6" s="211" t="s">
        <v>64</v>
      </c>
      <c r="F6" s="429" t="str">
        <f>ID!C6</f>
        <v>SME - BD11 - 7000</v>
      </c>
      <c r="G6" s="429"/>
      <c r="H6" s="429"/>
      <c r="I6" s="429"/>
      <c r="J6" s="466"/>
      <c r="K6" s="466"/>
      <c r="L6" s="466"/>
      <c r="M6" s="466"/>
      <c r="N6" s="466"/>
      <c r="O6" s="466"/>
      <c r="P6" s="466"/>
      <c r="Q6" s="466"/>
      <c r="R6" s="466"/>
      <c r="S6" s="466"/>
      <c r="T6" s="466"/>
      <c r="U6" s="466"/>
      <c r="V6" s="466"/>
      <c r="W6" s="466"/>
      <c r="X6" s="466"/>
      <c r="Y6" s="466"/>
      <c r="Z6" s="466"/>
      <c r="AA6" s="466"/>
      <c r="AB6" s="466"/>
      <c r="AC6" s="466"/>
      <c r="AD6" s="466"/>
      <c r="AE6" s="466"/>
      <c r="AF6" s="466"/>
      <c r="AG6" s="466"/>
      <c r="AH6" s="466"/>
      <c r="AI6" s="466"/>
      <c r="AJ6" s="466"/>
      <c r="AK6" s="466"/>
      <c r="AL6" s="466"/>
      <c r="AM6" s="466"/>
      <c r="AN6" s="466"/>
      <c r="AO6" s="466"/>
      <c r="AP6" s="466"/>
      <c r="AQ6" s="466"/>
      <c r="AR6" s="466"/>
      <c r="AS6" s="466"/>
      <c r="AT6" s="466"/>
      <c r="AU6" s="466"/>
      <c r="AV6" s="466"/>
      <c r="AW6" s="466"/>
      <c r="AX6" s="466"/>
      <c r="AY6" s="466"/>
      <c r="AZ6" s="466"/>
      <c r="BA6" s="466"/>
      <c r="BB6" s="466"/>
      <c r="BC6" s="466"/>
      <c r="BD6" s="466"/>
      <c r="BE6" s="466"/>
      <c r="BF6" s="466"/>
      <c r="BG6" s="466"/>
      <c r="BH6" s="466"/>
      <c r="BI6" s="466"/>
      <c r="BJ6" s="466"/>
      <c r="BK6" s="466"/>
      <c r="BL6" s="466"/>
      <c r="BM6" s="466"/>
      <c r="BN6" s="466"/>
      <c r="BO6" s="466"/>
      <c r="BP6" s="466"/>
      <c r="BQ6" s="466"/>
      <c r="BR6" s="466"/>
      <c r="BS6" s="466"/>
      <c r="BT6" s="466"/>
      <c r="BU6" s="466"/>
      <c r="BV6" s="466"/>
      <c r="BW6" s="466"/>
      <c r="BX6" s="466"/>
      <c r="BY6" s="466"/>
      <c r="BZ6" s="466"/>
      <c r="CA6" s="466"/>
      <c r="CB6" s="466"/>
      <c r="CC6" s="466"/>
      <c r="CD6" s="466"/>
      <c r="CE6" s="466"/>
      <c r="CF6" s="466"/>
      <c r="CG6" s="466"/>
      <c r="CH6" s="466"/>
      <c r="CI6" s="466"/>
      <c r="CJ6" s="466"/>
      <c r="CK6" s="466"/>
      <c r="CL6" s="466"/>
      <c r="CM6" s="466"/>
      <c r="CN6" s="466"/>
      <c r="CO6" s="466"/>
      <c r="CP6" s="466"/>
      <c r="CQ6" s="466"/>
      <c r="CR6" s="466"/>
      <c r="CS6" s="466"/>
      <c r="CT6" s="466"/>
      <c r="CU6" s="466"/>
      <c r="CV6" s="466"/>
      <c r="CW6" s="466"/>
      <c r="CX6" s="466"/>
      <c r="CY6" s="466"/>
      <c r="CZ6" s="466"/>
      <c r="DA6" s="466"/>
      <c r="DB6" s="466"/>
      <c r="DC6" s="466"/>
      <c r="DD6" s="466"/>
      <c r="DE6" s="466"/>
      <c r="DF6" s="466"/>
      <c r="DG6" s="466"/>
      <c r="DH6" s="466"/>
      <c r="DI6" s="466"/>
      <c r="DJ6" s="466"/>
      <c r="DK6" s="466"/>
      <c r="DL6" s="466"/>
      <c r="DM6" s="466"/>
      <c r="DN6" s="466"/>
      <c r="DO6" s="466"/>
      <c r="DP6" s="466"/>
      <c r="DQ6" s="466"/>
      <c r="DR6" s="466"/>
      <c r="DS6" s="466"/>
      <c r="DT6" s="466"/>
      <c r="DU6" s="466"/>
      <c r="DV6" s="466"/>
      <c r="DW6" s="466"/>
      <c r="DX6" s="466"/>
      <c r="DY6" s="466"/>
      <c r="DZ6" s="466"/>
      <c r="EA6" s="466"/>
      <c r="EB6" s="466"/>
      <c r="EC6" s="466"/>
      <c r="ED6" s="466"/>
      <c r="EE6" s="466"/>
      <c r="EF6" s="466"/>
      <c r="EG6" s="466"/>
      <c r="EH6" s="466"/>
      <c r="EI6" s="466"/>
      <c r="EJ6" s="466"/>
      <c r="EK6" s="466"/>
      <c r="EL6" s="466"/>
      <c r="EM6" s="466"/>
      <c r="EN6" s="466"/>
      <c r="EO6" s="466"/>
      <c r="EP6" s="466"/>
      <c r="EQ6" s="466"/>
      <c r="ER6" s="466"/>
      <c r="ES6" s="466"/>
      <c r="ET6" s="466"/>
      <c r="EU6" s="466"/>
      <c r="EV6" s="466"/>
      <c r="EW6" s="466"/>
      <c r="EX6" s="466"/>
      <c r="EY6" s="466"/>
      <c r="EZ6" s="466"/>
      <c r="FA6" s="466"/>
      <c r="FB6" s="466"/>
      <c r="FC6" s="466"/>
      <c r="FD6" s="466"/>
      <c r="FE6" s="466"/>
      <c r="FF6" s="466"/>
      <c r="FG6" s="466"/>
      <c r="FH6" s="466"/>
      <c r="FI6" s="466"/>
      <c r="FJ6" s="466"/>
      <c r="FK6" s="466"/>
      <c r="FL6" s="466"/>
      <c r="FM6" s="466"/>
      <c r="FN6" s="466"/>
      <c r="FO6" s="466"/>
      <c r="FP6" s="466"/>
      <c r="FQ6" s="466"/>
      <c r="FR6" s="466"/>
      <c r="FS6" s="466"/>
      <c r="FT6" s="466"/>
      <c r="FU6" s="466"/>
      <c r="FV6" s="466"/>
      <c r="FW6" s="466"/>
      <c r="FX6" s="466"/>
      <c r="FY6" s="466"/>
      <c r="FZ6" s="466"/>
      <c r="GA6" s="466"/>
      <c r="GB6" s="466"/>
      <c r="GC6" s="466"/>
      <c r="GD6" s="466"/>
      <c r="GE6" s="466"/>
      <c r="GF6" s="466"/>
      <c r="GG6" s="466"/>
      <c r="GH6" s="466"/>
      <c r="GI6" s="466"/>
      <c r="GJ6" s="466"/>
      <c r="GK6" s="466"/>
      <c r="GL6" s="466"/>
      <c r="GM6" s="466"/>
      <c r="GN6" s="466"/>
      <c r="GO6" s="466"/>
      <c r="GP6" s="466"/>
      <c r="GQ6" s="466"/>
      <c r="GR6" s="466"/>
      <c r="GS6" s="466"/>
      <c r="GT6" s="466"/>
      <c r="GU6" s="466"/>
      <c r="GV6" s="466"/>
      <c r="GW6" s="466"/>
      <c r="GX6" s="466"/>
      <c r="GY6" s="466"/>
      <c r="GZ6" s="466"/>
      <c r="HA6" s="466"/>
      <c r="HB6" s="466"/>
      <c r="HC6" s="466"/>
      <c r="HD6" s="466"/>
      <c r="HE6" s="466"/>
      <c r="HF6" s="466"/>
      <c r="HG6" s="466"/>
      <c r="HH6" s="466"/>
      <c r="HI6" s="466"/>
      <c r="HJ6" s="466"/>
      <c r="HK6" s="466"/>
      <c r="HL6" s="466"/>
      <c r="HM6" s="466"/>
      <c r="HN6" s="466"/>
      <c r="HO6" s="466"/>
      <c r="HP6" s="466"/>
      <c r="HQ6" s="466"/>
      <c r="HR6" s="466"/>
      <c r="HS6" s="466"/>
      <c r="HT6" s="466"/>
      <c r="HU6" s="466"/>
      <c r="HV6" s="466"/>
      <c r="HW6" s="466"/>
      <c r="HX6" s="466"/>
      <c r="HY6" s="466"/>
      <c r="HZ6" s="466"/>
      <c r="IA6" s="466"/>
      <c r="IB6" s="466"/>
      <c r="IC6" s="466"/>
      <c r="ID6" s="466"/>
      <c r="IE6" s="466"/>
      <c r="IF6" s="466"/>
      <c r="IG6" s="466"/>
      <c r="IH6" s="466"/>
      <c r="II6" s="466"/>
      <c r="IJ6" s="466"/>
      <c r="IK6" s="466"/>
      <c r="IL6" s="466"/>
      <c r="IM6" s="466"/>
      <c r="IN6" s="466"/>
      <c r="IO6" s="466"/>
      <c r="IP6" s="466"/>
    </row>
    <row r="7" spans="1:250" x14ac:dyDescent="0.35">
      <c r="A7" s="1041" t="s">
        <v>275</v>
      </c>
      <c r="B7" s="1041"/>
      <c r="C7" s="1041"/>
      <c r="D7" s="211" t="s">
        <v>64</v>
      </c>
      <c r="E7" s="211" t="s">
        <v>64</v>
      </c>
      <c r="F7" s="467" t="str">
        <f>ID!C7</f>
        <v>D13110159</v>
      </c>
      <c r="G7" s="429"/>
      <c r="H7" s="429"/>
      <c r="I7" s="429"/>
      <c r="J7" s="466"/>
      <c r="K7" s="466"/>
      <c r="L7" s="466"/>
      <c r="M7" s="466"/>
      <c r="N7" s="466"/>
      <c r="O7" s="466"/>
      <c r="P7" s="466"/>
      <c r="Q7" s="466"/>
      <c r="R7" s="466"/>
      <c r="S7" s="466"/>
      <c r="T7" s="466"/>
      <c r="U7" s="466"/>
      <c r="V7" s="466"/>
      <c r="W7" s="466"/>
      <c r="X7" s="466"/>
      <c r="Y7" s="466"/>
      <c r="Z7" s="466"/>
      <c r="AA7" s="466"/>
      <c r="AB7" s="466"/>
      <c r="AC7" s="466"/>
      <c r="AD7" s="466"/>
      <c r="AE7" s="466"/>
      <c r="AF7" s="466"/>
      <c r="AG7" s="466"/>
      <c r="AH7" s="466"/>
      <c r="AI7" s="466"/>
      <c r="AJ7" s="466"/>
      <c r="AK7" s="466"/>
      <c r="AL7" s="466"/>
      <c r="AM7" s="466"/>
      <c r="AN7" s="466"/>
      <c r="AO7" s="466"/>
      <c r="AP7" s="466"/>
      <c r="AQ7" s="466"/>
      <c r="AR7" s="466"/>
      <c r="AS7" s="466"/>
      <c r="AT7" s="466"/>
      <c r="AU7" s="466"/>
      <c r="AV7" s="466"/>
      <c r="AW7" s="466"/>
      <c r="AX7" s="466"/>
      <c r="AY7" s="466"/>
      <c r="AZ7" s="466"/>
      <c r="BA7" s="466"/>
      <c r="BB7" s="466"/>
      <c r="BC7" s="466"/>
      <c r="BD7" s="466"/>
      <c r="BE7" s="466"/>
      <c r="BF7" s="466"/>
      <c r="BG7" s="466"/>
      <c r="BH7" s="466"/>
      <c r="BI7" s="466"/>
      <c r="BJ7" s="466"/>
      <c r="BK7" s="466"/>
      <c r="BL7" s="466"/>
      <c r="BM7" s="466"/>
      <c r="BN7" s="466"/>
      <c r="BO7" s="466"/>
      <c r="BP7" s="466"/>
      <c r="BQ7" s="466"/>
      <c r="BR7" s="466"/>
      <c r="BS7" s="466"/>
      <c r="BT7" s="466"/>
      <c r="BU7" s="466"/>
      <c r="BV7" s="466"/>
      <c r="BW7" s="466"/>
      <c r="BX7" s="466"/>
      <c r="BY7" s="466"/>
      <c r="BZ7" s="466"/>
      <c r="CA7" s="466"/>
      <c r="CB7" s="466"/>
      <c r="CC7" s="466"/>
      <c r="CD7" s="466"/>
      <c r="CE7" s="466"/>
      <c r="CF7" s="466"/>
      <c r="CG7" s="466"/>
      <c r="CH7" s="466"/>
      <c r="CI7" s="466"/>
      <c r="CJ7" s="466"/>
      <c r="CK7" s="466"/>
      <c r="CL7" s="466"/>
      <c r="CM7" s="466"/>
      <c r="CN7" s="466"/>
      <c r="CO7" s="466"/>
      <c r="CP7" s="466"/>
      <c r="CQ7" s="466"/>
      <c r="CR7" s="466"/>
      <c r="CS7" s="466"/>
      <c r="CT7" s="466"/>
      <c r="CU7" s="466"/>
      <c r="CV7" s="466"/>
      <c r="CW7" s="466"/>
      <c r="CX7" s="466"/>
      <c r="CY7" s="466"/>
      <c r="CZ7" s="466"/>
      <c r="DA7" s="466"/>
      <c r="DB7" s="466"/>
      <c r="DC7" s="466"/>
      <c r="DD7" s="466"/>
      <c r="DE7" s="466"/>
      <c r="DF7" s="466"/>
      <c r="DG7" s="466"/>
      <c r="DH7" s="466"/>
      <c r="DI7" s="466"/>
      <c r="DJ7" s="466"/>
      <c r="DK7" s="466"/>
      <c r="DL7" s="466"/>
      <c r="DM7" s="466"/>
      <c r="DN7" s="466"/>
      <c r="DO7" s="466"/>
      <c r="DP7" s="466"/>
      <c r="DQ7" s="466"/>
      <c r="DR7" s="466"/>
      <c r="DS7" s="466"/>
      <c r="DT7" s="466"/>
      <c r="DU7" s="466"/>
      <c r="DV7" s="466"/>
      <c r="DW7" s="466"/>
      <c r="DX7" s="466"/>
      <c r="DY7" s="466"/>
      <c r="DZ7" s="466"/>
      <c r="EA7" s="466"/>
      <c r="EB7" s="466"/>
      <c r="EC7" s="466"/>
      <c r="ED7" s="466"/>
      <c r="EE7" s="466"/>
      <c r="EF7" s="466"/>
      <c r="EG7" s="466"/>
      <c r="EH7" s="466"/>
      <c r="EI7" s="466"/>
      <c r="EJ7" s="466"/>
      <c r="EK7" s="466"/>
      <c r="EL7" s="466"/>
      <c r="EM7" s="466"/>
      <c r="EN7" s="466"/>
      <c r="EO7" s="466"/>
      <c r="EP7" s="466"/>
      <c r="EQ7" s="466"/>
      <c r="ER7" s="466"/>
      <c r="ES7" s="466"/>
      <c r="ET7" s="466"/>
      <c r="EU7" s="466"/>
      <c r="EV7" s="466"/>
      <c r="EW7" s="466"/>
      <c r="EX7" s="466"/>
      <c r="EY7" s="466"/>
      <c r="EZ7" s="466"/>
      <c r="FA7" s="466"/>
      <c r="FB7" s="466"/>
      <c r="FC7" s="466"/>
      <c r="FD7" s="466"/>
      <c r="FE7" s="466"/>
      <c r="FF7" s="466"/>
      <c r="FG7" s="466"/>
      <c r="FH7" s="466"/>
      <c r="FI7" s="466"/>
      <c r="FJ7" s="466"/>
      <c r="FK7" s="466"/>
      <c r="FL7" s="466"/>
      <c r="FM7" s="466"/>
      <c r="FN7" s="466"/>
      <c r="FO7" s="466"/>
      <c r="FP7" s="466"/>
      <c r="FQ7" s="466"/>
      <c r="FR7" s="466"/>
      <c r="FS7" s="466"/>
      <c r="FT7" s="466"/>
      <c r="FU7" s="466"/>
      <c r="FV7" s="466"/>
      <c r="FW7" s="466"/>
      <c r="FX7" s="466"/>
      <c r="FY7" s="466"/>
      <c r="FZ7" s="466"/>
      <c r="GA7" s="466"/>
      <c r="GB7" s="466"/>
      <c r="GC7" s="466"/>
      <c r="GD7" s="466"/>
      <c r="GE7" s="466"/>
      <c r="GF7" s="466"/>
      <c r="GG7" s="466"/>
      <c r="GH7" s="466"/>
      <c r="GI7" s="466"/>
      <c r="GJ7" s="466"/>
      <c r="GK7" s="466"/>
      <c r="GL7" s="466"/>
      <c r="GM7" s="466"/>
      <c r="GN7" s="466"/>
      <c r="GO7" s="466"/>
      <c r="GP7" s="466"/>
      <c r="GQ7" s="466"/>
      <c r="GR7" s="466"/>
      <c r="GS7" s="466"/>
      <c r="GT7" s="466"/>
      <c r="GU7" s="466"/>
      <c r="GV7" s="466"/>
      <c r="GW7" s="466"/>
      <c r="GX7" s="466"/>
      <c r="GY7" s="466"/>
      <c r="GZ7" s="466"/>
      <c r="HA7" s="466"/>
      <c r="HB7" s="466"/>
      <c r="HC7" s="466"/>
      <c r="HD7" s="466"/>
      <c r="HE7" s="466"/>
      <c r="HF7" s="466"/>
      <c r="HG7" s="466"/>
      <c r="HH7" s="466"/>
      <c r="HI7" s="466"/>
      <c r="HJ7" s="466"/>
      <c r="HK7" s="466"/>
      <c r="HL7" s="466"/>
      <c r="HM7" s="466"/>
      <c r="HN7" s="466"/>
      <c r="HO7" s="466"/>
      <c r="HP7" s="466"/>
      <c r="HQ7" s="466"/>
      <c r="HR7" s="466"/>
      <c r="HS7" s="466"/>
      <c r="HT7" s="466"/>
      <c r="HU7" s="466"/>
      <c r="HV7" s="466"/>
      <c r="HW7" s="466"/>
      <c r="HX7" s="466"/>
      <c r="HY7" s="466"/>
      <c r="HZ7" s="466"/>
      <c r="IA7" s="466"/>
      <c r="IB7" s="466"/>
      <c r="IC7" s="466"/>
      <c r="ID7" s="466"/>
      <c r="IE7" s="466"/>
      <c r="IF7" s="466"/>
      <c r="IG7" s="466"/>
      <c r="IH7" s="466"/>
      <c r="II7" s="466"/>
      <c r="IJ7" s="466"/>
      <c r="IK7" s="466"/>
      <c r="IL7" s="466"/>
      <c r="IM7" s="466"/>
      <c r="IN7" s="466"/>
      <c r="IO7" s="466"/>
      <c r="IP7" s="466"/>
    </row>
    <row r="8" spans="1:250" x14ac:dyDescent="0.35">
      <c r="A8" s="429" t="str">
        <f>ID!A8</f>
        <v>Kapasitas</v>
      </c>
      <c r="B8" s="429"/>
      <c r="C8" s="429"/>
      <c r="D8" s="211"/>
      <c r="E8" s="211" t="s">
        <v>64</v>
      </c>
      <c r="F8" s="429" t="str">
        <f>ID!C8</f>
        <v>0 - (-760)</v>
      </c>
      <c r="G8" s="211" t="str">
        <f>ID!D8</f>
        <v>(mmHg)</v>
      </c>
      <c r="H8" s="211"/>
      <c r="I8" s="211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  <c r="AO8" s="466"/>
      <c r="AP8" s="466"/>
      <c r="AQ8" s="466"/>
      <c r="AR8" s="466"/>
      <c r="AS8" s="466"/>
      <c r="AT8" s="466"/>
      <c r="AU8" s="466"/>
      <c r="AV8" s="466"/>
      <c r="AW8" s="466"/>
      <c r="AX8" s="466"/>
      <c r="AY8" s="466"/>
      <c r="AZ8" s="466"/>
      <c r="BA8" s="466"/>
      <c r="BB8" s="466"/>
      <c r="BC8" s="466"/>
      <c r="BD8" s="466"/>
      <c r="BE8" s="466"/>
      <c r="BF8" s="466"/>
      <c r="BG8" s="466"/>
      <c r="BH8" s="466"/>
      <c r="BI8" s="466"/>
      <c r="BJ8" s="466"/>
      <c r="BK8" s="466"/>
      <c r="BL8" s="466"/>
      <c r="BM8" s="466"/>
      <c r="BN8" s="466"/>
      <c r="BO8" s="466"/>
      <c r="BP8" s="466"/>
      <c r="BQ8" s="466"/>
      <c r="BR8" s="466"/>
      <c r="BS8" s="466"/>
      <c r="BT8" s="466"/>
      <c r="BU8" s="466"/>
      <c r="BV8" s="466"/>
      <c r="BW8" s="466"/>
      <c r="BX8" s="466"/>
      <c r="BY8" s="466"/>
      <c r="BZ8" s="466"/>
      <c r="CA8" s="466"/>
      <c r="CB8" s="466"/>
      <c r="CC8" s="466"/>
      <c r="CD8" s="466"/>
      <c r="CE8" s="466"/>
      <c r="CF8" s="466"/>
      <c r="CG8" s="466"/>
      <c r="CH8" s="466"/>
      <c r="CI8" s="466"/>
      <c r="CJ8" s="466"/>
      <c r="CK8" s="466"/>
      <c r="CL8" s="466"/>
      <c r="CM8" s="466"/>
      <c r="CN8" s="466"/>
      <c r="CO8" s="466"/>
      <c r="CP8" s="466"/>
      <c r="CQ8" s="466"/>
      <c r="CR8" s="466"/>
      <c r="CS8" s="466"/>
      <c r="CT8" s="466"/>
      <c r="CU8" s="466"/>
      <c r="CV8" s="466"/>
      <c r="CW8" s="466"/>
      <c r="CX8" s="466"/>
      <c r="CY8" s="466"/>
      <c r="CZ8" s="466"/>
      <c r="DA8" s="466"/>
      <c r="DB8" s="466"/>
      <c r="DC8" s="466"/>
      <c r="DD8" s="466"/>
      <c r="DE8" s="466"/>
      <c r="DF8" s="466"/>
      <c r="DG8" s="466"/>
      <c r="DH8" s="466"/>
      <c r="DI8" s="466"/>
      <c r="DJ8" s="466"/>
      <c r="DK8" s="466"/>
      <c r="DL8" s="466"/>
      <c r="DM8" s="466"/>
      <c r="DN8" s="466"/>
      <c r="DO8" s="466"/>
      <c r="DP8" s="466"/>
      <c r="DQ8" s="466"/>
      <c r="DR8" s="466"/>
      <c r="DS8" s="466"/>
      <c r="DT8" s="466"/>
      <c r="DU8" s="466"/>
      <c r="DV8" s="466"/>
      <c r="DW8" s="466"/>
      <c r="DX8" s="466"/>
      <c r="DY8" s="466"/>
      <c r="DZ8" s="466"/>
      <c r="EA8" s="466"/>
      <c r="EB8" s="466"/>
      <c r="EC8" s="466"/>
      <c r="ED8" s="466"/>
      <c r="EE8" s="466"/>
      <c r="EF8" s="466"/>
      <c r="EG8" s="466"/>
      <c r="EH8" s="466"/>
      <c r="EI8" s="466"/>
      <c r="EJ8" s="466"/>
      <c r="EK8" s="466"/>
      <c r="EL8" s="466"/>
      <c r="EM8" s="466"/>
      <c r="EN8" s="466"/>
      <c r="EO8" s="466"/>
      <c r="EP8" s="466"/>
      <c r="EQ8" s="466"/>
      <c r="ER8" s="466"/>
      <c r="ES8" s="466"/>
      <c r="ET8" s="466"/>
      <c r="EU8" s="466"/>
      <c r="EV8" s="466"/>
      <c r="EW8" s="466"/>
      <c r="EX8" s="466"/>
      <c r="EY8" s="466"/>
      <c r="EZ8" s="466"/>
      <c r="FA8" s="466"/>
      <c r="FB8" s="466"/>
      <c r="FC8" s="466"/>
      <c r="FD8" s="466"/>
      <c r="FE8" s="466"/>
      <c r="FF8" s="466"/>
      <c r="FG8" s="466"/>
      <c r="FH8" s="466"/>
      <c r="FI8" s="466"/>
      <c r="FJ8" s="466"/>
      <c r="FK8" s="466"/>
      <c r="FL8" s="466"/>
      <c r="FM8" s="466"/>
      <c r="FN8" s="466"/>
      <c r="FO8" s="466"/>
      <c r="FP8" s="466"/>
      <c r="FQ8" s="466"/>
      <c r="FR8" s="466"/>
      <c r="FS8" s="466"/>
      <c r="FT8" s="466"/>
      <c r="FU8" s="466"/>
      <c r="FV8" s="466"/>
      <c r="FW8" s="466"/>
      <c r="FX8" s="466"/>
      <c r="FY8" s="466"/>
      <c r="FZ8" s="466"/>
      <c r="GA8" s="466"/>
      <c r="GB8" s="466"/>
      <c r="GC8" s="466"/>
      <c r="GD8" s="466"/>
      <c r="GE8" s="466"/>
      <c r="GF8" s="466"/>
      <c r="GG8" s="466"/>
      <c r="GH8" s="466"/>
      <c r="GI8" s="466"/>
      <c r="GJ8" s="466"/>
      <c r="GK8" s="466"/>
      <c r="GL8" s="466"/>
      <c r="GM8" s="466"/>
      <c r="GN8" s="466"/>
      <c r="GO8" s="466"/>
      <c r="GP8" s="466"/>
      <c r="GQ8" s="466"/>
      <c r="GR8" s="466"/>
      <c r="GS8" s="466"/>
      <c r="GT8" s="466"/>
      <c r="GU8" s="466"/>
      <c r="GV8" s="466"/>
      <c r="GW8" s="466"/>
      <c r="GX8" s="466"/>
      <c r="GY8" s="466"/>
      <c r="GZ8" s="466"/>
      <c r="HA8" s="466"/>
      <c r="HB8" s="466"/>
      <c r="HC8" s="466"/>
      <c r="HD8" s="466"/>
      <c r="HE8" s="466"/>
      <c r="HF8" s="466"/>
      <c r="HG8" s="466"/>
      <c r="HH8" s="466"/>
      <c r="HI8" s="466"/>
      <c r="HJ8" s="466"/>
      <c r="HK8" s="466"/>
      <c r="HL8" s="466"/>
      <c r="HM8" s="466"/>
      <c r="HN8" s="466"/>
      <c r="HO8" s="466"/>
      <c r="HP8" s="466"/>
      <c r="HQ8" s="466"/>
      <c r="HR8" s="466"/>
      <c r="HS8" s="466"/>
      <c r="HT8" s="466"/>
      <c r="HU8" s="466"/>
      <c r="HV8" s="466"/>
      <c r="HW8" s="466"/>
      <c r="HX8" s="466"/>
      <c r="HY8" s="466"/>
      <c r="HZ8" s="466"/>
      <c r="IA8" s="466"/>
      <c r="IB8" s="466"/>
      <c r="IC8" s="466"/>
      <c r="ID8" s="466"/>
      <c r="IE8" s="466"/>
      <c r="IF8" s="466"/>
      <c r="IG8" s="466"/>
      <c r="IH8" s="466"/>
      <c r="II8" s="466"/>
      <c r="IJ8" s="466"/>
      <c r="IK8" s="466"/>
      <c r="IL8" s="466"/>
      <c r="IM8" s="466"/>
      <c r="IN8" s="466"/>
      <c r="IO8" s="466"/>
      <c r="IP8" s="466"/>
    </row>
    <row r="9" spans="1:250" x14ac:dyDescent="0.35">
      <c r="A9" s="429" t="s">
        <v>175</v>
      </c>
      <c r="B9" s="429"/>
      <c r="C9" s="429"/>
      <c r="D9" s="211"/>
      <c r="E9" s="211" t="s">
        <v>64</v>
      </c>
      <c r="F9" s="429">
        <f>ID!C9</f>
        <v>-20</v>
      </c>
      <c r="G9" s="211" t="str">
        <f>ID!D9</f>
        <v>(mmHg)</v>
      </c>
      <c r="H9" s="211"/>
      <c r="I9" s="211"/>
      <c r="J9" s="466"/>
      <c r="K9" s="466"/>
      <c r="L9" s="466"/>
      <c r="M9" s="466"/>
      <c r="N9" s="466"/>
      <c r="O9" s="466"/>
      <c r="P9" s="466"/>
      <c r="Q9" s="466"/>
      <c r="R9" s="466"/>
      <c r="S9" s="466"/>
      <c r="T9" s="466"/>
      <c r="U9" s="466"/>
      <c r="V9" s="466"/>
      <c r="W9" s="466"/>
      <c r="X9" s="466"/>
      <c r="Y9" s="466"/>
      <c r="Z9" s="466"/>
      <c r="AA9" s="466"/>
      <c r="AB9" s="466"/>
      <c r="AC9" s="466"/>
      <c r="AD9" s="466"/>
      <c r="AE9" s="466"/>
      <c r="AF9" s="466"/>
      <c r="AG9" s="466"/>
      <c r="AH9" s="466"/>
      <c r="AI9" s="466"/>
      <c r="AJ9" s="466"/>
      <c r="AK9" s="466"/>
      <c r="AL9" s="466"/>
      <c r="AM9" s="466"/>
      <c r="AN9" s="466"/>
      <c r="AO9" s="466"/>
      <c r="AP9" s="466"/>
      <c r="AQ9" s="466"/>
      <c r="AR9" s="466"/>
      <c r="AS9" s="466"/>
      <c r="AT9" s="466"/>
      <c r="AU9" s="466"/>
      <c r="AV9" s="466"/>
      <c r="AW9" s="466"/>
      <c r="AX9" s="466"/>
      <c r="AY9" s="466"/>
      <c r="AZ9" s="466"/>
      <c r="BA9" s="466"/>
      <c r="BB9" s="466"/>
      <c r="BC9" s="466"/>
      <c r="BD9" s="466"/>
      <c r="BE9" s="466"/>
      <c r="BF9" s="466"/>
      <c r="BG9" s="466"/>
      <c r="BH9" s="466"/>
      <c r="BI9" s="466"/>
      <c r="BJ9" s="466"/>
      <c r="BK9" s="466"/>
      <c r="BL9" s="466"/>
      <c r="BM9" s="466"/>
      <c r="BN9" s="466"/>
      <c r="BO9" s="466"/>
      <c r="BP9" s="466"/>
      <c r="BQ9" s="466"/>
      <c r="BR9" s="466"/>
      <c r="BS9" s="466"/>
      <c r="BT9" s="466"/>
      <c r="BU9" s="466"/>
      <c r="BV9" s="466"/>
      <c r="BW9" s="466"/>
      <c r="BX9" s="466"/>
      <c r="BY9" s="466"/>
      <c r="BZ9" s="466"/>
      <c r="CA9" s="466"/>
      <c r="CB9" s="466"/>
      <c r="CC9" s="466"/>
      <c r="CD9" s="466"/>
      <c r="CE9" s="466"/>
      <c r="CF9" s="466"/>
      <c r="CG9" s="466"/>
      <c r="CH9" s="466"/>
      <c r="CI9" s="466"/>
      <c r="CJ9" s="466"/>
      <c r="CK9" s="466"/>
      <c r="CL9" s="466"/>
      <c r="CM9" s="466"/>
      <c r="CN9" s="466"/>
      <c r="CO9" s="466"/>
      <c r="CP9" s="466"/>
      <c r="CQ9" s="466"/>
      <c r="CR9" s="466"/>
      <c r="CS9" s="466"/>
      <c r="CT9" s="466"/>
      <c r="CU9" s="466"/>
      <c r="CV9" s="466"/>
      <c r="CW9" s="466"/>
      <c r="CX9" s="466"/>
      <c r="CY9" s="466"/>
      <c r="CZ9" s="466"/>
      <c r="DA9" s="466"/>
      <c r="DB9" s="466"/>
      <c r="DC9" s="466"/>
      <c r="DD9" s="466"/>
      <c r="DE9" s="466"/>
      <c r="DF9" s="466"/>
      <c r="DG9" s="466"/>
      <c r="DH9" s="466"/>
      <c r="DI9" s="466"/>
      <c r="DJ9" s="466"/>
      <c r="DK9" s="466"/>
      <c r="DL9" s="466"/>
      <c r="DM9" s="466"/>
      <c r="DN9" s="466"/>
      <c r="DO9" s="466"/>
      <c r="DP9" s="466"/>
      <c r="DQ9" s="466"/>
      <c r="DR9" s="466"/>
      <c r="DS9" s="466"/>
      <c r="DT9" s="466"/>
      <c r="DU9" s="466"/>
      <c r="DV9" s="466"/>
      <c r="DW9" s="466"/>
      <c r="DX9" s="466"/>
      <c r="DY9" s="466"/>
      <c r="DZ9" s="466"/>
      <c r="EA9" s="466"/>
      <c r="EB9" s="466"/>
      <c r="EC9" s="466"/>
      <c r="ED9" s="466"/>
      <c r="EE9" s="466"/>
      <c r="EF9" s="466"/>
      <c r="EG9" s="466"/>
      <c r="EH9" s="466"/>
      <c r="EI9" s="466"/>
      <c r="EJ9" s="466"/>
      <c r="EK9" s="466"/>
      <c r="EL9" s="466"/>
      <c r="EM9" s="466"/>
      <c r="EN9" s="466"/>
      <c r="EO9" s="466"/>
      <c r="EP9" s="466"/>
      <c r="EQ9" s="466"/>
      <c r="ER9" s="466"/>
      <c r="ES9" s="466"/>
      <c r="ET9" s="466"/>
      <c r="EU9" s="466"/>
      <c r="EV9" s="466"/>
      <c r="EW9" s="466"/>
      <c r="EX9" s="466"/>
      <c r="EY9" s="466"/>
      <c r="EZ9" s="466"/>
      <c r="FA9" s="466"/>
      <c r="FB9" s="466"/>
      <c r="FC9" s="466"/>
      <c r="FD9" s="466"/>
      <c r="FE9" s="466"/>
      <c r="FF9" s="466"/>
      <c r="FG9" s="466"/>
      <c r="FH9" s="466"/>
      <c r="FI9" s="466"/>
      <c r="FJ9" s="466"/>
      <c r="FK9" s="466"/>
      <c r="FL9" s="466"/>
      <c r="FM9" s="466"/>
      <c r="FN9" s="466"/>
      <c r="FO9" s="466"/>
      <c r="FP9" s="466"/>
      <c r="FQ9" s="466"/>
      <c r="FR9" s="466"/>
      <c r="FS9" s="466"/>
      <c r="FT9" s="466"/>
      <c r="FU9" s="466"/>
      <c r="FV9" s="466"/>
      <c r="FW9" s="466"/>
      <c r="FX9" s="466"/>
      <c r="FY9" s="466"/>
      <c r="FZ9" s="466"/>
      <c r="GA9" s="466"/>
      <c r="GB9" s="466"/>
      <c r="GC9" s="466"/>
      <c r="GD9" s="466"/>
      <c r="GE9" s="466"/>
      <c r="GF9" s="466"/>
      <c r="GG9" s="466"/>
      <c r="GH9" s="466"/>
      <c r="GI9" s="466"/>
      <c r="GJ9" s="466"/>
      <c r="GK9" s="466"/>
      <c r="GL9" s="466"/>
      <c r="GM9" s="466"/>
      <c r="GN9" s="466"/>
      <c r="GO9" s="466"/>
      <c r="GP9" s="466"/>
      <c r="GQ9" s="466"/>
      <c r="GR9" s="466"/>
      <c r="GS9" s="466"/>
      <c r="GT9" s="466"/>
      <c r="GU9" s="466"/>
      <c r="GV9" s="466"/>
      <c r="GW9" s="466"/>
      <c r="GX9" s="466"/>
      <c r="GY9" s="466"/>
      <c r="GZ9" s="466"/>
      <c r="HA9" s="466"/>
      <c r="HB9" s="466"/>
      <c r="HC9" s="466"/>
      <c r="HD9" s="466"/>
      <c r="HE9" s="466"/>
      <c r="HF9" s="466"/>
      <c r="HG9" s="466"/>
      <c r="HH9" s="466"/>
      <c r="HI9" s="466"/>
      <c r="HJ9" s="466"/>
      <c r="HK9" s="466"/>
      <c r="HL9" s="466"/>
      <c r="HM9" s="466"/>
      <c r="HN9" s="466"/>
      <c r="HO9" s="466"/>
      <c r="HP9" s="466"/>
      <c r="HQ9" s="466"/>
      <c r="HR9" s="466"/>
      <c r="HS9" s="466"/>
      <c r="HT9" s="466"/>
      <c r="HU9" s="466"/>
      <c r="HV9" s="466"/>
      <c r="HW9" s="466"/>
      <c r="HX9" s="466"/>
      <c r="HY9" s="466"/>
      <c r="HZ9" s="466"/>
      <c r="IA9" s="466"/>
      <c r="IB9" s="466"/>
      <c r="IC9" s="466"/>
      <c r="ID9" s="466"/>
      <c r="IE9" s="466"/>
      <c r="IF9" s="466"/>
      <c r="IG9" s="466"/>
      <c r="IH9" s="466"/>
      <c r="II9" s="466"/>
      <c r="IJ9" s="466"/>
      <c r="IK9" s="466"/>
      <c r="IL9" s="466"/>
      <c r="IM9" s="466"/>
      <c r="IN9" s="466"/>
      <c r="IO9" s="466"/>
      <c r="IP9" s="466"/>
    </row>
    <row r="10" spans="1:250" x14ac:dyDescent="0.35">
      <c r="A10" s="429" t="str">
        <f>ID!A10</f>
        <v>Tanggal Penerimaan Alat</v>
      </c>
      <c r="B10" s="429"/>
      <c r="C10" s="429"/>
      <c r="D10" s="211"/>
      <c r="E10" s="211" t="s">
        <v>64</v>
      </c>
      <c r="F10" s="468" t="str">
        <f>ID!C10</f>
        <v>15 Mei 2019</v>
      </c>
      <c r="G10" s="211"/>
      <c r="H10" s="211"/>
      <c r="I10" s="211"/>
      <c r="J10" s="466"/>
      <c r="K10" s="466"/>
      <c r="L10" s="466"/>
      <c r="M10" s="466"/>
      <c r="N10" s="466"/>
      <c r="O10" s="466"/>
      <c r="P10" s="466"/>
      <c r="Q10" s="466"/>
      <c r="R10" s="466"/>
      <c r="S10" s="466"/>
      <c r="T10" s="466"/>
      <c r="U10" s="466"/>
      <c r="V10" s="466"/>
      <c r="W10" s="466"/>
      <c r="X10" s="466"/>
      <c r="Y10" s="466"/>
      <c r="Z10" s="466"/>
      <c r="AA10" s="466"/>
      <c r="AB10" s="466"/>
      <c r="AC10" s="466"/>
      <c r="AD10" s="466"/>
      <c r="AE10" s="466"/>
      <c r="AF10" s="466"/>
      <c r="AG10" s="466"/>
      <c r="AH10" s="466"/>
      <c r="AI10" s="466"/>
      <c r="AJ10" s="466"/>
      <c r="AK10" s="466"/>
      <c r="AL10" s="466"/>
      <c r="AM10" s="466"/>
      <c r="AN10" s="466"/>
      <c r="AO10" s="466"/>
      <c r="AP10" s="466"/>
      <c r="AQ10" s="466"/>
      <c r="AR10" s="466"/>
      <c r="AS10" s="466"/>
      <c r="AT10" s="466"/>
      <c r="AU10" s="466"/>
      <c r="AV10" s="466"/>
      <c r="AW10" s="466"/>
      <c r="AX10" s="466"/>
      <c r="AY10" s="466"/>
      <c r="AZ10" s="466"/>
      <c r="BA10" s="466"/>
      <c r="BB10" s="466"/>
      <c r="BC10" s="466"/>
      <c r="BD10" s="466"/>
      <c r="BE10" s="466"/>
      <c r="BF10" s="466"/>
      <c r="BG10" s="466"/>
      <c r="BH10" s="466"/>
      <c r="BI10" s="466"/>
      <c r="BJ10" s="466"/>
      <c r="BK10" s="466"/>
      <c r="BL10" s="466"/>
      <c r="BM10" s="466"/>
      <c r="BN10" s="466"/>
      <c r="BO10" s="466"/>
      <c r="BP10" s="466"/>
      <c r="BQ10" s="466"/>
      <c r="BR10" s="466"/>
      <c r="BS10" s="466"/>
      <c r="BT10" s="466"/>
      <c r="BU10" s="466"/>
      <c r="BV10" s="466"/>
      <c r="BW10" s="466"/>
      <c r="BX10" s="466"/>
      <c r="BY10" s="466"/>
      <c r="BZ10" s="466"/>
      <c r="CA10" s="466"/>
      <c r="CB10" s="466"/>
      <c r="CC10" s="466"/>
      <c r="CD10" s="466"/>
      <c r="CE10" s="466"/>
      <c r="CF10" s="466"/>
      <c r="CG10" s="466"/>
      <c r="CH10" s="466"/>
      <c r="CI10" s="466"/>
      <c r="CJ10" s="466"/>
      <c r="CK10" s="466"/>
      <c r="CL10" s="466"/>
      <c r="CM10" s="466"/>
      <c r="CN10" s="466"/>
      <c r="CO10" s="466"/>
      <c r="CP10" s="466"/>
      <c r="CQ10" s="466"/>
      <c r="CR10" s="466"/>
      <c r="CS10" s="466"/>
      <c r="CT10" s="466"/>
      <c r="CU10" s="466"/>
      <c r="CV10" s="466"/>
      <c r="CW10" s="466"/>
      <c r="CX10" s="466"/>
      <c r="CY10" s="466"/>
      <c r="CZ10" s="466"/>
      <c r="DA10" s="466"/>
      <c r="DB10" s="466"/>
      <c r="DC10" s="466"/>
      <c r="DD10" s="466"/>
      <c r="DE10" s="466"/>
      <c r="DF10" s="466"/>
      <c r="DG10" s="466"/>
      <c r="DH10" s="466"/>
      <c r="DI10" s="466"/>
      <c r="DJ10" s="466"/>
      <c r="DK10" s="466"/>
      <c r="DL10" s="466"/>
      <c r="DM10" s="466"/>
      <c r="DN10" s="466"/>
      <c r="DO10" s="466"/>
      <c r="DP10" s="466"/>
      <c r="DQ10" s="466"/>
      <c r="DR10" s="466"/>
      <c r="DS10" s="466"/>
      <c r="DT10" s="466"/>
      <c r="DU10" s="466"/>
      <c r="DV10" s="466"/>
      <c r="DW10" s="466"/>
      <c r="DX10" s="466"/>
      <c r="DY10" s="466"/>
      <c r="DZ10" s="466"/>
      <c r="EA10" s="466"/>
      <c r="EB10" s="466"/>
      <c r="EC10" s="466"/>
      <c r="ED10" s="466"/>
      <c r="EE10" s="466"/>
      <c r="EF10" s="466"/>
      <c r="EG10" s="466"/>
      <c r="EH10" s="466"/>
      <c r="EI10" s="466"/>
      <c r="EJ10" s="466"/>
      <c r="EK10" s="466"/>
      <c r="EL10" s="466"/>
      <c r="EM10" s="466"/>
      <c r="EN10" s="466"/>
      <c r="EO10" s="466"/>
      <c r="EP10" s="466"/>
      <c r="EQ10" s="466"/>
      <c r="ER10" s="466"/>
      <c r="ES10" s="466"/>
      <c r="ET10" s="466"/>
      <c r="EU10" s="466"/>
      <c r="EV10" s="466"/>
      <c r="EW10" s="466"/>
      <c r="EX10" s="466"/>
      <c r="EY10" s="466"/>
      <c r="EZ10" s="466"/>
      <c r="FA10" s="466"/>
      <c r="FB10" s="466"/>
      <c r="FC10" s="466"/>
      <c r="FD10" s="466"/>
      <c r="FE10" s="466"/>
      <c r="FF10" s="466"/>
      <c r="FG10" s="466"/>
      <c r="FH10" s="466"/>
      <c r="FI10" s="466"/>
      <c r="FJ10" s="466"/>
      <c r="FK10" s="466"/>
      <c r="FL10" s="466"/>
      <c r="FM10" s="466"/>
      <c r="FN10" s="466"/>
      <c r="FO10" s="466"/>
      <c r="FP10" s="466"/>
      <c r="FQ10" s="466"/>
      <c r="FR10" s="466"/>
      <c r="FS10" s="466"/>
      <c r="FT10" s="466"/>
      <c r="FU10" s="466"/>
      <c r="FV10" s="466"/>
      <c r="FW10" s="466"/>
      <c r="FX10" s="466"/>
      <c r="FY10" s="466"/>
      <c r="FZ10" s="466"/>
      <c r="GA10" s="466"/>
      <c r="GB10" s="466"/>
      <c r="GC10" s="466"/>
      <c r="GD10" s="466"/>
      <c r="GE10" s="466"/>
      <c r="GF10" s="466"/>
      <c r="GG10" s="466"/>
      <c r="GH10" s="466"/>
      <c r="GI10" s="466"/>
      <c r="GJ10" s="466"/>
      <c r="GK10" s="466"/>
      <c r="GL10" s="466"/>
      <c r="GM10" s="466"/>
      <c r="GN10" s="466"/>
      <c r="GO10" s="466"/>
      <c r="GP10" s="466"/>
      <c r="GQ10" s="466"/>
      <c r="GR10" s="466"/>
      <c r="GS10" s="466"/>
      <c r="GT10" s="466"/>
      <c r="GU10" s="466"/>
      <c r="GV10" s="466"/>
      <c r="GW10" s="466"/>
      <c r="GX10" s="466"/>
      <c r="GY10" s="466"/>
      <c r="GZ10" s="466"/>
      <c r="HA10" s="466"/>
      <c r="HB10" s="466"/>
      <c r="HC10" s="466"/>
      <c r="HD10" s="466"/>
      <c r="HE10" s="466"/>
      <c r="HF10" s="466"/>
      <c r="HG10" s="466"/>
      <c r="HH10" s="466"/>
      <c r="HI10" s="466"/>
      <c r="HJ10" s="466"/>
      <c r="HK10" s="466"/>
      <c r="HL10" s="466"/>
      <c r="HM10" s="466"/>
      <c r="HN10" s="466"/>
      <c r="HO10" s="466"/>
      <c r="HP10" s="466"/>
      <c r="HQ10" s="466"/>
      <c r="HR10" s="466"/>
      <c r="HS10" s="466"/>
      <c r="HT10" s="466"/>
      <c r="HU10" s="466"/>
      <c r="HV10" s="466"/>
      <c r="HW10" s="466"/>
      <c r="HX10" s="466"/>
      <c r="HY10" s="466"/>
      <c r="HZ10" s="466"/>
      <c r="IA10" s="466"/>
      <c r="IB10" s="466"/>
      <c r="IC10" s="466"/>
      <c r="ID10" s="466"/>
      <c r="IE10" s="466"/>
      <c r="IF10" s="466"/>
      <c r="IG10" s="466"/>
      <c r="IH10" s="466"/>
      <c r="II10" s="466"/>
      <c r="IJ10" s="466"/>
      <c r="IK10" s="466"/>
      <c r="IL10" s="466"/>
      <c r="IM10" s="466"/>
      <c r="IN10" s="466"/>
      <c r="IO10" s="466"/>
      <c r="IP10" s="466"/>
    </row>
    <row r="11" spans="1:250" x14ac:dyDescent="0.35">
      <c r="A11" s="1041" t="s">
        <v>276</v>
      </c>
      <c r="B11" s="1041"/>
      <c r="C11" s="1041"/>
      <c r="D11" s="211" t="s">
        <v>64</v>
      </c>
      <c r="E11" s="211" t="s">
        <v>64</v>
      </c>
      <c r="F11" s="468" t="str">
        <f>ID!C11</f>
        <v>15 Mei 2019</v>
      </c>
      <c r="G11" s="429"/>
      <c r="H11" s="429"/>
      <c r="I11" s="429"/>
      <c r="J11" s="466"/>
      <c r="K11" s="466"/>
      <c r="L11" s="466"/>
      <c r="M11" s="466"/>
      <c r="N11" s="466"/>
      <c r="O11" s="466"/>
      <c r="P11" s="466"/>
      <c r="Q11" s="466"/>
      <c r="R11" s="466"/>
      <c r="S11" s="466"/>
      <c r="T11" s="466"/>
      <c r="U11" s="466"/>
      <c r="V11" s="466"/>
      <c r="W11" s="466"/>
      <c r="X11" s="466"/>
      <c r="Y11" s="466"/>
      <c r="Z11" s="466"/>
      <c r="AA11" s="466"/>
      <c r="AB11" s="466"/>
      <c r="AC11" s="466"/>
      <c r="AD11" s="466"/>
      <c r="AE11" s="466"/>
      <c r="AF11" s="466"/>
      <c r="AG11" s="466"/>
      <c r="AH11" s="466"/>
      <c r="AI11" s="466"/>
      <c r="AJ11" s="466"/>
      <c r="AK11" s="466"/>
      <c r="AL11" s="466"/>
      <c r="AM11" s="466"/>
      <c r="AN11" s="466"/>
      <c r="AO11" s="466"/>
      <c r="AP11" s="466"/>
      <c r="AQ11" s="466"/>
      <c r="AR11" s="466"/>
      <c r="AS11" s="466"/>
      <c r="AT11" s="466"/>
      <c r="AU11" s="466"/>
      <c r="AV11" s="466"/>
      <c r="AW11" s="466"/>
      <c r="AX11" s="466"/>
      <c r="AY11" s="466"/>
      <c r="AZ11" s="466"/>
      <c r="BA11" s="466"/>
      <c r="BB11" s="466"/>
      <c r="BC11" s="466"/>
      <c r="BD11" s="466"/>
      <c r="BE11" s="466"/>
      <c r="BF11" s="466"/>
      <c r="BG11" s="466"/>
      <c r="BH11" s="466"/>
      <c r="BI11" s="466"/>
      <c r="BJ11" s="466"/>
      <c r="BK11" s="466"/>
      <c r="BL11" s="466"/>
      <c r="BM11" s="466"/>
      <c r="BN11" s="466"/>
      <c r="BO11" s="466"/>
      <c r="BP11" s="466"/>
      <c r="BQ11" s="466"/>
      <c r="BR11" s="466"/>
      <c r="BS11" s="466"/>
      <c r="BT11" s="466"/>
      <c r="BU11" s="466"/>
      <c r="BV11" s="466"/>
      <c r="BW11" s="466"/>
      <c r="BX11" s="466"/>
      <c r="BY11" s="466"/>
      <c r="BZ11" s="466"/>
      <c r="CA11" s="466"/>
      <c r="CB11" s="466"/>
      <c r="CC11" s="466"/>
      <c r="CD11" s="466"/>
      <c r="CE11" s="466"/>
      <c r="CF11" s="466"/>
      <c r="CG11" s="466"/>
      <c r="CH11" s="466"/>
      <c r="CI11" s="466"/>
      <c r="CJ11" s="466"/>
      <c r="CK11" s="466"/>
      <c r="CL11" s="466"/>
      <c r="CM11" s="466"/>
      <c r="CN11" s="466"/>
      <c r="CO11" s="466"/>
      <c r="CP11" s="466"/>
      <c r="CQ11" s="466"/>
      <c r="CR11" s="466"/>
      <c r="CS11" s="466"/>
      <c r="CT11" s="466"/>
      <c r="CU11" s="466"/>
      <c r="CV11" s="466"/>
      <c r="CW11" s="466"/>
      <c r="CX11" s="466"/>
      <c r="CY11" s="466"/>
      <c r="CZ11" s="466"/>
      <c r="DA11" s="466"/>
      <c r="DB11" s="466"/>
      <c r="DC11" s="466"/>
      <c r="DD11" s="466"/>
      <c r="DE11" s="466"/>
      <c r="DF11" s="466"/>
      <c r="DG11" s="466"/>
      <c r="DH11" s="466"/>
      <c r="DI11" s="466"/>
      <c r="DJ11" s="466"/>
      <c r="DK11" s="466"/>
      <c r="DL11" s="466"/>
      <c r="DM11" s="466"/>
      <c r="DN11" s="466"/>
      <c r="DO11" s="466"/>
      <c r="DP11" s="466"/>
      <c r="DQ11" s="466"/>
      <c r="DR11" s="466"/>
      <c r="DS11" s="466"/>
      <c r="DT11" s="466"/>
      <c r="DU11" s="466"/>
      <c r="DV11" s="466"/>
      <c r="DW11" s="466"/>
      <c r="DX11" s="466"/>
      <c r="DY11" s="466"/>
      <c r="DZ11" s="466"/>
      <c r="EA11" s="466"/>
      <c r="EB11" s="466"/>
      <c r="EC11" s="466"/>
      <c r="ED11" s="466"/>
      <c r="EE11" s="466"/>
      <c r="EF11" s="466"/>
      <c r="EG11" s="466"/>
      <c r="EH11" s="466"/>
      <c r="EI11" s="466"/>
      <c r="EJ11" s="466"/>
      <c r="EK11" s="466"/>
      <c r="EL11" s="466"/>
      <c r="EM11" s="466"/>
      <c r="EN11" s="466"/>
      <c r="EO11" s="466"/>
      <c r="EP11" s="466"/>
      <c r="EQ11" s="466"/>
      <c r="ER11" s="466"/>
      <c r="ES11" s="466"/>
      <c r="ET11" s="466"/>
      <c r="EU11" s="466"/>
      <c r="EV11" s="466"/>
      <c r="EW11" s="466"/>
      <c r="EX11" s="466"/>
      <c r="EY11" s="466"/>
      <c r="EZ11" s="466"/>
      <c r="FA11" s="466"/>
      <c r="FB11" s="466"/>
      <c r="FC11" s="466"/>
      <c r="FD11" s="466"/>
      <c r="FE11" s="466"/>
      <c r="FF11" s="466"/>
      <c r="FG11" s="466"/>
      <c r="FH11" s="466"/>
      <c r="FI11" s="466"/>
      <c r="FJ11" s="466"/>
      <c r="FK11" s="466"/>
      <c r="FL11" s="466"/>
      <c r="FM11" s="466"/>
      <c r="FN11" s="466"/>
      <c r="FO11" s="466"/>
      <c r="FP11" s="466"/>
      <c r="FQ11" s="466"/>
      <c r="FR11" s="466"/>
      <c r="FS11" s="466"/>
      <c r="FT11" s="466"/>
      <c r="FU11" s="466"/>
      <c r="FV11" s="466"/>
      <c r="FW11" s="466"/>
      <c r="FX11" s="466"/>
      <c r="FY11" s="466"/>
      <c r="FZ11" s="466"/>
      <c r="GA11" s="466"/>
      <c r="GB11" s="466"/>
      <c r="GC11" s="466"/>
      <c r="GD11" s="466"/>
      <c r="GE11" s="466"/>
      <c r="GF11" s="466"/>
      <c r="GG11" s="466"/>
      <c r="GH11" s="466"/>
      <c r="GI11" s="466"/>
      <c r="GJ11" s="466"/>
      <c r="GK11" s="466"/>
      <c r="GL11" s="466"/>
      <c r="GM11" s="466"/>
      <c r="GN11" s="466"/>
      <c r="GO11" s="466"/>
      <c r="GP11" s="466"/>
      <c r="GQ11" s="466"/>
      <c r="GR11" s="466"/>
      <c r="GS11" s="466"/>
      <c r="GT11" s="466"/>
      <c r="GU11" s="466"/>
      <c r="GV11" s="466"/>
      <c r="GW11" s="466"/>
      <c r="GX11" s="466"/>
      <c r="GY11" s="466"/>
      <c r="GZ11" s="466"/>
      <c r="HA11" s="466"/>
      <c r="HB11" s="466"/>
      <c r="HC11" s="466"/>
      <c r="HD11" s="466"/>
      <c r="HE11" s="466"/>
      <c r="HF11" s="466"/>
      <c r="HG11" s="466"/>
      <c r="HH11" s="466"/>
      <c r="HI11" s="466"/>
      <c r="HJ11" s="466"/>
      <c r="HK11" s="466"/>
      <c r="HL11" s="466"/>
      <c r="HM11" s="466"/>
      <c r="HN11" s="466"/>
      <c r="HO11" s="466"/>
      <c r="HP11" s="466"/>
      <c r="HQ11" s="466"/>
      <c r="HR11" s="466"/>
      <c r="HS11" s="466"/>
      <c r="HT11" s="466"/>
      <c r="HU11" s="466"/>
      <c r="HV11" s="466"/>
      <c r="HW11" s="466"/>
      <c r="HX11" s="466"/>
      <c r="HY11" s="466"/>
      <c r="HZ11" s="466"/>
      <c r="IA11" s="466"/>
      <c r="IB11" s="466"/>
      <c r="IC11" s="466"/>
      <c r="ID11" s="466"/>
      <c r="IE11" s="466"/>
      <c r="IF11" s="466"/>
      <c r="IG11" s="466"/>
      <c r="IH11" s="466"/>
      <c r="II11" s="466"/>
      <c r="IJ11" s="466"/>
      <c r="IK11" s="466"/>
      <c r="IL11" s="466"/>
      <c r="IM11" s="466"/>
      <c r="IN11" s="466"/>
      <c r="IO11" s="466"/>
      <c r="IP11" s="466"/>
    </row>
    <row r="12" spans="1:250" x14ac:dyDescent="0.35">
      <c r="A12" s="1041" t="s">
        <v>277</v>
      </c>
      <c r="B12" s="1041"/>
      <c r="C12" s="1041"/>
      <c r="D12" s="211" t="s">
        <v>64</v>
      </c>
      <c r="E12" s="211" t="s">
        <v>64</v>
      </c>
      <c r="F12" s="429" t="str">
        <f>ID!C12</f>
        <v>Ruang Anggrek Lantai 3</v>
      </c>
      <c r="G12" s="211"/>
      <c r="H12" s="211"/>
      <c r="I12" s="211"/>
      <c r="J12" s="466"/>
      <c r="K12" s="466"/>
      <c r="L12" s="466"/>
      <c r="M12" s="466"/>
      <c r="N12" s="466"/>
      <c r="O12" s="466"/>
      <c r="P12" s="466"/>
      <c r="Q12" s="466"/>
      <c r="R12" s="466"/>
      <c r="S12" s="466"/>
      <c r="T12" s="466"/>
      <c r="U12" s="466"/>
      <c r="V12" s="466"/>
      <c r="W12" s="466"/>
      <c r="X12" s="466"/>
      <c r="Y12" s="466"/>
      <c r="Z12" s="466"/>
      <c r="AA12" s="466"/>
      <c r="AB12" s="466"/>
      <c r="AC12" s="466"/>
      <c r="AD12" s="466"/>
      <c r="AE12" s="466"/>
      <c r="AF12" s="466"/>
      <c r="AG12" s="466"/>
      <c r="AH12" s="466"/>
      <c r="AI12" s="466"/>
      <c r="AJ12" s="466"/>
      <c r="AK12" s="466"/>
      <c r="AL12" s="466"/>
      <c r="AM12" s="466"/>
      <c r="AN12" s="466"/>
      <c r="AO12" s="466"/>
      <c r="AP12" s="466"/>
      <c r="AQ12" s="466"/>
      <c r="AR12" s="466"/>
      <c r="AS12" s="466"/>
      <c r="AT12" s="466"/>
      <c r="AU12" s="466"/>
      <c r="AV12" s="466"/>
      <c r="AW12" s="466"/>
      <c r="AX12" s="466"/>
      <c r="AY12" s="466"/>
      <c r="AZ12" s="466"/>
      <c r="BA12" s="466"/>
      <c r="BB12" s="466"/>
      <c r="BC12" s="466"/>
      <c r="BD12" s="466"/>
      <c r="BE12" s="466"/>
      <c r="BF12" s="466"/>
      <c r="BG12" s="466"/>
      <c r="BH12" s="466"/>
      <c r="BI12" s="466"/>
      <c r="BJ12" s="466"/>
      <c r="BK12" s="466"/>
      <c r="BL12" s="466"/>
      <c r="BM12" s="466"/>
      <c r="BN12" s="466"/>
      <c r="BO12" s="466"/>
      <c r="BP12" s="466"/>
      <c r="BQ12" s="466"/>
      <c r="BR12" s="466"/>
      <c r="BS12" s="466"/>
      <c r="BT12" s="466"/>
      <c r="BU12" s="466"/>
      <c r="BV12" s="466"/>
      <c r="BW12" s="466"/>
      <c r="BX12" s="466"/>
      <c r="BY12" s="466"/>
      <c r="BZ12" s="466"/>
      <c r="CA12" s="466"/>
      <c r="CB12" s="466"/>
      <c r="CC12" s="466"/>
      <c r="CD12" s="466"/>
      <c r="CE12" s="466"/>
      <c r="CF12" s="466"/>
      <c r="CG12" s="466"/>
      <c r="CH12" s="466"/>
      <c r="CI12" s="466"/>
      <c r="CJ12" s="466"/>
      <c r="CK12" s="466"/>
      <c r="CL12" s="466"/>
      <c r="CM12" s="466"/>
      <c r="CN12" s="466"/>
      <c r="CO12" s="466"/>
      <c r="CP12" s="466"/>
      <c r="CQ12" s="466"/>
      <c r="CR12" s="466"/>
      <c r="CS12" s="466"/>
      <c r="CT12" s="466"/>
      <c r="CU12" s="466"/>
      <c r="CV12" s="466"/>
      <c r="CW12" s="466"/>
      <c r="CX12" s="466"/>
      <c r="CY12" s="466"/>
      <c r="CZ12" s="466"/>
      <c r="DA12" s="466"/>
      <c r="DB12" s="466"/>
      <c r="DC12" s="466"/>
      <c r="DD12" s="466"/>
      <c r="DE12" s="466"/>
      <c r="DF12" s="466"/>
      <c r="DG12" s="466"/>
      <c r="DH12" s="466"/>
      <c r="DI12" s="466"/>
      <c r="DJ12" s="466"/>
      <c r="DK12" s="466"/>
      <c r="DL12" s="466"/>
      <c r="DM12" s="466"/>
      <c r="DN12" s="466"/>
      <c r="DO12" s="466"/>
      <c r="DP12" s="466"/>
      <c r="DQ12" s="466"/>
      <c r="DR12" s="466"/>
      <c r="DS12" s="466"/>
      <c r="DT12" s="466"/>
      <c r="DU12" s="466"/>
      <c r="DV12" s="466"/>
      <c r="DW12" s="466"/>
      <c r="DX12" s="466"/>
      <c r="DY12" s="466"/>
      <c r="DZ12" s="466"/>
      <c r="EA12" s="466"/>
      <c r="EB12" s="466"/>
      <c r="EC12" s="466"/>
      <c r="ED12" s="466"/>
      <c r="EE12" s="466"/>
      <c r="EF12" s="466"/>
      <c r="EG12" s="466"/>
      <c r="EH12" s="466"/>
      <c r="EI12" s="466"/>
      <c r="EJ12" s="466"/>
      <c r="EK12" s="466"/>
      <c r="EL12" s="466"/>
      <c r="EM12" s="466"/>
      <c r="EN12" s="466"/>
      <c r="EO12" s="466"/>
      <c r="EP12" s="466"/>
      <c r="EQ12" s="466"/>
      <c r="ER12" s="466"/>
      <c r="ES12" s="466"/>
      <c r="ET12" s="466"/>
      <c r="EU12" s="466"/>
      <c r="EV12" s="466"/>
      <c r="EW12" s="466"/>
      <c r="EX12" s="466"/>
      <c r="EY12" s="466"/>
      <c r="EZ12" s="466"/>
      <c r="FA12" s="466"/>
      <c r="FB12" s="466"/>
      <c r="FC12" s="466"/>
      <c r="FD12" s="466"/>
      <c r="FE12" s="466"/>
      <c r="FF12" s="466"/>
      <c r="FG12" s="466"/>
      <c r="FH12" s="466"/>
      <c r="FI12" s="466"/>
      <c r="FJ12" s="466"/>
      <c r="FK12" s="466"/>
      <c r="FL12" s="466"/>
      <c r="FM12" s="466"/>
      <c r="FN12" s="466"/>
      <c r="FO12" s="466"/>
      <c r="FP12" s="466"/>
      <c r="FQ12" s="466"/>
      <c r="FR12" s="466"/>
      <c r="FS12" s="466"/>
      <c r="FT12" s="466"/>
      <c r="FU12" s="466"/>
      <c r="FV12" s="466"/>
      <c r="FW12" s="466"/>
      <c r="FX12" s="466"/>
      <c r="FY12" s="466"/>
      <c r="FZ12" s="466"/>
      <c r="GA12" s="466"/>
      <c r="GB12" s="466"/>
      <c r="GC12" s="466"/>
      <c r="GD12" s="466"/>
      <c r="GE12" s="466"/>
      <c r="GF12" s="466"/>
      <c r="GG12" s="466"/>
      <c r="GH12" s="466"/>
      <c r="GI12" s="466"/>
      <c r="GJ12" s="466"/>
      <c r="GK12" s="466"/>
      <c r="GL12" s="466"/>
      <c r="GM12" s="466"/>
      <c r="GN12" s="466"/>
      <c r="GO12" s="466"/>
      <c r="GP12" s="466"/>
      <c r="GQ12" s="466"/>
      <c r="GR12" s="466"/>
      <c r="GS12" s="466"/>
      <c r="GT12" s="466"/>
      <c r="GU12" s="466"/>
      <c r="GV12" s="466"/>
      <c r="GW12" s="466"/>
      <c r="GX12" s="466"/>
      <c r="GY12" s="466"/>
      <c r="GZ12" s="466"/>
      <c r="HA12" s="466"/>
      <c r="HB12" s="466"/>
      <c r="HC12" s="466"/>
      <c r="HD12" s="466"/>
      <c r="HE12" s="466"/>
      <c r="HF12" s="466"/>
      <c r="HG12" s="466"/>
      <c r="HH12" s="466"/>
      <c r="HI12" s="466"/>
      <c r="HJ12" s="466"/>
      <c r="HK12" s="466"/>
      <c r="HL12" s="466"/>
      <c r="HM12" s="466"/>
      <c r="HN12" s="466"/>
      <c r="HO12" s="466"/>
      <c r="HP12" s="466"/>
      <c r="HQ12" s="466"/>
      <c r="HR12" s="466"/>
      <c r="HS12" s="466"/>
      <c r="HT12" s="466"/>
      <c r="HU12" s="466"/>
      <c r="HV12" s="466"/>
      <c r="HW12" s="466"/>
      <c r="HX12" s="466"/>
      <c r="HY12" s="466"/>
      <c r="HZ12" s="466"/>
      <c r="IA12" s="466"/>
      <c r="IB12" s="466"/>
      <c r="IC12" s="466"/>
      <c r="ID12" s="466"/>
      <c r="IE12" s="466"/>
      <c r="IF12" s="466"/>
      <c r="IG12" s="466"/>
      <c r="IH12" s="466"/>
      <c r="II12" s="466"/>
      <c r="IJ12" s="466"/>
      <c r="IK12" s="466"/>
      <c r="IL12" s="466"/>
      <c r="IM12" s="466"/>
      <c r="IN12" s="466"/>
      <c r="IO12" s="466"/>
      <c r="IP12" s="466"/>
    </row>
    <row r="13" spans="1:250" x14ac:dyDescent="0.35">
      <c r="A13" s="429" t="s">
        <v>181</v>
      </c>
      <c r="B13" s="429"/>
      <c r="C13" s="429"/>
      <c r="D13" s="211"/>
      <c r="E13" s="211" t="s">
        <v>64</v>
      </c>
      <c r="F13" s="429" t="str">
        <f>ID!C13</f>
        <v>Laboratorium Kalibrasi LPFK Banjarbaru</v>
      </c>
      <c r="G13" s="211"/>
      <c r="H13" s="211"/>
      <c r="I13" s="211"/>
      <c r="J13" s="466"/>
      <c r="K13" s="466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  <c r="AB13" s="466"/>
      <c r="AC13" s="466"/>
      <c r="AD13" s="466"/>
      <c r="AE13" s="466"/>
      <c r="AF13" s="466"/>
      <c r="AG13" s="466"/>
      <c r="AH13" s="466"/>
      <c r="AI13" s="466"/>
      <c r="AJ13" s="466"/>
      <c r="AK13" s="466"/>
      <c r="AL13" s="466"/>
      <c r="AM13" s="466"/>
      <c r="AN13" s="466"/>
      <c r="AO13" s="466"/>
      <c r="AP13" s="466"/>
      <c r="AQ13" s="466"/>
      <c r="AR13" s="466"/>
      <c r="AS13" s="466"/>
      <c r="AT13" s="466"/>
      <c r="AU13" s="466"/>
      <c r="AV13" s="466"/>
      <c r="AW13" s="466"/>
      <c r="AX13" s="466"/>
      <c r="AY13" s="466"/>
      <c r="AZ13" s="466"/>
      <c r="BA13" s="466"/>
      <c r="BB13" s="466"/>
      <c r="BC13" s="466"/>
      <c r="BD13" s="466"/>
      <c r="BE13" s="466"/>
      <c r="BF13" s="466"/>
      <c r="BG13" s="466"/>
      <c r="BH13" s="466"/>
      <c r="BI13" s="466"/>
      <c r="BJ13" s="466"/>
      <c r="BK13" s="466"/>
      <c r="BL13" s="466"/>
      <c r="BM13" s="466"/>
      <c r="BN13" s="466"/>
      <c r="BO13" s="466"/>
      <c r="BP13" s="466"/>
      <c r="BQ13" s="466"/>
      <c r="BR13" s="466"/>
      <c r="BS13" s="466"/>
      <c r="BT13" s="466"/>
      <c r="BU13" s="466"/>
      <c r="BV13" s="466"/>
      <c r="BW13" s="466"/>
      <c r="BX13" s="466"/>
      <c r="BY13" s="466"/>
      <c r="BZ13" s="466"/>
      <c r="CA13" s="466"/>
      <c r="CB13" s="466"/>
      <c r="CC13" s="466"/>
      <c r="CD13" s="466"/>
      <c r="CE13" s="466"/>
      <c r="CF13" s="466"/>
      <c r="CG13" s="466"/>
      <c r="CH13" s="466"/>
      <c r="CI13" s="466"/>
      <c r="CJ13" s="466"/>
      <c r="CK13" s="466"/>
      <c r="CL13" s="466"/>
      <c r="CM13" s="466"/>
      <c r="CN13" s="466"/>
      <c r="CO13" s="466"/>
      <c r="CP13" s="466"/>
      <c r="CQ13" s="466"/>
      <c r="CR13" s="466"/>
      <c r="CS13" s="466"/>
      <c r="CT13" s="466"/>
      <c r="CU13" s="466"/>
      <c r="CV13" s="466"/>
      <c r="CW13" s="466"/>
      <c r="CX13" s="466"/>
      <c r="CY13" s="466"/>
      <c r="CZ13" s="466"/>
      <c r="DA13" s="466"/>
      <c r="DB13" s="466"/>
      <c r="DC13" s="466"/>
      <c r="DD13" s="466"/>
      <c r="DE13" s="466"/>
      <c r="DF13" s="466"/>
      <c r="DG13" s="466"/>
      <c r="DH13" s="466"/>
      <c r="DI13" s="466"/>
      <c r="DJ13" s="466"/>
      <c r="DK13" s="466"/>
      <c r="DL13" s="466"/>
      <c r="DM13" s="466"/>
      <c r="DN13" s="466"/>
      <c r="DO13" s="466"/>
      <c r="DP13" s="466"/>
      <c r="DQ13" s="466"/>
      <c r="DR13" s="466"/>
      <c r="DS13" s="466"/>
      <c r="DT13" s="466"/>
      <c r="DU13" s="466"/>
      <c r="DV13" s="466"/>
      <c r="DW13" s="466"/>
      <c r="DX13" s="466"/>
      <c r="DY13" s="466"/>
      <c r="DZ13" s="466"/>
      <c r="EA13" s="466"/>
      <c r="EB13" s="466"/>
      <c r="EC13" s="466"/>
      <c r="ED13" s="466"/>
      <c r="EE13" s="466"/>
      <c r="EF13" s="466"/>
      <c r="EG13" s="466"/>
      <c r="EH13" s="466"/>
      <c r="EI13" s="466"/>
      <c r="EJ13" s="466"/>
      <c r="EK13" s="466"/>
      <c r="EL13" s="466"/>
      <c r="EM13" s="466"/>
      <c r="EN13" s="466"/>
      <c r="EO13" s="466"/>
      <c r="EP13" s="466"/>
      <c r="EQ13" s="466"/>
      <c r="ER13" s="466"/>
      <c r="ES13" s="466"/>
      <c r="ET13" s="466"/>
      <c r="EU13" s="466"/>
      <c r="EV13" s="466"/>
      <c r="EW13" s="466"/>
      <c r="EX13" s="466"/>
      <c r="EY13" s="466"/>
      <c r="EZ13" s="466"/>
      <c r="FA13" s="466"/>
      <c r="FB13" s="466"/>
      <c r="FC13" s="466"/>
      <c r="FD13" s="466"/>
      <c r="FE13" s="466"/>
      <c r="FF13" s="466"/>
      <c r="FG13" s="466"/>
      <c r="FH13" s="466"/>
      <c r="FI13" s="466"/>
      <c r="FJ13" s="466"/>
      <c r="FK13" s="466"/>
      <c r="FL13" s="466"/>
      <c r="FM13" s="466"/>
      <c r="FN13" s="466"/>
      <c r="FO13" s="466"/>
      <c r="FP13" s="466"/>
      <c r="FQ13" s="466"/>
      <c r="FR13" s="466"/>
      <c r="FS13" s="466"/>
      <c r="FT13" s="466"/>
      <c r="FU13" s="466"/>
      <c r="FV13" s="466"/>
      <c r="FW13" s="466"/>
      <c r="FX13" s="466"/>
      <c r="FY13" s="466"/>
      <c r="FZ13" s="466"/>
      <c r="GA13" s="466"/>
      <c r="GB13" s="466"/>
      <c r="GC13" s="466"/>
      <c r="GD13" s="466"/>
      <c r="GE13" s="466"/>
      <c r="GF13" s="466"/>
      <c r="GG13" s="466"/>
      <c r="GH13" s="466"/>
      <c r="GI13" s="466"/>
      <c r="GJ13" s="466"/>
      <c r="GK13" s="466"/>
      <c r="GL13" s="466"/>
      <c r="GM13" s="466"/>
      <c r="GN13" s="466"/>
      <c r="GO13" s="466"/>
      <c r="GP13" s="466"/>
      <c r="GQ13" s="466"/>
      <c r="GR13" s="466"/>
      <c r="GS13" s="466"/>
      <c r="GT13" s="466"/>
      <c r="GU13" s="466"/>
      <c r="GV13" s="466"/>
      <c r="GW13" s="466"/>
      <c r="GX13" s="466"/>
      <c r="GY13" s="466"/>
      <c r="GZ13" s="466"/>
      <c r="HA13" s="466"/>
      <c r="HB13" s="466"/>
      <c r="HC13" s="466"/>
      <c r="HD13" s="466"/>
      <c r="HE13" s="466"/>
      <c r="HF13" s="466"/>
      <c r="HG13" s="466"/>
      <c r="HH13" s="466"/>
      <c r="HI13" s="466"/>
      <c r="HJ13" s="466"/>
      <c r="HK13" s="466"/>
      <c r="HL13" s="466"/>
      <c r="HM13" s="466"/>
      <c r="HN13" s="466"/>
      <c r="HO13" s="466"/>
      <c r="HP13" s="466"/>
      <c r="HQ13" s="466"/>
      <c r="HR13" s="466"/>
      <c r="HS13" s="466"/>
      <c r="HT13" s="466"/>
      <c r="HU13" s="466"/>
      <c r="HV13" s="466"/>
      <c r="HW13" s="466"/>
      <c r="HX13" s="466"/>
      <c r="HY13" s="466"/>
      <c r="HZ13" s="466"/>
      <c r="IA13" s="466"/>
      <c r="IB13" s="466"/>
      <c r="IC13" s="466"/>
      <c r="ID13" s="466"/>
      <c r="IE13" s="466"/>
      <c r="IF13" s="466"/>
      <c r="IG13" s="466"/>
      <c r="IH13" s="466"/>
      <c r="II13" s="466"/>
      <c r="IJ13" s="466"/>
      <c r="IK13" s="466"/>
      <c r="IL13" s="466"/>
      <c r="IM13" s="466"/>
      <c r="IN13" s="466"/>
      <c r="IO13" s="466"/>
      <c r="IP13" s="466"/>
    </row>
    <row r="14" spans="1:250" x14ac:dyDescent="0.35">
      <c r="A14" s="429" t="s">
        <v>278</v>
      </c>
      <c r="B14" s="429"/>
      <c r="C14" s="429"/>
      <c r="D14" s="211"/>
      <c r="E14" s="211" t="s">
        <v>64</v>
      </c>
      <c r="F14" s="469" t="s">
        <v>279</v>
      </c>
      <c r="G14" s="211"/>
      <c r="H14" s="211"/>
      <c r="I14" s="211"/>
      <c r="J14" s="466"/>
      <c r="K14" s="466"/>
      <c r="L14" s="466"/>
      <c r="M14" s="466"/>
      <c r="N14" s="466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  <c r="AB14" s="466"/>
      <c r="AC14" s="466"/>
      <c r="AD14" s="466"/>
      <c r="AE14" s="466"/>
      <c r="AF14" s="466"/>
      <c r="AG14" s="466"/>
      <c r="AH14" s="466"/>
      <c r="AI14" s="466"/>
      <c r="AJ14" s="466"/>
      <c r="AK14" s="466"/>
      <c r="AL14" s="466"/>
      <c r="AM14" s="466"/>
      <c r="AN14" s="466"/>
      <c r="AO14" s="466"/>
      <c r="AP14" s="466"/>
      <c r="AQ14" s="466"/>
      <c r="AR14" s="466"/>
      <c r="AS14" s="466"/>
      <c r="AT14" s="466"/>
      <c r="AU14" s="466"/>
      <c r="AV14" s="466"/>
      <c r="AW14" s="466"/>
      <c r="AX14" s="466"/>
      <c r="AY14" s="466"/>
      <c r="AZ14" s="466"/>
      <c r="BA14" s="466"/>
      <c r="BB14" s="466"/>
      <c r="BC14" s="466"/>
      <c r="BD14" s="466"/>
      <c r="BE14" s="466"/>
      <c r="BF14" s="466"/>
      <c r="BG14" s="466"/>
      <c r="BH14" s="466"/>
      <c r="BI14" s="466"/>
      <c r="BJ14" s="466"/>
      <c r="BK14" s="466"/>
      <c r="BL14" s="466"/>
      <c r="BM14" s="466"/>
      <c r="BN14" s="466"/>
      <c r="BO14" s="466"/>
      <c r="BP14" s="466"/>
      <c r="BQ14" s="466"/>
      <c r="BR14" s="466"/>
      <c r="BS14" s="466"/>
      <c r="BT14" s="466"/>
      <c r="BU14" s="466"/>
      <c r="BV14" s="466"/>
      <c r="BW14" s="466"/>
      <c r="BX14" s="466"/>
      <c r="BY14" s="466"/>
      <c r="BZ14" s="466"/>
      <c r="CA14" s="466"/>
      <c r="CB14" s="466"/>
      <c r="CC14" s="466"/>
      <c r="CD14" s="466"/>
      <c r="CE14" s="466"/>
      <c r="CF14" s="466"/>
      <c r="CG14" s="466"/>
      <c r="CH14" s="466"/>
      <c r="CI14" s="466"/>
      <c r="CJ14" s="466"/>
      <c r="CK14" s="466"/>
      <c r="CL14" s="466"/>
      <c r="CM14" s="466"/>
      <c r="CN14" s="466"/>
      <c r="CO14" s="466"/>
      <c r="CP14" s="466"/>
      <c r="CQ14" s="466"/>
      <c r="CR14" s="466"/>
      <c r="CS14" s="466"/>
      <c r="CT14" s="466"/>
      <c r="CU14" s="466"/>
      <c r="CV14" s="466"/>
      <c r="CW14" s="466"/>
      <c r="CX14" s="466"/>
      <c r="CY14" s="466"/>
      <c r="CZ14" s="466"/>
      <c r="DA14" s="466"/>
      <c r="DB14" s="466"/>
      <c r="DC14" s="466"/>
      <c r="DD14" s="466"/>
      <c r="DE14" s="466"/>
      <c r="DF14" s="466"/>
      <c r="DG14" s="466"/>
      <c r="DH14" s="466"/>
      <c r="DI14" s="466"/>
      <c r="DJ14" s="466"/>
      <c r="DK14" s="466"/>
      <c r="DL14" s="466"/>
      <c r="DM14" s="466"/>
      <c r="DN14" s="466"/>
      <c r="DO14" s="466"/>
      <c r="DP14" s="466"/>
      <c r="DQ14" s="466"/>
      <c r="DR14" s="466"/>
      <c r="DS14" s="466"/>
      <c r="DT14" s="466"/>
      <c r="DU14" s="466"/>
      <c r="DV14" s="466"/>
      <c r="DW14" s="466"/>
      <c r="DX14" s="466"/>
      <c r="DY14" s="466"/>
      <c r="DZ14" s="466"/>
      <c r="EA14" s="466"/>
      <c r="EB14" s="466"/>
      <c r="EC14" s="466"/>
      <c r="ED14" s="466"/>
      <c r="EE14" s="466"/>
      <c r="EF14" s="466"/>
      <c r="EG14" s="466"/>
      <c r="EH14" s="466"/>
      <c r="EI14" s="466"/>
      <c r="EJ14" s="466"/>
      <c r="EK14" s="466"/>
      <c r="EL14" s="466"/>
      <c r="EM14" s="466"/>
      <c r="EN14" s="466"/>
      <c r="EO14" s="466"/>
      <c r="EP14" s="466"/>
      <c r="EQ14" s="466"/>
      <c r="ER14" s="466"/>
      <c r="ES14" s="466"/>
      <c r="ET14" s="466"/>
      <c r="EU14" s="466"/>
      <c r="EV14" s="466"/>
      <c r="EW14" s="466"/>
      <c r="EX14" s="466"/>
      <c r="EY14" s="466"/>
      <c r="EZ14" s="466"/>
      <c r="FA14" s="466"/>
      <c r="FB14" s="466"/>
      <c r="FC14" s="466"/>
      <c r="FD14" s="466"/>
      <c r="FE14" s="466"/>
      <c r="FF14" s="466"/>
      <c r="FG14" s="466"/>
      <c r="FH14" s="466"/>
      <c r="FI14" s="466"/>
      <c r="FJ14" s="466"/>
      <c r="FK14" s="466"/>
      <c r="FL14" s="466"/>
      <c r="FM14" s="466"/>
      <c r="FN14" s="466"/>
      <c r="FO14" s="466"/>
      <c r="FP14" s="466"/>
      <c r="FQ14" s="466"/>
      <c r="FR14" s="466"/>
      <c r="FS14" s="466"/>
      <c r="FT14" s="466"/>
      <c r="FU14" s="466"/>
      <c r="FV14" s="466"/>
      <c r="FW14" s="466"/>
      <c r="FX14" s="466"/>
      <c r="FY14" s="466"/>
      <c r="FZ14" s="466"/>
      <c r="GA14" s="466"/>
      <c r="GB14" s="466"/>
      <c r="GC14" s="466"/>
      <c r="GD14" s="466"/>
      <c r="GE14" s="466"/>
      <c r="GF14" s="466"/>
      <c r="GG14" s="466"/>
      <c r="GH14" s="466"/>
      <c r="GI14" s="466"/>
      <c r="GJ14" s="466"/>
      <c r="GK14" s="466"/>
      <c r="GL14" s="466"/>
      <c r="GM14" s="466"/>
      <c r="GN14" s="466"/>
      <c r="GO14" s="466"/>
      <c r="GP14" s="466"/>
      <c r="GQ14" s="466"/>
      <c r="GR14" s="466"/>
      <c r="GS14" s="466"/>
      <c r="GT14" s="466"/>
      <c r="GU14" s="466"/>
      <c r="GV14" s="466"/>
      <c r="GW14" s="466"/>
      <c r="GX14" s="466"/>
      <c r="GY14" s="466"/>
      <c r="GZ14" s="466"/>
      <c r="HA14" s="466"/>
      <c r="HB14" s="466"/>
      <c r="HC14" s="466"/>
      <c r="HD14" s="466"/>
      <c r="HE14" s="466"/>
      <c r="HF14" s="466"/>
      <c r="HG14" s="466"/>
      <c r="HH14" s="466"/>
      <c r="HI14" s="466"/>
      <c r="HJ14" s="466"/>
      <c r="HK14" s="466"/>
      <c r="HL14" s="466"/>
      <c r="HM14" s="466"/>
      <c r="HN14" s="466"/>
      <c r="HO14" s="466"/>
      <c r="HP14" s="466"/>
      <c r="HQ14" s="466"/>
      <c r="HR14" s="466"/>
      <c r="HS14" s="466"/>
      <c r="HT14" s="466"/>
      <c r="HU14" s="466"/>
      <c r="HV14" s="466"/>
      <c r="HW14" s="466"/>
      <c r="HX14" s="466"/>
      <c r="HY14" s="466"/>
      <c r="HZ14" s="466"/>
      <c r="IA14" s="466"/>
      <c r="IB14" s="466"/>
      <c r="IC14" s="466"/>
      <c r="ID14" s="466"/>
      <c r="IE14" s="466"/>
      <c r="IF14" s="466"/>
      <c r="IG14" s="466"/>
      <c r="IH14" s="466"/>
      <c r="II14" s="466"/>
      <c r="IJ14" s="466"/>
      <c r="IK14" s="466"/>
      <c r="IL14" s="466"/>
      <c r="IM14" s="466"/>
      <c r="IN14" s="466"/>
      <c r="IO14" s="466"/>
      <c r="IP14" s="466"/>
    </row>
    <row r="15" spans="1:250" ht="8.25" customHeight="1" x14ac:dyDescent="0.35">
      <c r="A15" s="429"/>
      <c r="B15" s="429"/>
      <c r="C15" s="429"/>
      <c r="D15" s="211"/>
      <c r="E15" s="211"/>
      <c r="F15" s="469"/>
      <c r="G15" s="211"/>
      <c r="H15" s="211"/>
      <c r="I15" s="211"/>
      <c r="J15" s="466"/>
      <c r="K15" s="466"/>
      <c r="L15" s="466"/>
      <c r="M15" s="466"/>
      <c r="N15" s="466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  <c r="AB15" s="466"/>
      <c r="AC15" s="466"/>
      <c r="AD15" s="466"/>
      <c r="AE15" s="466"/>
      <c r="AF15" s="466"/>
      <c r="AG15" s="466"/>
      <c r="AH15" s="466"/>
      <c r="AI15" s="466"/>
      <c r="AJ15" s="466"/>
      <c r="AK15" s="466"/>
      <c r="AL15" s="466"/>
      <c r="AM15" s="466"/>
      <c r="AN15" s="466"/>
      <c r="AO15" s="466"/>
      <c r="AP15" s="466"/>
      <c r="AQ15" s="466"/>
      <c r="AR15" s="466"/>
      <c r="AS15" s="466"/>
      <c r="AT15" s="466"/>
      <c r="AU15" s="466"/>
      <c r="AV15" s="466"/>
      <c r="AW15" s="466"/>
      <c r="AX15" s="466"/>
      <c r="AY15" s="466"/>
      <c r="AZ15" s="466"/>
      <c r="BA15" s="466"/>
      <c r="BB15" s="466"/>
      <c r="BC15" s="466"/>
      <c r="BD15" s="466"/>
      <c r="BE15" s="466"/>
      <c r="BF15" s="466"/>
      <c r="BG15" s="466"/>
      <c r="BH15" s="466"/>
      <c r="BI15" s="466"/>
      <c r="BJ15" s="466"/>
      <c r="BK15" s="466"/>
      <c r="BL15" s="466"/>
      <c r="BM15" s="466"/>
      <c r="BN15" s="466"/>
      <c r="BO15" s="466"/>
      <c r="BP15" s="466"/>
      <c r="BQ15" s="466"/>
      <c r="BR15" s="466"/>
      <c r="BS15" s="466"/>
      <c r="BT15" s="466"/>
      <c r="BU15" s="466"/>
      <c r="BV15" s="466"/>
      <c r="BW15" s="466"/>
      <c r="BX15" s="466"/>
      <c r="BY15" s="466"/>
      <c r="BZ15" s="466"/>
      <c r="CA15" s="466"/>
      <c r="CB15" s="466"/>
      <c r="CC15" s="466"/>
      <c r="CD15" s="466"/>
      <c r="CE15" s="466"/>
      <c r="CF15" s="466"/>
      <c r="CG15" s="466"/>
      <c r="CH15" s="466"/>
      <c r="CI15" s="466"/>
      <c r="CJ15" s="466"/>
      <c r="CK15" s="466"/>
      <c r="CL15" s="466"/>
      <c r="CM15" s="466"/>
      <c r="CN15" s="466"/>
      <c r="CO15" s="466"/>
      <c r="CP15" s="466"/>
      <c r="CQ15" s="466"/>
      <c r="CR15" s="466"/>
      <c r="CS15" s="466"/>
      <c r="CT15" s="466"/>
      <c r="CU15" s="466"/>
      <c r="CV15" s="466"/>
      <c r="CW15" s="466"/>
      <c r="CX15" s="466"/>
      <c r="CY15" s="466"/>
      <c r="CZ15" s="466"/>
      <c r="DA15" s="466"/>
      <c r="DB15" s="466"/>
      <c r="DC15" s="466"/>
      <c r="DD15" s="466"/>
      <c r="DE15" s="466"/>
      <c r="DF15" s="466"/>
      <c r="DG15" s="466"/>
      <c r="DH15" s="466"/>
      <c r="DI15" s="466"/>
      <c r="DJ15" s="466"/>
      <c r="DK15" s="466"/>
      <c r="DL15" s="466"/>
      <c r="DM15" s="466"/>
      <c r="DN15" s="466"/>
      <c r="DO15" s="466"/>
      <c r="DP15" s="466"/>
      <c r="DQ15" s="466"/>
      <c r="DR15" s="466"/>
      <c r="DS15" s="466"/>
      <c r="DT15" s="466"/>
      <c r="DU15" s="466"/>
      <c r="DV15" s="466"/>
      <c r="DW15" s="466"/>
      <c r="DX15" s="466"/>
      <c r="DY15" s="466"/>
      <c r="DZ15" s="466"/>
      <c r="EA15" s="466"/>
      <c r="EB15" s="466"/>
      <c r="EC15" s="466"/>
      <c r="ED15" s="466"/>
      <c r="EE15" s="466"/>
      <c r="EF15" s="466"/>
      <c r="EG15" s="466"/>
      <c r="EH15" s="466"/>
      <c r="EI15" s="466"/>
      <c r="EJ15" s="466"/>
      <c r="EK15" s="466"/>
      <c r="EL15" s="466"/>
      <c r="EM15" s="466"/>
      <c r="EN15" s="466"/>
      <c r="EO15" s="466"/>
      <c r="EP15" s="466"/>
      <c r="EQ15" s="466"/>
      <c r="ER15" s="466"/>
      <c r="ES15" s="466"/>
      <c r="ET15" s="466"/>
      <c r="EU15" s="466"/>
      <c r="EV15" s="466"/>
      <c r="EW15" s="466"/>
      <c r="EX15" s="466"/>
      <c r="EY15" s="466"/>
      <c r="EZ15" s="466"/>
      <c r="FA15" s="466"/>
      <c r="FB15" s="466"/>
      <c r="FC15" s="466"/>
      <c r="FD15" s="466"/>
      <c r="FE15" s="466"/>
      <c r="FF15" s="466"/>
      <c r="FG15" s="466"/>
      <c r="FH15" s="466"/>
      <c r="FI15" s="466"/>
      <c r="FJ15" s="466"/>
      <c r="FK15" s="466"/>
      <c r="FL15" s="466"/>
      <c r="FM15" s="466"/>
      <c r="FN15" s="466"/>
      <c r="FO15" s="466"/>
      <c r="FP15" s="466"/>
      <c r="FQ15" s="466"/>
      <c r="FR15" s="466"/>
      <c r="FS15" s="466"/>
      <c r="FT15" s="466"/>
      <c r="FU15" s="466"/>
      <c r="FV15" s="466"/>
      <c r="FW15" s="466"/>
      <c r="FX15" s="466"/>
      <c r="FY15" s="466"/>
      <c r="FZ15" s="466"/>
      <c r="GA15" s="466"/>
      <c r="GB15" s="466"/>
      <c r="GC15" s="466"/>
      <c r="GD15" s="466"/>
      <c r="GE15" s="466"/>
      <c r="GF15" s="466"/>
      <c r="GG15" s="466"/>
      <c r="GH15" s="466"/>
      <c r="GI15" s="466"/>
      <c r="GJ15" s="466"/>
      <c r="GK15" s="466"/>
      <c r="GL15" s="466"/>
      <c r="GM15" s="466"/>
      <c r="GN15" s="466"/>
      <c r="GO15" s="466"/>
      <c r="GP15" s="466"/>
      <c r="GQ15" s="466"/>
      <c r="GR15" s="466"/>
      <c r="GS15" s="466"/>
      <c r="GT15" s="466"/>
      <c r="GU15" s="466"/>
      <c r="GV15" s="466"/>
      <c r="GW15" s="466"/>
      <c r="GX15" s="466"/>
      <c r="GY15" s="466"/>
      <c r="GZ15" s="466"/>
      <c r="HA15" s="466"/>
      <c r="HB15" s="466"/>
      <c r="HC15" s="466"/>
      <c r="HD15" s="466"/>
      <c r="HE15" s="466"/>
      <c r="HF15" s="466"/>
      <c r="HG15" s="466"/>
      <c r="HH15" s="466"/>
      <c r="HI15" s="466"/>
      <c r="HJ15" s="466"/>
      <c r="HK15" s="466"/>
      <c r="HL15" s="466"/>
      <c r="HM15" s="466"/>
      <c r="HN15" s="466"/>
      <c r="HO15" s="466"/>
      <c r="HP15" s="466"/>
      <c r="HQ15" s="466"/>
      <c r="HR15" s="466"/>
      <c r="HS15" s="466"/>
      <c r="HT15" s="466"/>
      <c r="HU15" s="466"/>
      <c r="HV15" s="466"/>
      <c r="HW15" s="466"/>
      <c r="HX15" s="466"/>
      <c r="HY15" s="466"/>
      <c r="HZ15" s="466"/>
      <c r="IA15" s="466"/>
      <c r="IB15" s="466"/>
      <c r="IC15" s="466"/>
      <c r="ID15" s="466"/>
      <c r="IE15" s="466"/>
      <c r="IF15" s="466"/>
      <c r="IG15" s="466"/>
      <c r="IH15" s="466"/>
      <c r="II15" s="466"/>
      <c r="IJ15" s="466"/>
      <c r="IK15" s="466"/>
      <c r="IL15" s="466"/>
      <c r="IM15" s="466"/>
      <c r="IN15" s="466"/>
      <c r="IO15" s="466"/>
      <c r="IP15" s="466"/>
    </row>
    <row r="16" spans="1:250" x14ac:dyDescent="0.35">
      <c r="A16" s="156" t="s">
        <v>280</v>
      </c>
      <c r="B16" s="1058" t="s">
        <v>281</v>
      </c>
      <c r="C16" s="1058"/>
      <c r="D16" s="1058"/>
      <c r="E16" s="1058"/>
      <c r="F16" s="1058"/>
      <c r="G16" s="1058"/>
      <c r="H16" s="211"/>
      <c r="I16" s="211"/>
      <c r="J16" s="466"/>
      <c r="K16" s="466"/>
      <c r="L16" s="466"/>
      <c r="M16" s="466"/>
      <c r="N16" s="466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  <c r="AB16" s="466"/>
      <c r="AC16" s="466"/>
      <c r="AD16" s="466"/>
      <c r="AE16" s="466"/>
      <c r="AF16" s="466"/>
      <c r="AG16" s="466"/>
      <c r="AH16" s="466"/>
      <c r="AI16" s="466"/>
      <c r="AJ16" s="466"/>
      <c r="AK16" s="466"/>
      <c r="AL16" s="466"/>
      <c r="AM16" s="466"/>
      <c r="AN16" s="466"/>
      <c r="AO16" s="466"/>
      <c r="AP16" s="466"/>
      <c r="AQ16" s="466"/>
      <c r="AR16" s="466"/>
      <c r="AS16" s="466"/>
      <c r="AT16" s="466"/>
      <c r="AU16" s="466"/>
      <c r="AV16" s="466"/>
      <c r="AW16" s="466"/>
      <c r="AX16" s="466"/>
      <c r="AY16" s="466"/>
      <c r="AZ16" s="466"/>
      <c r="BA16" s="466"/>
      <c r="BB16" s="466"/>
      <c r="BC16" s="466"/>
      <c r="BD16" s="466"/>
      <c r="BE16" s="466"/>
      <c r="BF16" s="466"/>
      <c r="BG16" s="466"/>
      <c r="BH16" s="466"/>
      <c r="BI16" s="466"/>
      <c r="BJ16" s="466"/>
      <c r="BK16" s="466"/>
      <c r="BL16" s="466"/>
      <c r="BM16" s="466"/>
      <c r="BN16" s="466"/>
      <c r="BO16" s="466"/>
      <c r="BP16" s="466"/>
      <c r="BQ16" s="466"/>
      <c r="BR16" s="466"/>
      <c r="BS16" s="466"/>
      <c r="BT16" s="466"/>
      <c r="BU16" s="466"/>
      <c r="BV16" s="466"/>
      <c r="BW16" s="466"/>
      <c r="BX16" s="466"/>
      <c r="BY16" s="466"/>
      <c r="BZ16" s="466"/>
      <c r="CA16" s="466"/>
      <c r="CB16" s="466"/>
      <c r="CC16" s="466"/>
      <c r="CD16" s="466"/>
      <c r="CE16" s="466"/>
      <c r="CF16" s="466"/>
      <c r="CG16" s="466"/>
      <c r="CH16" s="466"/>
      <c r="CI16" s="466"/>
      <c r="CJ16" s="466"/>
      <c r="CK16" s="466"/>
      <c r="CL16" s="466"/>
      <c r="CM16" s="466"/>
      <c r="CN16" s="466"/>
      <c r="CO16" s="466"/>
      <c r="CP16" s="466"/>
      <c r="CQ16" s="466"/>
      <c r="CR16" s="466"/>
      <c r="CS16" s="466"/>
      <c r="CT16" s="466"/>
      <c r="CU16" s="466"/>
      <c r="CV16" s="466"/>
      <c r="CW16" s="466"/>
      <c r="CX16" s="466"/>
      <c r="CY16" s="466"/>
      <c r="CZ16" s="466"/>
      <c r="DA16" s="466"/>
      <c r="DB16" s="466"/>
      <c r="DC16" s="466"/>
      <c r="DD16" s="466"/>
      <c r="DE16" s="466"/>
      <c r="DF16" s="466"/>
      <c r="DG16" s="466"/>
      <c r="DH16" s="466"/>
      <c r="DI16" s="466"/>
      <c r="DJ16" s="466"/>
      <c r="DK16" s="466"/>
      <c r="DL16" s="466"/>
      <c r="DM16" s="466"/>
      <c r="DN16" s="466"/>
      <c r="DO16" s="466"/>
      <c r="DP16" s="466"/>
      <c r="DQ16" s="466"/>
      <c r="DR16" s="466"/>
      <c r="DS16" s="466"/>
      <c r="DT16" s="466"/>
      <c r="DU16" s="466"/>
      <c r="DV16" s="466"/>
      <c r="DW16" s="466"/>
      <c r="DX16" s="466"/>
      <c r="DY16" s="466"/>
      <c r="DZ16" s="466"/>
      <c r="EA16" s="466"/>
      <c r="EB16" s="466"/>
      <c r="EC16" s="466"/>
      <c r="ED16" s="466"/>
      <c r="EE16" s="466"/>
      <c r="EF16" s="466"/>
      <c r="EG16" s="466"/>
      <c r="EH16" s="466"/>
      <c r="EI16" s="466"/>
      <c r="EJ16" s="466"/>
      <c r="EK16" s="466"/>
      <c r="EL16" s="466"/>
      <c r="EM16" s="466"/>
      <c r="EN16" s="466"/>
      <c r="EO16" s="466"/>
      <c r="EP16" s="466"/>
      <c r="EQ16" s="466"/>
      <c r="ER16" s="466"/>
      <c r="ES16" s="466"/>
      <c r="ET16" s="466"/>
      <c r="EU16" s="466"/>
      <c r="EV16" s="466"/>
      <c r="EW16" s="466"/>
      <c r="EX16" s="466"/>
      <c r="EY16" s="466"/>
      <c r="EZ16" s="466"/>
      <c r="FA16" s="466"/>
      <c r="FB16" s="466"/>
      <c r="FC16" s="466"/>
      <c r="FD16" s="466"/>
      <c r="FE16" s="466"/>
      <c r="FF16" s="466"/>
      <c r="FG16" s="466"/>
      <c r="FH16" s="466"/>
      <c r="FI16" s="466"/>
      <c r="FJ16" s="466"/>
      <c r="FK16" s="466"/>
      <c r="FL16" s="466"/>
      <c r="FM16" s="466"/>
      <c r="FN16" s="466"/>
      <c r="FO16" s="466"/>
      <c r="FP16" s="466"/>
      <c r="FQ16" s="466"/>
      <c r="FR16" s="466"/>
      <c r="FS16" s="466"/>
      <c r="FT16" s="466"/>
      <c r="FU16" s="466"/>
      <c r="FV16" s="466"/>
      <c r="FW16" s="466"/>
      <c r="FX16" s="466"/>
      <c r="FY16" s="466"/>
      <c r="FZ16" s="466"/>
      <c r="GA16" s="466"/>
      <c r="GB16" s="466"/>
      <c r="GC16" s="466"/>
      <c r="GD16" s="466"/>
      <c r="GE16" s="466"/>
      <c r="GF16" s="466"/>
      <c r="GG16" s="466"/>
      <c r="GH16" s="466"/>
      <c r="GI16" s="466"/>
      <c r="GJ16" s="466"/>
      <c r="GK16" s="466"/>
      <c r="GL16" s="466"/>
      <c r="GM16" s="466"/>
      <c r="GN16" s="466"/>
      <c r="GO16" s="466"/>
      <c r="GP16" s="466"/>
      <c r="GQ16" s="466"/>
      <c r="GR16" s="466"/>
      <c r="GS16" s="466"/>
      <c r="GT16" s="466"/>
      <c r="GU16" s="466"/>
      <c r="GV16" s="466"/>
      <c r="GW16" s="466"/>
      <c r="GX16" s="466"/>
      <c r="GY16" s="466"/>
      <c r="GZ16" s="466"/>
      <c r="HA16" s="466"/>
      <c r="HB16" s="466"/>
      <c r="HC16" s="466"/>
      <c r="HD16" s="466"/>
      <c r="HE16" s="466"/>
      <c r="HF16" s="466"/>
      <c r="HG16" s="466"/>
      <c r="HH16" s="466"/>
      <c r="HI16" s="466"/>
      <c r="HJ16" s="466"/>
      <c r="HK16" s="466"/>
      <c r="HL16" s="466"/>
      <c r="HM16" s="466"/>
      <c r="HN16" s="466"/>
      <c r="HO16" s="466"/>
      <c r="HP16" s="466"/>
      <c r="HQ16" s="466"/>
      <c r="HR16" s="466"/>
      <c r="HS16" s="466"/>
      <c r="HT16" s="466"/>
      <c r="HU16" s="466"/>
      <c r="HV16" s="466"/>
      <c r="HW16" s="466"/>
      <c r="HX16" s="466"/>
      <c r="HY16" s="466"/>
      <c r="HZ16" s="466"/>
      <c r="IA16" s="466"/>
      <c r="IB16" s="466"/>
      <c r="IC16" s="466"/>
      <c r="ID16" s="466"/>
      <c r="IE16" s="466"/>
      <c r="IF16" s="466"/>
      <c r="IG16" s="466"/>
      <c r="IH16" s="466"/>
      <c r="II16" s="466"/>
      <c r="IJ16" s="466"/>
      <c r="IK16" s="466"/>
      <c r="IL16" s="466"/>
      <c r="IM16" s="466"/>
      <c r="IN16" s="466"/>
      <c r="IO16" s="466"/>
      <c r="IP16" s="466"/>
    </row>
    <row r="17" spans="1:19" x14ac:dyDescent="0.35">
      <c r="A17" s="429"/>
      <c r="B17" s="1041" t="s">
        <v>282</v>
      </c>
      <c r="C17" s="1041"/>
      <c r="D17" s="211" t="s">
        <v>64</v>
      </c>
      <c r="E17" s="211" t="s">
        <v>64</v>
      </c>
      <c r="F17" s="883">
        <f>ID!F24</f>
        <v>24.8</v>
      </c>
      <c r="G17" s="405" t="s">
        <v>283</v>
      </c>
      <c r="H17" s="489">
        <f>'SERTIFIKAT THERMOHYGROMETER'!Q15</f>
        <v>0.3</v>
      </c>
      <c r="I17" s="404" t="s">
        <v>284</v>
      </c>
      <c r="J17" s="466"/>
      <c r="K17" s="466"/>
      <c r="L17" s="466"/>
      <c r="M17" s="466"/>
      <c r="N17" s="466"/>
      <c r="O17" s="466"/>
      <c r="P17" s="466"/>
      <c r="Q17" s="466"/>
      <c r="R17" s="466"/>
      <c r="S17" s="466"/>
    </row>
    <row r="18" spans="1:19" x14ac:dyDescent="0.35">
      <c r="A18" s="429"/>
      <c r="B18" s="1041" t="s">
        <v>285</v>
      </c>
      <c r="C18" s="1041"/>
      <c r="D18" s="211" t="s">
        <v>64</v>
      </c>
      <c r="E18" s="211" t="s">
        <v>64</v>
      </c>
      <c r="F18" s="883">
        <f>ID!F25</f>
        <v>65.739999999999995</v>
      </c>
      <c r="G18" s="405" t="s">
        <v>283</v>
      </c>
      <c r="H18" s="489">
        <f>'SERTIFIKAT THERMOHYGROMETER'!T15</f>
        <v>1.6</v>
      </c>
      <c r="I18" s="220" t="s">
        <v>286</v>
      </c>
      <c r="J18" s="466"/>
      <c r="K18" s="466"/>
      <c r="L18" s="466"/>
      <c r="M18" s="466"/>
      <c r="N18" s="466"/>
      <c r="O18" s="466"/>
      <c r="P18" s="466"/>
      <c r="Q18" s="466"/>
      <c r="R18" s="466"/>
      <c r="S18" s="466"/>
    </row>
    <row r="19" spans="1:19" hidden="1" x14ac:dyDescent="0.35">
      <c r="A19" s="429"/>
      <c r="B19" s="164"/>
      <c r="C19" s="164"/>
      <c r="D19" s="164"/>
      <c r="E19" s="164"/>
      <c r="F19" s="177"/>
      <c r="G19" s="164"/>
      <c r="H19" s="164"/>
      <c r="I19" s="429"/>
      <c r="J19" s="466"/>
      <c r="K19" s="466"/>
      <c r="L19" s="466"/>
      <c r="M19" s="466"/>
      <c r="N19" s="466"/>
      <c r="O19" s="466"/>
      <c r="P19" s="466"/>
      <c r="Q19" s="466"/>
      <c r="R19" s="466"/>
      <c r="S19" s="466"/>
    </row>
    <row r="20" spans="1:19" ht="9" customHeight="1" x14ac:dyDescent="0.35">
      <c r="A20" s="429"/>
      <c r="B20" s="429"/>
      <c r="C20" s="429"/>
      <c r="D20" s="211"/>
      <c r="E20" s="211"/>
      <c r="F20" s="470"/>
      <c r="G20" s="429"/>
      <c r="H20" s="429"/>
      <c r="I20" s="429"/>
      <c r="J20" s="466"/>
      <c r="K20" s="466"/>
      <c r="L20" s="466"/>
      <c r="M20" s="466"/>
      <c r="N20" s="466"/>
      <c r="O20" s="466"/>
      <c r="P20" s="466"/>
      <c r="Q20" s="466"/>
      <c r="R20" s="466"/>
      <c r="S20" s="466"/>
    </row>
    <row r="21" spans="1:19" x14ac:dyDescent="0.35">
      <c r="A21" s="68" t="s">
        <v>287</v>
      </c>
      <c r="B21" s="69" t="s">
        <v>9</v>
      </c>
      <c r="C21" s="69"/>
      <c r="D21" s="69"/>
      <c r="E21" s="69"/>
      <c r="F21" s="69"/>
      <c r="G21" s="69"/>
      <c r="H21" s="69"/>
      <c r="I21" s="466"/>
      <c r="J21" s="466"/>
      <c r="K21" s="466"/>
      <c r="L21" s="221" t="s">
        <v>76</v>
      </c>
      <c r="M21" s="466"/>
      <c r="N21" s="466"/>
      <c r="O21" s="466"/>
      <c r="P21" s="466"/>
      <c r="Q21" s="212" t="s">
        <v>288</v>
      </c>
      <c r="R21" s="221" t="s">
        <v>289</v>
      </c>
      <c r="S21" s="466"/>
    </row>
    <row r="22" spans="1:19" x14ac:dyDescent="0.35">
      <c r="A22" s="471"/>
      <c r="B22" s="466" t="s">
        <v>290</v>
      </c>
      <c r="C22" s="466"/>
      <c r="D22" s="466" t="s">
        <v>291</v>
      </c>
      <c r="E22" s="466" t="s">
        <v>64</v>
      </c>
      <c r="F22" s="471" t="str">
        <f>ID!C15</f>
        <v>Baik</v>
      </c>
      <c r="G22" s="466"/>
      <c r="H22" s="466"/>
      <c r="I22" s="466"/>
      <c r="J22" s="466"/>
      <c r="K22" s="466"/>
      <c r="L22" s="1051">
        <f>R22</f>
        <v>50</v>
      </c>
      <c r="M22" s="466"/>
      <c r="N22" s="466"/>
      <c r="O22" s="466"/>
      <c r="P22" s="466"/>
      <c r="Q22" s="219">
        <f>IF(F22="Baik",25,IF(F22="Tidak Baik",0))</f>
        <v>25</v>
      </c>
      <c r="R22" s="1052">
        <f>SUM(Q22:Q23)</f>
        <v>50</v>
      </c>
      <c r="S22" s="466"/>
    </row>
    <row r="23" spans="1:19" x14ac:dyDescent="0.35">
      <c r="A23" s="471"/>
      <c r="B23" s="466" t="s">
        <v>292</v>
      </c>
      <c r="C23" s="466"/>
      <c r="D23" s="466" t="s">
        <v>291</v>
      </c>
      <c r="E23" s="466" t="s">
        <v>64</v>
      </c>
      <c r="F23" s="471" t="str">
        <f>ID!C16</f>
        <v>Baik</v>
      </c>
      <c r="G23" s="466"/>
      <c r="H23" s="466"/>
      <c r="I23" s="466"/>
      <c r="J23" s="466"/>
      <c r="K23" s="466"/>
      <c r="L23" s="1051"/>
      <c r="M23" s="466"/>
      <c r="N23" s="466"/>
      <c r="O23" s="466"/>
      <c r="P23" s="466"/>
      <c r="Q23" s="219">
        <f>IF(F23="Baik",25,IF(F23="Tidak Baik",0))</f>
        <v>25</v>
      </c>
      <c r="R23" s="1053"/>
      <c r="S23" s="466"/>
    </row>
    <row r="24" spans="1:19" ht="8.25" hidden="1" customHeight="1" x14ac:dyDescent="0.35">
      <c r="A24" s="471"/>
      <c r="B24" s="466"/>
      <c r="C24" s="466"/>
      <c r="D24" s="466"/>
      <c r="E24" s="466"/>
      <c r="F24" s="471"/>
      <c r="G24" s="466"/>
      <c r="H24" s="466"/>
      <c r="I24" s="466"/>
      <c r="J24" s="466"/>
      <c r="K24" s="466"/>
      <c r="L24" s="466"/>
      <c r="M24" s="466"/>
      <c r="N24" s="466"/>
      <c r="O24" s="466"/>
      <c r="P24" s="466"/>
      <c r="Q24" s="466"/>
      <c r="R24" s="466"/>
      <c r="S24" s="466"/>
    </row>
    <row r="25" spans="1:19" s="164" customFormat="1" hidden="1" x14ac:dyDescent="0.25">
      <c r="A25" s="178" t="s">
        <v>293</v>
      </c>
      <c r="B25" s="178" t="s">
        <v>294</v>
      </c>
      <c r="C25" s="178"/>
      <c r="D25" s="178"/>
      <c r="E25" s="178"/>
      <c r="F25" s="178"/>
      <c r="G25" s="178"/>
    </row>
    <row r="26" spans="1:19" s="164" customFormat="1" ht="19.5" hidden="1" customHeight="1" x14ac:dyDescent="0.25">
      <c r="A26" s="1034"/>
      <c r="B26" s="1035" t="s">
        <v>81</v>
      </c>
      <c r="C26" s="1036"/>
      <c r="D26" s="1036"/>
      <c r="E26" s="1036"/>
      <c r="F26" s="1036"/>
      <c r="G26" s="1036"/>
      <c r="H26" s="1037"/>
      <c r="I26" s="1056" t="s">
        <v>229</v>
      </c>
      <c r="J26" s="1056" t="s">
        <v>295</v>
      </c>
      <c r="K26" s="179"/>
      <c r="L26" s="216"/>
      <c r="M26" s="216"/>
      <c r="R26" s="180"/>
    </row>
    <row r="27" spans="1:19" s="164" customFormat="1" ht="15.75" hidden="1" customHeight="1" x14ac:dyDescent="0.25">
      <c r="A27" s="1034"/>
      <c r="B27" s="1038"/>
      <c r="C27" s="1039"/>
      <c r="D27" s="1039"/>
      <c r="E27" s="1039"/>
      <c r="F27" s="1039"/>
      <c r="G27" s="1039"/>
      <c r="H27" s="1040"/>
      <c r="I27" s="1057"/>
      <c r="J27" s="1057"/>
      <c r="K27" s="179"/>
      <c r="L27" s="216"/>
      <c r="M27" s="216"/>
      <c r="R27" s="180"/>
    </row>
    <row r="28" spans="1:19" s="164" customFormat="1" hidden="1" x14ac:dyDescent="0.25">
      <c r="A28" s="181"/>
      <c r="B28" s="1046" t="s">
        <v>296</v>
      </c>
      <c r="C28" s="1047"/>
      <c r="D28" s="1047"/>
      <c r="E28" s="1047"/>
      <c r="F28" s="1047"/>
      <c r="G28" s="1047"/>
      <c r="H28" s="1048"/>
      <c r="I28" s="182">
        <f>ID!I30</f>
        <v>0</v>
      </c>
      <c r="J28" s="183" t="s">
        <v>297</v>
      </c>
      <c r="K28" s="184"/>
      <c r="L28" s="217"/>
      <c r="M28" s="217"/>
      <c r="R28" s="185"/>
      <c r="S28" s="185"/>
    </row>
    <row r="29" spans="1:19" s="164" customFormat="1" hidden="1" x14ac:dyDescent="0.25">
      <c r="A29" s="181"/>
      <c r="B29" s="1046" t="s">
        <v>298</v>
      </c>
      <c r="C29" s="1047"/>
      <c r="D29" s="1047"/>
      <c r="E29" s="1047"/>
      <c r="F29" s="1047"/>
      <c r="G29" s="1047"/>
      <c r="H29" s="1048"/>
      <c r="I29" s="186">
        <f>MAX(ID!I31:I36)</f>
        <v>0</v>
      </c>
      <c r="J29" s="187" t="s">
        <v>299</v>
      </c>
      <c r="K29" s="188"/>
      <c r="L29" s="218"/>
      <c r="M29" s="218"/>
      <c r="R29" s="185"/>
      <c r="S29" s="185"/>
    </row>
    <row r="30" spans="1:19" ht="9" customHeight="1" x14ac:dyDescent="0.35">
      <c r="A30" s="1042"/>
      <c r="B30" s="1042"/>
      <c r="C30" s="1042"/>
      <c r="D30" s="1042"/>
      <c r="E30" s="1042"/>
      <c r="F30" s="1042"/>
      <c r="G30" s="1042"/>
      <c r="H30" s="211"/>
      <c r="I30" s="211"/>
      <c r="J30" s="466"/>
      <c r="K30" s="466"/>
      <c r="L30" s="466"/>
      <c r="M30" s="466"/>
      <c r="N30" s="466"/>
      <c r="O30" s="466"/>
      <c r="P30" s="466"/>
      <c r="Q30" s="466"/>
      <c r="R30" s="466"/>
      <c r="S30" s="466"/>
    </row>
    <row r="31" spans="1:19" hidden="1" x14ac:dyDescent="0.35">
      <c r="A31" s="156" t="s">
        <v>293</v>
      </c>
      <c r="B31" s="156" t="s">
        <v>300</v>
      </c>
      <c r="C31" s="71"/>
      <c r="D31" s="71"/>
      <c r="E31" s="71"/>
      <c r="F31" s="71"/>
      <c r="G31" s="472"/>
      <c r="H31" s="211"/>
      <c r="I31" s="211"/>
      <c r="J31" s="466"/>
      <c r="K31" s="466"/>
      <c r="L31" s="466"/>
      <c r="M31" s="466"/>
      <c r="N31" s="466"/>
      <c r="O31" s="466"/>
      <c r="P31" s="466"/>
      <c r="Q31" s="466"/>
      <c r="R31" s="466"/>
      <c r="S31" s="466"/>
    </row>
    <row r="32" spans="1:19" ht="15.75" hidden="1" customHeight="1" x14ac:dyDescent="0.35">
      <c r="A32" s="429"/>
      <c r="B32" s="1044"/>
      <c r="C32" s="1044"/>
      <c r="D32" s="1044"/>
      <c r="E32" s="1044"/>
      <c r="F32" s="1045"/>
      <c r="G32" s="1045"/>
      <c r="H32" s="1045"/>
      <c r="I32" s="466"/>
      <c r="J32" s="466"/>
      <c r="K32" s="466"/>
      <c r="L32" s="466"/>
      <c r="M32" s="466"/>
      <c r="N32" s="466"/>
      <c r="O32" s="466"/>
      <c r="P32" s="466"/>
      <c r="Q32" s="466"/>
      <c r="R32" s="466"/>
      <c r="S32" s="466"/>
    </row>
    <row r="33" spans="1:20" hidden="1" x14ac:dyDescent="0.35">
      <c r="A33" s="429"/>
      <c r="B33" s="1044"/>
      <c r="C33" s="1044"/>
      <c r="D33" s="1044"/>
      <c r="E33" s="1044"/>
      <c r="F33" s="1045"/>
      <c r="G33" s="1045"/>
      <c r="H33" s="1045"/>
      <c r="I33" s="466"/>
      <c r="J33" s="466"/>
      <c r="K33" s="466"/>
      <c r="L33" s="466"/>
      <c r="M33" s="466"/>
      <c r="N33" s="466"/>
      <c r="O33" s="466"/>
      <c r="P33" s="466"/>
      <c r="Q33" s="466"/>
      <c r="R33" s="466"/>
      <c r="S33" s="466"/>
      <c r="T33" s="466"/>
    </row>
    <row r="34" spans="1:20" hidden="1" x14ac:dyDescent="0.35">
      <c r="A34" s="429"/>
      <c r="B34" s="1042"/>
      <c r="C34" s="1042"/>
      <c r="D34" s="1042"/>
      <c r="E34" s="1042"/>
      <c r="F34" s="1042"/>
      <c r="G34" s="1042"/>
      <c r="H34" s="472"/>
      <c r="I34" s="466"/>
      <c r="J34" s="466"/>
      <c r="K34" s="466"/>
      <c r="L34" s="466"/>
      <c r="M34" s="466"/>
      <c r="N34" s="466"/>
      <c r="O34" s="466"/>
      <c r="P34" s="466"/>
      <c r="Q34" s="466"/>
      <c r="R34" s="466"/>
      <c r="S34" s="466"/>
      <c r="T34" s="466"/>
    </row>
    <row r="35" spans="1:20" ht="19.5" hidden="1" customHeight="1" x14ac:dyDescent="0.35">
      <c r="A35" s="429"/>
      <c r="B35" s="1042"/>
      <c r="C35" s="1042"/>
      <c r="D35" s="1042"/>
      <c r="E35" s="1042"/>
      <c r="F35" s="1043"/>
      <c r="G35" s="1043"/>
      <c r="H35" s="145"/>
      <c r="I35" s="466"/>
      <c r="J35" s="466"/>
      <c r="K35" s="466"/>
      <c r="L35" s="466"/>
      <c r="M35" s="466"/>
      <c r="N35" s="466"/>
      <c r="O35" s="466"/>
      <c r="P35" s="466"/>
      <c r="Q35" s="466"/>
      <c r="R35" s="466"/>
      <c r="S35" s="466"/>
      <c r="T35" s="466"/>
    </row>
    <row r="36" spans="1:20" ht="18" customHeight="1" x14ac:dyDescent="0.35">
      <c r="A36" s="156" t="s">
        <v>293</v>
      </c>
      <c r="B36" s="156" t="s">
        <v>301</v>
      </c>
      <c r="C36" s="472"/>
      <c r="D36" s="472"/>
      <c r="E36" s="472"/>
      <c r="F36" s="472"/>
      <c r="G36" s="472"/>
      <c r="H36" s="211"/>
      <c r="I36" s="211"/>
      <c r="J36" s="466"/>
      <c r="K36" s="466"/>
      <c r="L36" s="466"/>
      <c r="M36" s="466"/>
      <c r="N36" s="466"/>
      <c r="O36" s="466"/>
      <c r="P36" s="466"/>
      <c r="Q36" s="466"/>
      <c r="R36" s="466"/>
      <c r="S36" s="466"/>
      <c r="T36" s="466"/>
    </row>
    <row r="37" spans="1:20" x14ac:dyDescent="0.35">
      <c r="A37" s="156"/>
      <c r="B37" s="98" t="s">
        <v>302</v>
      </c>
      <c r="C37" s="98"/>
      <c r="D37" s="98"/>
      <c r="E37" s="98"/>
      <c r="F37" s="98"/>
      <c r="G37" s="98"/>
      <c r="H37" s="211"/>
      <c r="I37" s="211"/>
      <c r="J37" s="466"/>
      <c r="K37" s="466"/>
      <c r="L37" s="466"/>
      <c r="M37" s="466"/>
      <c r="N37" s="466"/>
      <c r="O37" s="466"/>
      <c r="P37" s="466"/>
      <c r="Q37" s="466"/>
      <c r="R37" s="466"/>
      <c r="S37" s="466"/>
      <c r="T37" s="466"/>
    </row>
    <row r="38" spans="1:20" ht="15.75" customHeight="1" x14ac:dyDescent="0.35">
      <c r="A38" s="429"/>
      <c r="B38" s="1031" t="s">
        <v>0</v>
      </c>
      <c r="C38" s="1031" t="s">
        <v>303</v>
      </c>
      <c r="D38" s="1031"/>
      <c r="E38" s="1031"/>
      <c r="F38" s="1029" t="s">
        <v>304</v>
      </c>
      <c r="G38" s="1029" t="s">
        <v>219</v>
      </c>
      <c r="H38" s="1029" t="s">
        <v>305</v>
      </c>
      <c r="I38" s="1029" t="s">
        <v>89</v>
      </c>
      <c r="J38" s="1054" t="s">
        <v>745</v>
      </c>
      <c r="K38" s="466"/>
      <c r="L38" s="1051" t="s">
        <v>76</v>
      </c>
      <c r="M38" s="466"/>
      <c r="N38" s="466"/>
      <c r="O38" s="1029"/>
      <c r="P38" s="466"/>
      <c r="Q38" s="466"/>
      <c r="R38" s="466"/>
      <c r="S38" s="466"/>
      <c r="T38" s="466"/>
    </row>
    <row r="39" spans="1:20" x14ac:dyDescent="0.35">
      <c r="A39" s="429"/>
      <c r="B39" s="1032"/>
      <c r="C39" s="1032" t="s">
        <v>306</v>
      </c>
      <c r="D39" s="1032"/>
      <c r="E39" s="1032"/>
      <c r="F39" s="1030"/>
      <c r="G39" s="1030"/>
      <c r="H39" s="1030"/>
      <c r="I39" s="1030"/>
      <c r="J39" s="1055"/>
      <c r="K39" s="466"/>
      <c r="L39" s="1051"/>
      <c r="M39" s="466"/>
      <c r="N39" s="466"/>
      <c r="O39" s="1030"/>
      <c r="P39" s="466"/>
      <c r="Q39" s="466"/>
      <c r="R39" s="474"/>
      <c r="S39" s="474"/>
      <c r="T39" s="466"/>
    </row>
    <row r="40" spans="1:20" x14ac:dyDescent="0.35">
      <c r="A40" s="429"/>
      <c r="B40" s="1033"/>
      <c r="C40" s="1033" t="str">
        <f>ID!L42</f>
        <v>(mmHg)</v>
      </c>
      <c r="D40" s="1033"/>
      <c r="E40" s="1033"/>
      <c r="F40" s="475" t="str">
        <f>C40</f>
        <v>(mmHg)</v>
      </c>
      <c r="G40" s="475" t="str">
        <f>C40</f>
        <v>(mmHg)</v>
      </c>
      <c r="H40" s="475" t="str">
        <f>ID!L43</f>
        <v>(%)</v>
      </c>
      <c r="I40" s="475" t="str">
        <f>H40</f>
        <v>(%)</v>
      </c>
      <c r="J40" s="476">
        <f>O40</f>
        <v>0</v>
      </c>
      <c r="K40" s="466"/>
      <c r="L40" s="1051"/>
      <c r="M40" s="466"/>
      <c r="N40" s="466"/>
      <c r="O40" s="130"/>
      <c r="P40" s="466"/>
      <c r="Q40" s="212" t="s">
        <v>307</v>
      </c>
      <c r="R40" s="214" t="s">
        <v>308</v>
      </c>
      <c r="S40" s="214" t="s">
        <v>289</v>
      </c>
      <c r="T40" s="214" t="s">
        <v>308</v>
      </c>
    </row>
    <row r="41" spans="1:20" x14ac:dyDescent="0.35">
      <c r="A41" s="429"/>
      <c r="B41" s="477">
        <v>1</v>
      </c>
      <c r="C41" s="1066">
        <f>ID!A52</f>
        <v>-200</v>
      </c>
      <c r="D41" s="1066"/>
      <c r="E41" s="1067"/>
      <c r="F41" s="478">
        <f>ID!I52</f>
        <v>-199.999999</v>
      </c>
      <c r="G41" s="478">
        <f>ID!J52</f>
        <v>9.9999999747524271E-7</v>
      </c>
      <c r="H41" s="479">
        <f>ID!Q52</f>
        <v>-5.0000000123762131E-7</v>
      </c>
      <c r="I41" s="1065" t="s">
        <v>309</v>
      </c>
      <c r="J41" s="479" t="str">
        <f>IF(O41&lt;1.2,"1.2",O41)</f>
        <v>1.2</v>
      </c>
      <c r="K41" s="466"/>
      <c r="L41" s="1051">
        <f>T41</f>
        <v>50</v>
      </c>
      <c r="M41" s="466"/>
      <c r="N41" s="466"/>
      <c r="O41" s="480"/>
      <c r="P41" s="466"/>
      <c r="Q41" s="481">
        <f>ABS(H41)+ABS(J41)</f>
        <v>1.2000005000000011</v>
      </c>
      <c r="R41" s="213">
        <f>IF(AND(Q41&gt;=-10,Q41&lt;=0),10,IF(AND(Q41&gt;=0,Q41&lt;=10),10,0))</f>
        <v>10</v>
      </c>
      <c r="S41" s="1052">
        <f>SUM(R41:R45)</f>
        <v>50</v>
      </c>
      <c r="T41" s="1052">
        <f>IF(S41&lt;=10,0,50)</f>
        <v>50</v>
      </c>
    </row>
    <row r="42" spans="1:20" x14ac:dyDescent="0.35">
      <c r="A42" s="429"/>
      <c r="B42" s="477">
        <v>2</v>
      </c>
      <c r="C42" s="1066">
        <f>ID!A53</f>
        <v>-300</v>
      </c>
      <c r="D42" s="1066"/>
      <c r="E42" s="1067"/>
      <c r="F42" s="478">
        <f>ID!I53</f>
        <v>-300.60000000000002</v>
      </c>
      <c r="G42" s="478">
        <f>ID!J53</f>
        <v>-0.60000000000002274</v>
      </c>
      <c r="H42" s="479">
        <f>ID!Q53</f>
        <v>0.19960079840320114</v>
      </c>
      <c r="I42" s="1065"/>
      <c r="J42" s="479" t="str">
        <f t="shared" ref="J42:J45" si="0">IF(O42&lt;1.2,"1.2",O42)</f>
        <v>1.2</v>
      </c>
      <c r="K42" s="466"/>
      <c r="L42" s="1051"/>
      <c r="M42" s="466"/>
      <c r="N42" s="466"/>
      <c r="O42" s="480"/>
      <c r="P42" s="466"/>
      <c r="Q42" s="481">
        <f t="shared" ref="Q42:Q45" si="1">ABS(H42)+ABS(J42)</f>
        <v>1.3996007984032011</v>
      </c>
      <c r="R42" s="213">
        <f t="shared" ref="R42:R45" si="2">IF(AND(Q42&gt;=-10,Q42&lt;=0),10,IF(AND(Q42&gt;=0,Q42&lt;=10),10,0))</f>
        <v>10</v>
      </c>
      <c r="S42" s="1059"/>
      <c r="T42" s="1059"/>
    </row>
    <row r="43" spans="1:20" x14ac:dyDescent="0.35">
      <c r="A43" s="429"/>
      <c r="B43" s="477">
        <v>3</v>
      </c>
      <c r="C43" s="1066">
        <f>ID!A54</f>
        <v>-400</v>
      </c>
      <c r="D43" s="1066"/>
      <c r="E43" s="1067"/>
      <c r="F43" s="478">
        <f>ID!I54</f>
        <v>-402.90600000000001</v>
      </c>
      <c r="G43" s="478">
        <f>ID!J54</f>
        <v>-2.9060000000000059</v>
      </c>
      <c r="H43" s="479">
        <f>ID!Q54</f>
        <v>0.72126004576750058</v>
      </c>
      <c r="I43" s="1065"/>
      <c r="J43" s="479" t="str">
        <f t="shared" si="0"/>
        <v>1.2</v>
      </c>
      <c r="K43" s="466"/>
      <c r="L43" s="1051"/>
      <c r="M43" s="466"/>
      <c r="N43" s="466"/>
      <c r="O43" s="480"/>
      <c r="P43" s="466"/>
      <c r="Q43" s="481">
        <f t="shared" si="1"/>
        <v>1.9212600457675006</v>
      </c>
      <c r="R43" s="213">
        <f t="shared" si="2"/>
        <v>10</v>
      </c>
      <c r="S43" s="1059"/>
      <c r="T43" s="1059"/>
    </row>
    <row r="44" spans="1:20" x14ac:dyDescent="0.35">
      <c r="A44" s="429"/>
      <c r="B44" s="477">
        <v>4</v>
      </c>
      <c r="C44" s="1066">
        <f>ID!A55</f>
        <v>-500</v>
      </c>
      <c r="D44" s="1066"/>
      <c r="E44" s="1067"/>
      <c r="F44" s="478">
        <f>ID!I55</f>
        <v>-505.52699999999999</v>
      </c>
      <c r="G44" s="478">
        <f>ID!J55</f>
        <v>-5.5269999999999868</v>
      </c>
      <c r="H44" s="479">
        <f>ID!Q55</f>
        <v>1.0933145015004118</v>
      </c>
      <c r="I44" s="1065"/>
      <c r="J44" s="479" t="str">
        <f t="shared" si="0"/>
        <v>1.2</v>
      </c>
      <c r="K44" s="466"/>
      <c r="L44" s="1051"/>
      <c r="M44" s="466"/>
      <c r="N44" s="466"/>
      <c r="O44" s="480"/>
      <c r="P44" s="466"/>
      <c r="Q44" s="481">
        <f t="shared" si="1"/>
        <v>2.2933145015004115</v>
      </c>
      <c r="R44" s="213">
        <f t="shared" si="2"/>
        <v>10</v>
      </c>
      <c r="S44" s="1059"/>
      <c r="T44" s="1059"/>
    </row>
    <row r="45" spans="1:20" x14ac:dyDescent="0.35">
      <c r="A45" s="429"/>
      <c r="B45" s="477">
        <v>5</v>
      </c>
      <c r="C45" s="1066">
        <f>ID!A56</f>
        <v>-600</v>
      </c>
      <c r="D45" s="1066"/>
      <c r="E45" s="1067"/>
      <c r="F45" s="478">
        <f>ID!I56</f>
        <v>-604.4</v>
      </c>
      <c r="G45" s="478">
        <f>ID!J56</f>
        <v>-4.3999999999999773</v>
      </c>
      <c r="H45" s="479">
        <f>ID!Q56</f>
        <v>0.72799470549304723</v>
      </c>
      <c r="I45" s="1065"/>
      <c r="J45" s="479" t="str">
        <f t="shared" si="0"/>
        <v>1.2</v>
      </c>
      <c r="K45" s="466"/>
      <c r="L45" s="1051"/>
      <c r="M45" s="466"/>
      <c r="N45" s="466"/>
      <c r="O45" s="480"/>
      <c r="P45" s="466"/>
      <c r="Q45" s="481">
        <f t="shared" si="1"/>
        <v>1.9279947054930471</v>
      </c>
      <c r="R45" s="213">
        <f t="shared" si="2"/>
        <v>10</v>
      </c>
      <c r="S45" s="1053"/>
      <c r="T45" s="1053"/>
    </row>
    <row r="46" spans="1:20" x14ac:dyDescent="0.35">
      <c r="A46" s="429"/>
      <c r="B46" s="472"/>
      <c r="C46" s="473"/>
      <c r="D46" s="473"/>
      <c r="E46" s="482"/>
      <c r="F46" s="483"/>
      <c r="G46" s="483"/>
      <c r="H46" s="484"/>
      <c r="I46" s="285"/>
      <c r="J46" s="484"/>
      <c r="K46" s="466"/>
      <c r="L46" s="485"/>
      <c r="M46" s="466"/>
      <c r="N46" s="466"/>
      <c r="O46" s="486"/>
      <c r="P46" s="466"/>
      <c r="Q46" s="487"/>
      <c r="R46" s="286"/>
      <c r="S46" s="485"/>
      <c r="T46" s="485"/>
    </row>
    <row r="47" spans="1:20" x14ac:dyDescent="0.35">
      <c r="A47" s="429"/>
      <c r="B47" s="1058" t="s">
        <v>228</v>
      </c>
      <c r="C47" s="1058"/>
      <c r="D47" s="1058"/>
      <c r="E47" s="1058"/>
      <c r="F47" s="1058"/>
      <c r="G47" s="1058"/>
      <c r="H47" s="484"/>
      <c r="I47" s="285"/>
      <c r="J47" s="484"/>
      <c r="K47" s="466"/>
      <c r="L47" s="485"/>
      <c r="M47" s="466"/>
      <c r="N47" s="466"/>
      <c r="O47" s="486"/>
      <c r="P47" s="466"/>
      <c r="Q47" s="487"/>
      <c r="R47" s="286"/>
      <c r="S47" s="485"/>
      <c r="T47" s="485"/>
    </row>
    <row r="48" spans="1:20" x14ac:dyDescent="0.35">
      <c r="A48" s="429"/>
      <c r="B48" s="1073" t="s">
        <v>81</v>
      </c>
      <c r="C48" s="1073"/>
      <c r="D48" s="1073"/>
      <c r="E48" s="1073"/>
      <c r="F48" s="287" t="s">
        <v>229</v>
      </c>
      <c r="G48" s="1075" t="s">
        <v>97</v>
      </c>
      <c r="H48" s="1076"/>
      <c r="I48" s="1077"/>
      <c r="J48" s="484"/>
      <c r="K48" s="466"/>
      <c r="L48" s="485"/>
      <c r="M48" s="466"/>
      <c r="N48" s="466"/>
      <c r="O48" s="486"/>
      <c r="P48" s="466"/>
      <c r="Q48" s="487"/>
      <c r="R48" s="286"/>
      <c r="S48" s="485"/>
      <c r="T48" s="485"/>
    </row>
    <row r="49" spans="1:28" ht="40.5" customHeight="1" x14ac:dyDescent="0.35">
      <c r="A49" s="429"/>
      <c r="B49" s="1074" t="s">
        <v>98</v>
      </c>
      <c r="C49" s="1074"/>
      <c r="D49" s="1074"/>
      <c r="E49" s="1074"/>
      <c r="F49" s="289">
        <f>ID!D61</f>
        <v>-565.73199999999997</v>
      </c>
      <c r="G49" s="1011" t="s">
        <v>310</v>
      </c>
      <c r="H49" s="1012"/>
      <c r="I49" s="1013"/>
      <c r="J49" s="484"/>
      <c r="K49" s="466"/>
      <c r="L49" s="485"/>
      <c r="M49" s="466"/>
      <c r="N49" s="466"/>
      <c r="O49" s="486"/>
      <c r="P49" s="466"/>
      <c r="Q49" s="487"/>
      <c r="R49" s="286"/>
      <c r="S49" s="485"/>
      <c r="T49" s="485"/>
      <c r="U49" s="466"/>
      <c r="V49" s="466"/>
      <c r="W49" s="466"/>
      <c r="X49" s="466"/>
      <c r="Y49" s="466"/>
      <c r="Z49" s="466"/>
      <c r="AA49" s="466"/>
      <c r="AB49" s="466"/>
    </row>
    <row r="50" spans="1:28" hidden="1" x14ac:dyDescent="0.35">
      <c r="A50" s="429"/>
      <c r="B50" s="472"/>
      <c r="C50" s="473"/>
      <c r="D50" s="473"/>
      <c r="E50" s="482"/>
      <c r="F50" s="483"/>
      <c r="G50" s="483"/>
      <c r="H50" s="484"/>
      <c r="I50" s="285"/>
      <c r="J50" s="484"/>
      <c r="K50" s="466"/>
      <c r="L50" s="485"/>
      <c r="M50" s="466"/>
      <c r="N50" s="466"/>
      <c r="O50" s="486"/>
      <c r="P50" s="466"/>
      <c r="Q50" s="487"/>
      <c r="R50" s="286"/>
      <c r="S50" s="485"/>
      <c r="T50" s="485"/>
      <c r="U50" s="466"/>
      <c r="V50" s="466"/>
      <c r="W50" s="466"/>
      <c r="X50" s="466"/>
      <c r="Y50" s="466"/>
      <c r="Z50" s="466"/>
      <c r="AA50" s="466"/>
      <c r="AB50" s="466"/>
    </row>
    <row r="51" spans="1:28" hidden="1" x14ac:dyDescent="0.35">
      <c r="A51" s="429"/>
      <c r="B51" s="472"/>
      <c r="C51" s="473"/>
      <c r="D51" s="473"/>
      <c r="E51" s="482"/>
      <c r="F51" s="483"/>
      <c r="G51" s="483"/>
      <c r="H51" s="484"/>
      <c r="I51" s="285"/>
      <c r="J51" s="484"/>
      <c r="K51" s="466"/>
      <c r="L51" s="485"/>
      <c r="M51" s="466"/>
      <c r="N51" s="466"/>
      <c r="O51" s="486"/>
      <c r="P51" s="466"/>
      <c r="Q51" s="487"/>
      <c r="R51" s="286"/>
      <c r="S51" s="485"/>
      <c r="T51" s="485"/>
      <c r="U51" s="466"/>
      <c r="V51" s="466"/>
      <c r="W51" s="466"/>
      <c r="X51" s="466"/>
      <c r="Y51" s="466"/>
      <c r="Z51" s="466"/>
      <c r="AA51" s="466"/>
      <c r="AB51" s="466"/>
    </row>
    <row r="52" spans="1:28" ht="9" customHeight="1" x14ac:dyDescent="0.35">
      <c r="A52" s="1042"/>
      <c r="B52" s="1042"/>
      <c r="C52" s="1042"/>
      <c r="D52" s="1042"/>
      <c r="E52" s="1042"/>
      <c r="F52" s="1042"/>
      <c r="G52" s="1042"/>
      <c r="H52" s="473"/>
      <c r="I52" s="473"/>
      <c r="J52" s="466"/>
      <c r="K52" s="466"/>
      <c r="L52" s="466"/>
      <c r="M52" s="466"/>
      <c r="N52" s="466"/>
      <c r="O52" s="466"/>
      <c r="P52" s="466"/>
      <c r="Q52" s="466"/>
      <c r="R52" s="466"/>
      <c r="S52" s="466"/>
      <c r="T52" s="466"/>
      <c r="U52" s="466"/>
      <c r="V52" s="466"/>
      <c r="W52" s="466"/>
      <c r="X52" s="466"/>
      <c r="Y52" s="466"/>
      <c r="Z52" s="466"/>
      <c r="AA52" s="466"/>
      <c r="AB52" s="466"/>
    </row>
    <row r="53" spans="1:28" x14ac:dyDescent="0.35">
      <c r="A53" s="156" t="s">
        <v>311</v>
      </c>
      <c r="B53" s="156" t="s">
        <v>312</v>
      </c>
      <c r="C53" s="71"/>
      <c r="D53" s="472"/>
      <c r="E53" s="472"/>
      <c r="F53" s="472"/>
      <c r="G53" s="472"/>
      <c r="H53" s="473"/>
      <c r="I53" s="473"/>
      <c r="J53" s="466"/>
      <c r="K53" s="466"/>
      <c r="L53" s="466"/>
      <c r="M53" s="466"/>
      <c r="N53" s="466"/>
      <c r="O53" s="466"/>
      <c r="P53" s="466"/>
      <c r="Q53" s="466"/>
      <c r="R53" s="466"/>
      <c r="S53" s="466"/>
      <c r="T53" s="466"/>
      <c r="U53" s="466"/>
      <c r="V53" s="466"/>
      <c r="W53" s="466"/>
      <c r="X53" s="466"/>
      <c r="Y53" s="466"/>
      <c r="Z53" s="466"/>
      <c r="AA53" s="466"/>
      <c r="AB53" s="466"/>
    </row>
    <row r="54" spans="1:28" x14ac:dyDescent="0.35">
      <c r="A54" s="429"/>
      <c r="B54" s="211" t="s">
        <v>313</v>
      </c>
      <c r="C54" s="472"/>
      <c r="D54" s="472"/>
      <c r="E54" s="472"/>
      <c r="F54" s="472"/>
      <c r="G54" s="472"/>
      <c r="H54" s="473"/>
      <c r="I54" s="473"/>
      <c r="J54" s="466"/>
      <c r="K54" s="466"/>
      <c r="L54" s="466"/>
      <c r="M54" s="466"/>
      <c r="N54" s="466"/>
      <c r="O54" s="466"/>
      <c r="P54" s="466"/>
      <c r="Q54" s="466"/>
      <c r="R54" s="466"/>
      <c r="S54" s="466"/>
      <c r="T54" s="466"/>
      <c r="U54" s="466"/>
      <c r="V54" s="466"/>
      <c r="W54" s="466"/>
      <c r="X54" s="466"/>
      <c r="Y54" s="466"/>
      <c r="Z54" s="466"/>
      <c r="AA54" s="466"/>
      <c r="AB54" s="466"/>
    </row>
    <row r="55" spans="1:28" s="67" customFormat="1" x14ac:dyDescent="0.35">
      <c r="A55" s="488"/>
      <c r="B55" s="321">
        <f>'SERTIFIKAT DPM'!AU10</f>
        <v>0</v>
      </c>
      <c r="C55" s="489"/>
      <c r="D55" s="489"/>
      <c r="E55" s="489"/>
      <c r="F55" s="489"/>
      <c r="G55" s="489"/>
      <c r="H55" s="482"/>
      <c r="I55" s="482"/>
      <c r="J55" s="469"/>
      <c r="K55" s="469"/>
      <c r="L55" s="469"/>
      <c r="M55" s="469"/>
      <c r="N55" s="469"/>
      <c r="O55" s="469"/>
      <c r="P55" s="469"/>
      <c r="Q55" s="469"/>
      <c r="R55" s="469"/>
      <c r="S55" s="469"/>
      <c r="T55" s="469"/>
      <c r="U55" s="469"/>
      <c r="V55" s="469"/>
      <c r="W55" s="469"/>
      <c r="X55" s="469"/>
      <c r="Y55" s="469"/>
      <c r="Z55" s="469"/>
      <c r="AA55" s="469"/>
      <c r="AB55" s="469"/>
    </row>
    <row r="56" spans="1:28" s="72" customFormat="1" ht="15.75" customHeight="1" x14ac:dyDescent="0.35">
      <c r="A56" s="490"/>
      <c r="B56" s="1068"/>
      <c r="C56" s="1068"/>
      <c r="D56" s="1068"/>
      <c r="E56" s="1068"/>
      <c r="F56" s="1068"/>
      <c r="G56" s="1068"/>
      <c r="H56" s="492"/>
      <c r="I56" s="492"/>
      <c r="J56" s="492"/>
      <c r="K56" s="492"/>
      <c r="L56" s="492"/>
      <c r="M56" s="492"/>
      <c r="N56" s="493"/>
      <c r="O56" s="215"/>
      <c r="P56" s="493"/>
      <c r="Q56" s="493"/>
      <c r="R56" s="493"/>
      <c r="S56" s="493"/>
      <c r="T56" s="493"/>
      <c r="U56" s="493"/>
      <c r="V56" s="493"/>
      <c r="W56" s="493"/>
      <c r="X56" s="493"/>
      <c r="Y56" s="493"/>
      <c r="Z56" s="493"/>
      <c r="AA56" s="493"/>
      <c r="AB56" s="493"/>
    </row>
    <row r="57" spans="1:28" s="72" customFormat="1" ht="15.75" hidden="1" customHeight="1" x14ac:dyDescent="0.35">
      <c r="A57" s="490"/>
      <c r="B57" s="491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3"/>
      <c r="O57" s="215"/>
      <c r="P57" s="493"/>
      <c r="Q57" s="493"/>
      <c r="R57" s="493"/>
      <c r="S57" s="493"/>
      <c r="T57" s="493"/>
      <c r="U57" s="493"/>
      <c r="V57" s="493"/>
      <c r="W57" s="493"/>
      <c r="X57" s="493"/>
      <c r="Y57" s="493"/>
      <c r="Z57" s="493"/>
      <c r="AA57" s="493"/>
      <c r="AB57" s="493"/>
    </row>
    <row r="58" spans="1:28" x14ac:dyDescent="0.35">
      <c r="A58" s="156" t="s">
        <v>314</v>
      </c>
      <c r="B58" s="1058" t="s">
        <v>315</v>
      </c>
      <c r="C58" s="1058"/>
      <c r="D58" s="1058"/>
      <c r="E58" s="1058"/>
      <c r="F58" s="1058"/>
      <c r="G58" s="1058"/>
      <c r="H58" s="211"/>
      <c r="I58" s="211"/>
      <c r="J58" s="466"/>
      <c r="K58" s="466"/>
      <c r="L58" s="466"/>
      <c r="M58" s="466"/>
      <c r="N58" s="466"/>
      <c r="O58" s="215"/>
      <c r="P58" s="466"/>
      <c r="Q58" s="466"/>
      <c r="R58" s="466"/>
      <c r="S58" s="466"/>
      <c r="T58" s="466"/>
      <c r="U58" s="466"/>
      <c r="V58" s="466"/>
      <c r="W58" s="466"/>
      <c r="X58" s="466"/>
      <c r="Y58" s="466"/>
      <c r="Z58" s="466"/>
      <c r="AA58" s="466"/>
      <c r="AB58" s="466"/>
    </row>
    <row r="59" spans="1:28" ht="15.75" customHeight="1" x14ac:dyDescent="0.35">
      <c r="A59" s="429"/>
      <c r="B59" s="211" t="str">
        <f>ID!A71</f>
        <v>Digital Pressure Meter, Merek : Fluke Biomedical, Model : DPM 4-2G, SN : 4414016</v>
      </c>
      <c r="C59" s="211"/>
      <c r="D59" s="211"/>
      <c r="E59" s="211"/>
      <c r="F59" s="472"/>
      <c r="G59" s="472"/>
      <c r="H59" s="473"/>
      <c r="I59" s="473"/>
      <c r="J59" s="466"/>
      <c r="K59" s="466"/>
      <c r="L59" s="466"/>
      <c r="M59" s="466"/>
      <c r="N59" s="466"/>
      <c r="O59" s="215"/>
      <c r="P59" s="466"/>
      <c r="Q59" s="466"/>
      <c r="R59" s="466"/>
      <c r="S59" s="474"/>
      <c r="T59" s="474"/>
      <c r="U59" s="474"/>
      <c r="V59" s="474"/>
      <c r="W59" s="474"/>
      <c r="X59" s="474"/>
      <c r="Y59" s="474"/>
      <c r="Z59" s="474"/>
      <c r="AA59" s="474"/>
      <c r="AB59" s="474"/>
    </row>
    <row r="60" spans="1:28" ht="15.75" hidden="1" customHeight="1" x14ac:dyDescent="0.35">
      <c r="A60" s="429"/>
      <c r="B60" s="211" t="str">
        <f>ID!E10</f>
        <v xml:space="preserve">2. Electrical Safety Analyzer, Merek : FLUKE, Model : ESA615 (3699030) </v>
      </c>
      <c r="C60" s="211"/>
      <c r="D60" s="211"/>
      <c r="E60" s="211"/>
      <c r="F60" s="472"/>
      <c r="G60" s="472"/>
      <c r="H60" s="473"/>
      <c r="I60" s="473"/>
      <c r="J60" s="466"/>
      <c r="K60" s="466"/>
      <c r="L60" s="466"/>
      <c r="M60" s="466"/>
      <c r="N60" s="466"/>
      <c r="O60" s="466"/>
      <c r="P60" s="466"/>
      <c r="Q60" s="466"/>
      <c r="R60" s="466"/>
      <c r="S60" s="474"/>
      <c r="T60" s="474"/>
      <c r="U60" s="474"/>
      <c r="V60" s="474"/>
      <c r="W60" s="474"/>
      <c r="X60" s="474"/>
      <c r="Y60" s="474"/>
      <c r="Z60" s="474"/>
      <c r="AA60" s="474"/>
      <c r="AB60" s="474"/>
    </row>
    <row r="61" spans="1:28" ht="9.75" customHeight="1" x14ac:dyDescent="0.35">
      <c r="A61" s="429"/>
      <c r="B61" s="211"/>
      <c r="C61" s="211"/>
      <c r="D61" s="211"/>
      <c r="E61" s="211"/>
      <c r="F61" s="211"/>
      <c r="G61" s="211"/>
      <c r="H61" s="211"/>
      <c r="I61" s="211"/>
      <c r="J61" s="466"/>
      <c r="K61" s="466"/>
      <c r="L61" s="466"/>
      <c r="M61" s="466"/>
      <c r="N61" s="466"/>
      <c r="O61" s="466"/>
      <c r="P61" s="466"/>
      <c r="Q61" s="466"/>
      <c r="R61" s="466"/>
      <c r="S61" s="474"/>
      <c r="T61" s="474"/>
      <c r="U61" s="474"/>
      <c r="V61" s="474"/>
      <c r="W61" s="474"/>
      <c r="X61" s="474"/>
      <c r="Y61" s="474"/>
      <c r="Z61" s="474"/>
      <c r="AA61" s="474"/>
      <c r="AB61" s="474"/>
    </row>
    <row r="62" spans="1:28" x14ac:dyDescent="0.35">
      <c r="A62" s="156" t="s">
        <v>316</v>
      </c>
      <c r="B62" s="73" t="s">
        <v>317</v>
      </c>
      <c r="C62" s="73"/>
      <c r="D62" s="211"/>
      <c r="E62" s="211"/>
      <c r="F62" s="211"/>
      <c r="G62" s="211"/>
      <c r="H62" s="211"/>
      <c r="I62" s="211"/>
      <c r="J62" s="466"/>
      <c r="K62" s="466"/>
      <c r="L62" s="466"/>
      <c r="M62" s="466"/>
      <c r="N62" s="466"/>
      <c r="O62" s="466"/>
      <c r="P62" s="466"/>
      <c r="Q62" s="466"/>
      <c r="R62" s="466"/>
      <c r="S62" s="466"/>
      <c r="T62" s="466"/>
      <c r="U62" s="466"/>
      <c r="V62" s="466"/>
      <c r="W62" s="466"/>
      <c r="X62" s="466"/>
      <c r="Y62" s="466"/>
      <c r="Z62" s="466"/>
      <c r="AA62" s="466"/>
      <c r="AB62" s="466"/>
    </row>
    <row r="63" spans="1:28" ht="51" customHeight="1" x14ac:dyDescent="0.35">
      <c r="A63" s="429"/>
      <c r="B63" s="1060" t="str">
        <f>IF(J78&gt;=70,KESIMPULAN!G8,KESIMPULAN!G9)</f>
        <v>Alat yang di kalibrasi dalam batas toleransi dan dinyatakan LAIK PAKAI, dimana koreksi ditambah ketidakpastian pengukuran tidak melebihi atau sama dengan 10 % nilai setting sesuai dengan standar acuan ECRI Procedure 459 - 20010301:2001 Suction Regulators</v>
      </c>
      <c r="C63" s="1060"/>
      <c r="D63" s="1060"/>
      <c r="E63" s="1060"/>
      <c r="F63" s="1060"/>
      <c r="G63" s="1060"/>
      <c r="H63" s="1060"/>
      <c r="I63" s="1060"/>
      <c r="J63" s="1060"/>
      <c r="K63" s="494"/>
      <c r="L63" s="494"/>
      <c r="M63" s="494"/>
      <c r="N63" s="474"/>
      <c r="O63" s="466"/>
      <c r="P63" s="466"/>
      <c r="Q63" s="466"/>
      <c r="R63" s="466"/>
      <c r="S63" s="466"/>
      <c r="T63" s="466"/>
      <c r="U63" s="466"/>
      <c r="V63" s="466"/>
      <c r="W63" s="466"/>
      <c r="X63" s="466"/>
      <c r="Y63" s="466"/>
      <c r="Z63" s="466"/>
      <c r="AA63" s="466"/>
      <c r="AB63" s="466"/>
    </row>
    <row r="64" spans="1:28" ht="7.5" customHeight="1" x14ac:dyDescent="0.35">
      <c r="A64" s="1042"/>
      <c r="B64" s="1042"/>
      <c r="C64" s="1042"/>
      <c r="D64" s="1042"/>
      <c r="E64" s="1042"/>
      <c r="F64" s="1042"/>
      <c r="G64" s="1042"/>
      <c r="H64" s="211"/>
      <c r="I64" s="211"/>
      <c r="J64" s="466"/>
      <c r="K64" s="466"/>
      <c r="L64" s="466"/>
      <c r="M64" s="466"/>
      <c r="N64" s="466"/>
      <c r="O64" s="466"/>
      <c r="P64" s="466"/>
      <c r="Q64" s="466"/>
      <c r="R64" s="466"/>
      <c r="S64" s="466"/>
      <c r="T64" s="466"/>
      <c r="U64" s="466"/>
      <c r="V64" s="466"/>
      <c r="W64" s="466"/>
      <c r="X64" s="466"/>
      <c r="Y64" s="466"/>
      <c r="Z64" s="466"/>
      <c r="AA64" s="466"/>
      <c r="AB64" s="466"/>
    </row>
    <row r="65" spans="1:16" x14ac:dyDescent="0.35">
      <c r="A65" s="156" t="s">
        <v>318</v>
      </c>
      <c r="B65" s="1058" t="s">
        <v>319</v>
      </c>
      <c r="C65" s="1058"/>
      <c r="D65" s="1058"/>
      <c r="E65" s="1058"/>
      <c r="F65" s="1058"/>
      <c r="G65" s="1058"/>
      <c r="H65" s="211"/>
      <c r="I65" s="211"/>
      <c r="J65" s="466"/>
      <c r="K65" s="466"/>
      <c r="L65" s="466"/>
      <c r="M65" s="466"/>
      <c r="N65" s="466"/>
      <c r="O65" s="466"/>
      <c r="P65" s="211"/>
    </row>
    <row r="66" spans="1:16" x14ac:dyDescent="0.35">
      <c r="A66" s="429"/>
      <c r="B66" s="1041" t="str">
        <f>ID!C14</f>
        <v>Rangga Setya Hantoko</v>
      </c>
      <c r="C66" s="1041"/>
      <c r="D66" s="1041"/>
      <c r="E66" s="1041"/>
      <c r="F66" s="1041"/>
      <c r="G66" s="1041"/>
      <c r="H66" s="211"/>
      <c r="I66" s="211"/>
      <c r="J66" s="466"/>
      <c r="K66" s="466"/>
      <c r="L66" s="466"/>
      <c r="M66" s="466"/>
      <c r="N66" s="466"/>
      <c r="O66" s="466"/>
      <c r="P66" s="211"/>
    </row>
    <row r="67" spans="1:16" x14ac:dyDescent="0.35">
      <c r="A67" s="1042"/>
      <c r="B67" s="1042"/>
      <c r="C67" s="1042"/>
      <c r="D67" s="1042"/>
      <c r="E67" s="1042"/>
      <c r="F67" s="1042"/>
      <c r="G67" s="1042"/>
      <c r="H67" s="466"/>
      <c r="I67" s="211"/>
      <c r="J67" s="466"/>
      <c r="K67" s="466"/>
      <c r="L67" s="466"/>
      <c r="M67" s="466"/>
      <c r="N67" s="466"/>
      <c r="O67" s="466"/>
      <c r="P67" s="472"/>
    </row>
    <row r="68" spans="1:16" x14ac:dyDescent="0.35">
      <c r="A68" s="472"/>
      <c r="B68" s="472"/>
      <c r="C68" s="472"/>
      <c r="D68" s="472"/>
      <c r="E68" s="472"/>
      <c r="F68" s="472"/>
      <c r="G68" s="472"/>
      <c r="H68" s="466"/>
      <c r="I68" s="211"/>
      <c r="J68" s="466"/>
      <c r="K68" s="466"/>
      <c r="L68" s="466"/>
      <c r="M68" s="466"/>
      <c r="N68" s="466"/>
      <c r="O68" s="466"/>
      <c r="P68" s="472"/>
    </row>
    <row r="69" spans="1:16" x14ac:dyDescent="0.35">
      <c r="A69" s="472"/>
      <c r="B69" s="472"/>
      <c r="C69" s="472"/>
      <c r="D69" s="472"/>
      <c r="E69" s="472"/>
      <c r="F69" s="472"/>
      <c r="G69" s="472"/>
      <c r="H69" s="466"/>
      <c r="I69" s="211"/>
      <c r="J69" s="466"/>
      <c r="K69" s="466"/>
      <c r="L69" s="466"/>
      <c r="M69" s="466"/>
      <c r="N69" s="466"/>
      <c r="O69" s="466"/>
      <c r="P69" s="472"/>
    </row>
    <row r="70" spans="1:16" x14ac:dyDescent="0.35">
      <c r="A70" s="472"/>
      <c r="B70" s="472"/>
      <c r="C70" s="472"/>
      <c r="D70" s="472"/>
      <c r="E70" s="472"/>
      <c r="F70" s="472"/>
      <c r="G70" s="472"/>
      <c r="H70" s="466"/>
      <c r="I70" s="211"/>
      <c r="J70" s="466"/>
      <c r="K70" s="466"/>
      <c r="L70" s="466"/>
      <c r="M70" s="466"/>
      <c r="N70" s="466"/>
      <c r="O70" s="466"/>
      <c r="P70" s="472"/>
    </row>
    <row r="71" spans="1:16" x14ac:dyDescent="0.35">
      <c r="A71" s="472"/>
      <c r="B71" s="472"/>
      <c r="C71" s="472"/>
      <c r="D71" s="472"/>
      <c r="E71" s="472"/>
      <c r="F71" s="472"/>
      <c r="G71" s="472"/>
      <c r="H71" s="466"/>
      <c r="I71" s="211"/>
      <c r="J71" s="466"/>
      <c r="K71" s="466"/>
      <c r="L71" s="466"/>
      <c r="M71" s="466"/>
      <c r="N71" s="466"/>
      <c r="O71" s="466"/>
      <c r="P71" s="472"/>
    </row>
    <row r="72" spans="1:16" x14ac:dyDescent="0.35">
      <c r="A72" s="472"/>
      <c r="B72" s="472"/>
      <c r="C72" s="472"/>
      <c r="D72" s="472"/>
      <c r="E72" s="472"/>
      <c r="F72" s="472"/>
      <c r="G72" s="472"/>
      <c r="H72" s="466"/>
      <c r="I72" s="211"/>
      <c r="J72" s="466"/>
      <c r="K72" s="466"/>
      <c r="L72" s="466"/>
      <c r="M72" s="466"/>
      <c r="N72" s="466"/>
      <c r="O72" s="466"/>
      <c r="P72" s="472"/>
    </row>
    <row r="73" spans="1:16" x14ac:dyDescent="0.35">
      <c r="A73" s="472"/>
      <c r="B73" s="472"/>
      <c r="C73" s="472"/>
      <c r="D73" s="472"/>
      <c r="E73" s="472"/>
      <c r="F73" s="472"/>
      <c r="G73" s="472"/>
      <c r="H73" s="466"/>
      <c r="I73" s="211"/>
      <c r="J73" s="466"/>
      <c r="K73" s="466"/>
      <c r="L73" s="466"/>
      <c r="M73" s="466"/>
      <c r="N73" s="466"/>
      <c r="O73" s="466"/>
      <c r="P73" s="472"/>
    </row>
    <row r="74" spans="1:16" x14ac:dyDescent="0.35">
      <c r="A74" s="429"/>
      <c r="B74" s="211"/>
      <c r="C74" s="211"/>
      <c r="D74" s="211"/>
      <c r="E74" s="211"/>
      <c r="F74" s="211"/>
      <c r="G74" s="211"/>
      <c r="H74" s="466"/>
      <c r="I74" s="495"/>
      <c r="J74" s="496"/>
      <c r="K74" s="496"/>
      <c r="L74" s="496"/>
      <c r="M74" s="496"/>
      <c r="N74" s="466"/>
      <c r="O74" s="466"/>
      <c r="P74" s="466"/>
    </row>
    <row r="77" spans="1:16" x14ac:dyDescent="0.35">
      <c r="A77" s="471"/>
      <c r="B77" s="466"/>
      <c r="C77" s="1061" t="s">
        <v>320</v>
      </c>
      <c r="D77" s="1062"/>
      <c r="E77" s="1062"/>
      <c r="F77" s="1063"/>
      <c r="G77" s="1064"/>
      <c r="H77" s="189" t="s">
        <v>1</v>
      </c>
      <c r="I77" s="189" t="s">
        <v>321</v>
      </c>
      <c r="J77" s="1070" t="s">
        <v>322</v>
      </c>
      <c r="K77" s="1070"/>
      <c r="L77" s="1070"/>
      <c r="M77" s="466"/>
      <c r="N77" s="466"/>
      <c r="O77" s="466"/>
      <c r="P77" s="466"/>
    </row>
    <row r="78" spans="1:16" ht="15.75" customHeight="1" x14ac:dyDescent="0.35">
      <c r="A78" s="471"/>
      <c r="B78" s="466"/>
      <c r="C78" s="190" t="s">
        <v>323</v>
      </c>
      <c r="D78" s="191"/>
      <c r="E78" s="191" t="s">
        <v>64</v>
      </c>
      <c r="F78" s="191" t="str">
        <f>ID!C14</f>
        <v>Rangga Setya Hantoko</v>
      </c>
      <c r="G78" s="191"/>
      <c r="H78" s="232">
        <f ca="1">TODAY()</f>
        <v>45187</v>
      </c>
      <c r="I78" s="192"/>
      <c r="J78" s="1069">
        <f>L22+L41</f>
        <v>100</v>
      </c>
      <c r="K78" s="1071" t="str">
        <f>IF($J$78&gt;=70,"P","O")</f>
        <v>P</v>
      </c>
      <c r="L78" s="1072"/>
      <c r="M78" s="466"/>
      <c r="N78" s="466"/>
      <c r="O78" s="466"/>
      <c r="P78" s="466"/>
    </row>
    <row r="79" spans="1:16" ht="15.75" customHeight="1" x14ac:dyDescent="0.35">
      <c r="A79" s="471"/>
      <c r="B79" s="466"/>
      <c r="C79" s="193" t="s">
        <v>324</v>
      </c>
      <c r="D79" s="191"/>
      <c r="E79" s="191" t="s">
        <v>64</v>
      </c>
      <c r="F79" s="191"/>
      <c r="G79" s="191"/>
      <c r="H79" s="192"/>
      <c r="I79" s="192"/>
      <c r="J79" s="1069"/>
      <c r="K79" s="1071"/>
      <c r="L79" s="1072"/>
      <c r="M79" s="466"/>
      <c r="N79" s="466"/>
      <c r="O79" s="466"/>
      <c r="P79" s="466"/>
    </row>
    <row r="209" spans="6:6" x14ac:dyDescent="0.35">
      <c r="F209" s="487"/>
    </row>
  </sheetData>
  <sheetProtection formatCells="0" formatColumns="0" formatRows="0" insertColumns="0" insertRows="0" deleteColumns="0" deleteRows="0"/>
  <mergeCells count="63">
    <mergeCell ref="B56:G56"/>
    <mergeCell ref="J78:J79"/>
    <mergeCell ref="J77:L77"/>
    <mergeCell ref="K78:L79"/>
    <mergeCell ref="S41:S45"/>
    <mergeCell ref="B48:E48"/>
    <mergeCell ref="B49:E49"/>
    <mergeCell ref="G49:I49"/>
    <mergeCell ref="G48:I48"/>
    <mergeCell ref="T41:T45"/>
    <mergeCell ref="B63:J63"/>
    <mergeCell ref="C77:G77"/>
    <mergeCell ref="I41:I45"/>
    <mergeCell ref="A67:G67"/>
    <mergeCell ref="A52:G52"/>
    <mergeCell ref="C41:E41"/>
    <mergeCell ref="C43:E43"/>
    <mergeCell ref="C42:E42"/>
    <mergeCell ref="C44:E44"/>
    <mergeCell ref="C45:E45"/>
    <mergeCell ref="B65:G65"/>
    <mergeCell ref="B58:G58"/>
    <mergeCell ref="B66:G66"/>
    <mergeCell ref="A64:G64"/>
    <mergeCell ref="B47:G47"/>
    <mergeCell ref="A2:L2"/>
    <mergeCell ref="A1:L1"/>
    <mergeCell ref="L38:L40"/>
    <mergeCell ref="L41:L45"/>
    <mergeCell ref="R22:R23"/>
    <mergeCell ref="L22:L23"/>
    <mergeCell ref="J38:J39"/>
    <mergeCell ref="A5:C5"/>
    <mergeCell ref="J26:J27"/>
    <mergeCell ref="I26:I27"/>
    <mergeCell ref="A11:C11"/>
    <mergeCell ref="B16:G16"/>
    <mergeCell ref="A7:C7"/>
    <mergeCell ref="B17:C17"/>
    <mergeCell ref="A6:C6"/>
    <mergeCell ref="B18:C18"/>
    <mergeCell ref="A26:A27"/>
    <mergeCell ref="B26:H27"/>
    <mergeCell ref="A12:C12"/>
    <mergeCell ref="F38:F39"/>
    <mergeCell ref="A30:G30"/>
    <mergeCell ref="B35:E35"/>
    <mergeCell ref="F35:G35"/>
    <mergeCell ref="B32:E33"/>
    <mergeCell ref="F32:G33"/>
    <mergeCell ref="H32:H33"/>
    <mergeCell ref="B34:E34"/>
    <mergeCell ref="B28:H28"/>
    <mergeCell ref="B29:H29"/>
    <mergeCell ref="F34:G34"/>
    <mergeCell ref="H38:H39"/>
    <mergeCell ref="G38:G39"/>
    <mergeCell ref="O38:O39"/>
    <mergeCell ref="B38:B40"/>
    <mergeCell ref="C39:E39"/>
    <mergeCell ref="I38:I39"/>
    <mergeCell ref="C40:E40"/>
    <mergeCell ref="C38:E38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76" orientation="portrait" horizontalDpi="4294967294" verticalDpi="4294967293" r:id="rId1"/>
  <headerFooter>
    <oddHeader>&amp;R&amp;"-,Regular"&amp;8T.LP-04/Rev.1</oddHeader>
    <oddFooter>&amp;R&amp;8&amp;K00-049Software Wall Suction 9.8.2022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J231"/>
  <sheetViews>
    <sheetView showGridLines="0" tabSelected="1" view="pageBreakPreview" topLeftCell="A36" zoomScale="85" zoomScaleNormal="85" zoomScaleSheetLayoutView="85" workbookViewId="0">
      <selection activeCell="J52" sqref="J52"/>
    </sheetView>
  </sheetViews>
  <sheetFormatPr defaultColWidth="9.1796875" defaultRowHeight="15.5" x14ac:dyDescent="0.25"/>
  <cols>
    <col min="1" max="1" width="5.54296875" style="42" customWidth="1"/>
    <col min="2" max="2" width="4" style="16" customWidth="1"/>
    <col min="3" max="3" width="15.54296875" style="16" customWidth="1"/>
    <col min="4" max="4" width="0.54296875" style="16" hidden="1" customWidth="1"/>
    <col min="5" max="5" width="1.453125" style="16" customWidth="1"/>
    <col min="6" max="6" width="13.90625" style="16" customWidth="1"/>
    <col min="7" max="7" width="10.453125" style="16" customWidth="1"/>
    <col min="8" max="8" width="10.6328125" style="16" customWidth="1"/>
    <col min="9" max="10" width="17.1796875" style="16" customWidth="1"/>
    <col min="11" max="11" width="15.1796875" style="16" customWidth="1"/>
    <col min="12" max="229" width="9.1796875" style="56" customWidth="1"/>
    <col min="230" max="310" width="10.1796875" style="56" customWidth="1"/>
    <col min="311" max="1076" width="9.1796875" style="56"/>
    <col min="1077" max="16384" width="9.1796875" style="16"/>
  </cols>
  <sheetData>
    <row r="1" spans="1:234" ht="18.5" x14ac:dyDescent="0.25">
      <c r="A1" s="1079" t="s">
        <v>270</v>
      </c>
      <c r="B1" s="1079"/>
      <c r="C1" s="1079"/>
      <c r="D1" s="1079"/>
      <c r="E1" s="1079"/>
      <c r="F1" s="1079"/>
      <c r="G1" s="1079"/>
      <c r="H1" s="1079"/>
      <c r="I1" s="1079"/>
      <c r="J1" s="1079"/>
      <c r="K1" s="1079"/>
      <c r="L1" s="497"/>
      <c r="M1" s="497"/>
      <c r="N1" s="497"/>
      <c r="O1" s="497"/>
      <c r="P1" s="497"/>
      <c r="Q1" s="497"/>
      <c r="R1" s="497"/>
      <c r="S1" s="497"/>
      <c r="T1" s="497"/>
      <c r="U1" s="497"/>
      <c r="V1" s="497"/>
      <c r="W1" s="497"/>
      <c r="X1" s="497"/>
      <c r="Y1" s="497"/>
      <c r="Z1" s="497"/>
      <c r="AA1" s="497"/>
      <c r="AB1" s="497"/>
      <c r="AC1" s="497"/>
      <c r="AD1" s="497"/>
      <c r="AE1" s="497"/>
      <c r="AF1" s="497"/>
      <c r="AG1" s="497"/>
      <c r="AH1" s="497"/>
      <c r="AI1" s="497"/>
      <c r="AJ1" s="497"/>
      <c r="AK1" s="497"/>
      <c r="AL1" s="497"/>
      <c r="AM1" s="497"/>
      <c r="AN1" s="497"/>
      <c r="AO1" s="497"/>
      <c r="AP1" s="497"/>
      <c r="AQ1" s="497"/>
      <c r="AR1" s="497"/>
      <c r="AS1" s="497"/>
      <c r="AT1" s="497"/>
      <c r="AU1" s="497"/>
      <c r="AV1" s="497"/>
      <c r="AW1" s="497"/>
      <c r="AX1" s="497"/>
      <c r="AY1" s="497"/>
      <c r="AZ1" s="497"/>
      <c r="BA1" s="497"/>
      <c r="BB1" s="497"/>
      <c r="BC1" s="497"/>
      <c r="BD1" s="497"/>
      <c r="BE1" s="497"/>
      <c r="BF1" s="497"/>
      <c r="BG1" s="497"/>
      <c r="BH1" s="497"/>
      <c r="BI1" s="497"/>
      <c r="BJ1" s="497"/>
      <c r="BK1" s="497"/>
      <c r="BL1" s="497"/>
      <c r="BM1" s="497"/>
      <c r="BN1" s="497"/>
      <c r="BO1" s="497"/>
      <c r="BP1" s="497"/>
      <c r="BQ1" s="497"/>
      <c r="BR1" s="497"/>
      <c r="BS1" s="497"/>
      <c r="BT1" s="497"/>
      <c r="BU1" s="497"/>
      <c r="BV1" s="497"/>
      <c r="BW1" s="497"/>
      <c r="BX1" s="497"/>
      <c r="BY1" s="497"/>
      <c r="BZ1" s="497"/>
      <c r="CA1" s="497"/>
      <c r="CB1" s="497"/>
      <c r="CC1" s="497"/>
      <c r="CD1" s="497"/>
      <c r="CE1" s="497"/>
      <c r="CF1" s="497"/>
      <c r="CG1" s="497"/>
      <c r="CH1" s="497"/>
      <c r="CI1" s="497"/>
      <c r="CJ1" s="497"/>
      <c r="CK1" s="497"/>
      <c r="CL1" s="497"/>
      <c r="CM1" s="497"/>
      <c r="CN1" s="497"/>
      <c r="CO1" s="497"/>
      <c r="CP1" s="497"/>
      <c r="CQ1" s="497"/>
      <c r="CR1" s="497"/>
      <c r="CS1" s="497"/>
      <c r="CT1" s="497"/>
      <c r="CU1" s="497"/>
      <c r="CV1" s="497"/>
      <c r="CW1" s="497"/>
      <c r="CX1" s="497"/>
      <c r="CY1" s="497"/>
      <c r="CZ1" s="497"/>
      <c r="DA1" s="497"/>
      <c r="DB1" s="497"/>
      <c r="DC1" s="497"/>
      <c r="DD1" s="497"/>
      <c r="DE1" s="497"/>
      <c r="DF1" s="497"/>
      <c r="DG1" s="497"/>
      <c r="DH1" s="497"/>
      <c r="DI1" s="497"/>
      <c r="DJ1" s="497"/>
      <c r="DK1" s="497"/>
      <c r="DL1" s="497"/>
      <c r="DM1" s="497"/>
      <c r="DN1" s="497"/>
      <c r="DO1" s="497"/>
      <c r="DP1" s="497"/>
      <c r="DQ1" s="497"/>
      <c r="DR1" s="497"/>
      <c r="DS1" s="497"/>
      <c r="DT1" s="497"/>
      <c r="DU1" s="497"/>
      <c r="DV1" s="497"/>
      <c r="DW1" s="497"/>
      <c r="DX1" s="497"/>
      <c r="DY1" s="497"/>
      <c r="DZ1" s="497"/>
      <c r="EA1" s="497"/>
      <c r="EB1" s="497"/>
      <c r="EC1" s="497"/>
      <c r="ED1" s="497"/>
      <c r="EE1" s="497"/>
      <c r="EF1" s="497"/>
      <c r="EG1" s="497"/>
      <c r="EH1" s="497"/>
      <c r="EI1" s="497"/>
      <c r="EJ1" s="497"/>
      <c r="EK1" s="497"/>
      <c r="EL1" s="497"/>
      <c r="EM1" s="497"/>
      <c r="EN1" s="497"/>
      <c r="EO1" s="497"/>
      <c r="EP1" s="497"/>
      <c r="EQ1" s="497"/>
      <c r="ER1" s="497"/>
      <c r="ES1" s="497"/>
      <c r="ET1" s="497"/>
      <c r="EU1" s="497"/>
      <c r="EV1" s="497"/>
      <c r="EW1" s="497"/>
      <c r="EX1" s="497"/>
      <c r="EY1" s="497"/>
      <c r="EZ1" s="497"/>
      <c r="FA1" s="497"/>
      <c r="FB1" s="497"/>
      <c r="FC1" s="497"/>
      <c r="FD1" s="497"/>
      <c r="FE1" s="497"/>
      <c r="FF1" s="497"/>
      <c r="FG1" s="497"/>
      <c r="FH1" s="497"/>
      <c r="FI1" s="497"/>
      <c r="FJ1" s="497"/>
      <c r="FK1" s="497"/>
      <c r="FL1" s="497"/>
      <c r="FM1" s="497"/>
      <c r="FN1" s="497"/>
      <c r="FO1" s="497"/>
      <c r="FP1" s="497"/>
      <c r="FQ1" s="497"/>
      <c r="FR1" s="497"/>
      <c r="FS1" s="497"/>
      <c r="FT1" s="497"/>
      <c r="FU1" s="497"/>
      <c r="FV1" s="497"/>
      <c r="FW1" s="497"/>
      <c r="FX1" s="497"/>
      <c r="FY1" s="497"/>
      <c r="FZ1" s="497"/>
      <c r="GA1" s="497"/>
      <c r="GB1" s="497"/>
      <c r="GC1" s="497"/>
      <c r="GD1" s="497"/>
      <c r="GE1" s="497"/>
      <c r="GF1" s="497"/>
      <c r="GG1" s="497"/>
      <c r="GH1" s="497"/>
      <c r="GI1" s="497"/>
      <c r="GJ1" s="497"/>
      <c r="GK1" s="497"/>
      <c r="GL1" s="497"/>
      <c r="GM1" s="497"/>
      <c r="GN1" s="497"/>
      <c r="GO1" s="497"/>
      <c r="GP1" s="497"/>
      <c r="GQ1" s="497"/>
      <c r="GR1" s="497"/>
      <c r="GS1" s="497"/>
      <c r="GT1" s="497"/>
      <c r="GU1" s="497"/>
      <c r="GV1" s="497"/>
      <c r="GW1" s="497"/>
      <c r="GX1" s="497"/>
      <c r="GY1" s="497"/>
      <c r="GZ1" s="497"/>
      <c r="HA1" s="497"/>
      <c r="HB1" s="497"/>
      <c r="HC1" s="497"/>
      <c r="HD1" s="497"/>
      <c r="HE1" s="497"/>
      <c r="HF1" s="497"/>
      <c r="HG1" s="497"/>
      <c r="HH1" s="497"/>
      <c r="HI1" s="497"/>
      <c r="HJ1" s="497"/>
      <c r="HK1" s="497"/>
      <c r="HL1" s="497"/>
      <c r="HM1" s="497"/>
      <c r="HN1" s="497"/>
      <c r="HO1" s="497"/>
      <c r="HP1" s="497"/>
      <c r="HQ1" s="497"/>
      <c r="HR1" s="497"/>
      <c r="HS1" s="497"/>
      <c r="HT1" s="497"/>
      <c r="HU1" s="497"/>
      <c r="HV1" s="497"/>
      <c r="HW1" s="497"/>
      <c r="HX1" s="497"/>
      <c r="HY1" s="497"/>
      <c r="HZ1" s="497" t="s">
        <v>325</v>
      </c>
    </row>
    <row r="2" spans="1:234" ht="17" x14ac:dyDescent="0.25">
      <c r="A2" s="1078" t="str">
        <f>PENYELIA!A2</f>
        <v>Nomor Sertifikat : 62 / 1 / IX - 23 / E - 110.112 DL</v>
      </c>
      <c r="B2" s="1078"/>
      <c r="C2" s="1078"/>
      <c r="D2" s="1078"/>
      <c r="E2" s="1078"/>
      <c r="F2" s="1078"/>
      <c r="G2" s="1078"/>
      <c r="H2" s="1078"/>
      <c r="I2" s="1078"/>
      <c r="J2" s="1078"/>
      <c r="K2" s="1078"/>
      <c r="L2" s="497"/>
      <c r="M2" s="497"/>
      <c r="N2" s="497"/>
      <c r="O2" s="497"/>
      <c r="P2" s="497"/>
      <c r="Q2" s="497"/>
      <c r="R2" s="497"/>
      <c r="S2" s="497"/>
      <c r="T2" s="497"/>
      <c r="U2" s="497"/>
      <c r="V2" s="497"/>
      <c r="W2" s="497"/>
      <c r="X2" s="497"/>
      <c r="Y2" s="497"/>
      <c r="Z2" s="497"/>
      <c r="AA2" s="497"/>
      <c r="AB2" s="497"/>
      <c r="AC2" s="497"/>
      <c r="AD2" s="497"/>
      <c r="AE2" s="497"/>
      <c r="AF2" s="497"/>
      <c r="AG2" s="497"/>
      <c r="AH2" s="497"/>
      <c r="AI2" s="497"/>
      <c r="AJ2" s="497"/>
      <c r="AK2" s="497"/>
      <c r="AL2" s="497"/>
      <c r="AM2" s="497"/>
      <c r="AN2" s="497"/>
      <c r="AO2" s="497"/>
      <c r="AP2" s="497"/>
      <c r="AQ2" s="497"/>
      <c r="AR2" s="497"/>
      <c r="AS2" s="497"/>
      <c r="AT2" s="497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497"/>
      <c r="BF2" s="497"/>
      <c r="BG2" s="497"/>
      <c r="BH2" s="497"/>
      <c r="BI2" s="497"/>
      <c r="BJ2" s="497"/>
      <c r="BK2" s="497"/>
      <c r="BL2" s="497"/>
      <c r="BM2" s="497"/>
      <c r="BN2" s="497"/>
      <c r="BO2" s="497"/>
      <c r="BP2" s="497"/>
      <c r="BQ2" s="497"/>
      <c r="BR2" s="497"/>
      <c r="BS2" s="497"/>
      <c r="BT2" s="497"/>
      <c r="BU2" s="497"/>
      <c r="BV2" s="497"/>
      <c r="BW2" s="497"/>
      <c r="BX2" s="497"/>
      <c r="BY2" s="497"/>
      <c r="BZ2" s="497"/>
      <c r="CA2" s="497"/>
      <c r="CB2" s="497"/>
      <c r="CC2" s="497"/>
      <c r="CD2" s="497"/>
      <c r="CE2" s="497"/>
      <c r="CF2" s="497"/>
      <c r="CG2" s="497"/>
      <c r="CH2" s="497"/>
      <c r="CI2" s="497"/>
      <c r="CJ2" s="497"/>
      <c r="CK2" s="497"/>
      <c r="CL2" s="497"/>
      <c r="CM2" s="497"/>
      <c r="CN2" s="497"/>
      <c r="CO2" s="497"/>
      <c r="CP2" s="497"/>
      <c r="CQ2" s="497"/>
      <c r="CR2" s="497"/>
      <c r="CS2" s="497"/>
      <c r="CT2" s="497"/>
      <c r="CU2" s="497"/>
      <c r="CV2" s="497"/>
      <c r="CW2" s="497"/>
      <c r="CX2" s="497"/>
      <c r="CY2" s="497"/>
      <c r="CZ2" s="497"/>
      <c r="DA2" s="497"/>
      <c r="DB2" s="497"/>
      <c r="DC2" s="497"/>
      <c r="DD2" s="497"/>
      <c r="DE2" s="497"/>
      <c r="DF2" s="497"/>
      <c r="DG2" s="497"/>
      <c r="DH2" s="497"/>
      <c r="DI2" s="497"/>
      <c r="DJ2" s="497"/>
      <c r="DK2" s="497"/>
      <c r="DL2" s="497"/>
      <c r="DM2" s="497"/>
      <c r="DN2" s="497"/>
      <c r="DO2" s="497"/>
      <c r="DP2" s="497"/>
      <c r="DQ2" s="497"/>
      <c r="DR2" s="497"/>
      <c r="DS2" s="497"/>
      <c r="DT2" s="497"/>
      <c r="DU2" s="497"/>
      <c r="DV2" s="497"/>
      <c r="DW2" s="497"/>
      <c r="DX2" s="497"/>
      <c r="DY2" s="497"/>
      <c r="DZ2" s="497"/>
      <c r="EA2" s="497"/>
      <c r="EB2" s="497"/>
      <c r="EC2" s="497"/>
      <c r="ED2" s="497"/>
      <c r="EE2" s="497"/>
      <c r="EF2" s="497"/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7"/>
      <c r="FN2" s="497"/>
      <c r="FO2" s="497"/>
      <c r="FP2" s="497"/>
      <c r="FQ2" s="497"/>
      <c r="FR2" s="497"/>
      <c r="FS2" s="497"/>
      <c r="FT2" s="497"/>
      <c r="FU2" s="497"/>
      <c r="FV2" s="497"/>
      <c r="FW2" s="497"/>
      <c r="FX2" s="497"/>
      <c r="FY2" s="497"/>
      <c r="FZ2" s="497"/>
      <c r="GA2" s="497"/>
      <c r="GB2" s="497"/>
      <c r="GC2" s="497"/>
      <c r="GD2" s="497"/>
      <c r="GE2" s="497"/>
      <c r="GF2" s="497"/>
      <c r="GG2" s="497"/>
      <c r="GH2" s="497"/>
      <c r="GI2" s="497"/>
      <c r="GJ2" s="497"/>
      <c r="GK2" s="497"/>
      <c r="GL2" s="497"/>
      <c r="GM2" s="497"/>
      <c r="GN2" s="497"/>
      <c r="GO2" s="497"/>
      <c r="GP2" s="497"/>
      <c r="GQ2" s="497"/>
      <c r="GR2" s="497"/>
      <c r="GS2" s="497"/>
      <c r="GT2" s="497"/>
      <c r="GU2" s="497"/>
      <c r="GV2" s="497"/>
      <c r="GW2" s="497"/>
      <c r="GX2" s="497"/>
      <c r="GY2" s="497"/>
      <c r="GZ2" s="497"/>
      <c r="HA2" s="497"/>
      <c r="HB2" s="497"/>
      <c r="HC2" s="497"/>
      <c r="HD2" s="497"/>
      <c r="HE2" s="497"/>
      <c r="HF2" s="497"/>
      <c r="HG2" s="497"/>
      <c r="HH2" s="497"/>
      <c r="HI2" s="497"/>
      <c r="HJ2" s="497"/>
      <c r="HK2" s="497"/>
      <c r="HL2" s="497"/>
      <c r="HM2" s="497"/>
      <c r="HN2" s="497"/>
      <c r="HO2" s="497"/>
      <c r="HP2" s="497"/>
      <c r="HQ2" s="497"/>
      <c r="HR2" s="497"/>
      <c r="HS2" s="497"/>
      <c r="HT2" s="497"/>
      <c r="HU2" s="497"/>
      <c r="HV2" s="497"/>
      <c r="HW2" s="497"/>
      <c r="HX2" s="497"/>
      <c r="HY2" s="497"/>
      <c r="HZ2" s="497" t="s">
        <v>326</v>
      </c>
    </row>
    <row r="3" spans="1:234" ht="17" x14ac:dyDescent="0.2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37"/>
      <c r="L3" s="497"/>
      <c r="M3" s="497"/>
      <c r="N3" s="497"/>
      <c r="O3" s="497"/>
      <c r="P3" s="497"/>
      <c r="Q3" s="497"/>
      <c r="R3" s="497"/>
      <c r="S3" s="497"/>
      <c r="T3" s="497"/>
      <c r="U3" s="497"/>
      <c r="V3" s="497"/>
      <c r="W3" s="497"/>
      <c r="X3" s="497"/>
      <c r="Y3" s="497"/>
      <c r="Z3" s="497"/>
      <c r="AA3" s="497"/>
      <c r="AB3" s="497"/>
      <c r="AC3" s="497"/>
      <c r="AD3" s="497"/>
      <c r="AE3" s="497"/>
      <c r="AF3" s="497"/>
      <c r="AG3" s="497"/>
      <c r="AH3" s="497"/>
      <c r="AI3" s="497"/>
      <c r="AJ3" s="497"/>
      <c r="AK3" s="497"/>
      <c r="AL3" s="497"/>
      <c r="AM3" s="497"/>
      <c r="AN3" s="497"/>
      <c r="AO3" s="497"/>
      <c r="AP3" s="497"/>
      <c r="AQ3" s="497"/>
      <c r="AR3" s="497"/>
      <c r="AS3" s="497"/>
      <c r="AT3" s="497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497"/>
      <c r="BF3" s="497"/>
      <c r="BG3" s="497"/>
      <c r="BH3" s="497"/>
      <c r="BI3" s="497"/>
      <c r="BJ3" s="497"/>
      <c r="BK3" s="497"/>
      <c r="BL3" s="497"/>
      <c r="BM3" s="497"/>
      <c r="BN3" s="497"/>
      <c r="BO3" s="497"/>
      <c r="BP3" s="497"/>
      <c r="BQ3" s="497"/>
      <c r="BR3" s="497"/>
      <c r="BS3" s="497"/>
      <c r="BT3" s="497"/>
      <c r="BU3" s="497"/>
      <c r="BV3" s="497"/>
      <c r="BW3" s="497"/>
      <c r="BX3" s="497"/>
      <c r="BY3" s="497"/>
      <c r="BZ3" s="497"/>
      <c r="CA3" s="497"/>
      <c r="CB3" s="497"/>
      <c r="CC3" s="497"/>
      <c r="CD3" s="497"/>
      <c r="CE3" s="497"/>
      <c r="CF3" s="497"/>
      <c r="CG3" s="497"/>
      <c r="CH3" s="497"/>
      <c r="CI3" s="497"/>
      <c r="CJ3" s="497"/>
      <c r="CK3" s="497"/>
      <c r="CL3" s="497"/>
      <c r="CM3" s="497"/>
      <c r="CN3" s="497"/>
      <c r="CO3" s="497"/>
      <c r="CP3" s="497"/>
      <c r="CQ3" s="497"/>
      <c r="CR3" s="497"/>
      <c r="CS3" s="497"/>
      <c r="CT3" s="497"/>
      <c r="CU3" s="497"/>
      <c r="CV3" s="497"/>
      <c r="CW3" s="497"/>
      <c r="CX3" s="497"/>
      <c r="CY3" s="497"/>
      <c r="CZ3" s="497"/>
      <c r="DA3" s="497"/>
      <c r="DB3" s="497"/>
      <c r="DC3" s="497"/>
      <c r="DD3" s="497"/>
      <c r="DE3" s="497"/>
      <c r="DF3" s="497"/>
      <c r="DG3" s="497"/>
      <c r="DH3" s="497"/>
      <c r="DI3" s="497"/>
      <c r="DJ3" s="497"/>
      <c r="DK3" s="497"/>
      <c r="DL3" s="497"/>
      <c r="DM3" s="497"/>
      <c r="DN3" s="497"/>
      <c r="DO3" s="497"/>
      <c r="DP3" s="497"/>
      <c r="DQ3" s="497"/>
      <c r="DR3" s="497"/>
      <c r="DS3" s="497"/>
      <c r="DT3" s="497"/>
      <c r="DU3" s="497"/>
      <c r="DV3" s="497"/>
      <c r="DW3" s="497"/>
      <c r="DX3" s="497"/>
      <c r="DY3" s="497"/>
      <c r="DZ3" s="497"/>
      <c r="EA3" s="497"/>
      <c r="EB3" s="497"/>
      <c r="EC3" s="497"/>
      <c r="ED3" s="497"/>
      <c r="EE3" s="497"/>
      <c r="EF3" s="497"/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497"/>
      <c r="FN3" s="497"/>
      <c r="FO3" s="497"/>
      <c r="FP3" s="497"/>
      <c r="FQ3" s="497"/>
      <c r="FR3" s="497"/>
      <c r="FS3" s="497"/>
      <c r="FT3" s="497"/>
      <c r="FU3" s="497"/>
      <c r="FV3" s="497"/>
      <c r="FW3" s="497"/>
      <c r="FX3" s="497"/>
      <c r="FY3" s="497"/>
      <c r="FZ3" s="497"/>
      <c r="GA3" s="497"/>
      <c r="GB3" s="497"/>
      <c r="GC3" s="497"/>
      <c r="GD3" s="497"/>
      <c r="GE3" s="497"/>
      <c r="GF3" s="497"/>
      <c r="GG3" s="497"/>
      <c r="GH3" s="497"/>
      <c r="GI3" s="497"/>
      <c r="GJ3" s="497"/>
      <c r="GK3" s="497"/>
      <c r="GL3" s="497"/>
      <c r="GM3" s="497"/>
      <c r="GN3" s="497"/>
      <c r="GO3" s="497"/>
      <c r="GP3" s="497"/>
      <c r="GQ3" s="497"/>
      <c r="GR3" s="497"/>
      <c r="GS3" s="497"/>
      <c r="GT3" s="497"/>
      <c r="GU3" s="497"/>
      <c r="GV3" s="497"/>
      <c r="GW3" s="497"/>
      <c r="GX3" s="497"/>
      <c r="GY3" s="497"/>
      <c r="GZ3" s="497"/>
      <c r="HA3" s="497"/>
      <c r="HB3" s="497"/>
      <c r="HC3" s="497"/>
      <c r="HD3" s="497"/>
      <c r="HE3" s="497"/>
      <c r="HF3" s="497"/>
      <c r="HG3" s="497"/>
      <c r="HH3" s="497"/>
      <c r="HI3" s="497"/>
      <c r="HJ3" s="497"/>
      <c r="HK3" s="497"/>
      <c r="HL3" s="497"/>
      <c r="HM3" s="497"/>
      <c r="HN3" s="497"/>
      <c r="HO3" s="497"/>
      <c r="HP3" s="497"/>
      <c r="HQ3" s="497"/>
      <c r="HR3" s="497"/>
      <c r="HS3" s="497"/>
      <c r="HT3" s="497"/>
      <c r="HU3" s="497"/>
      <c r="HV3" s="497"/>
      <c r="HW3" s="497"/>
      <c r="HX3" s="497"/>
      <c r="HY3" s="497"/>
      <c r="HZ3" s="497"/>
    </row>
    <row r="4" spans="1:234" ht="15.75" customHeigh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97"/>
      <c r="M4" s="497"/>
      <c r="N4" s="497"/>
      <c r="O4" s="497"/>
      <c r="P4" s="497"/>
      <c r="Q4" s="497"/>
      <c r="R4" s="497"/>
      <c r="S4" s="497"/>
      <c r="T4" s="497"/>
      <c r="U4" s="497"/>
      <c r="V4" s="497"/>
      <c r="W4" s="497"/>
      <c r="X4" s="497"/>
      <c r="Y4" s="497"/>
      <c r="Z4" s="497"/>
      <c r="AA4" s="497"/>
      <c r="AB4" s="497"/>
      <c r="AC4" s="497"/>
      <c r="AD4" s="497"/>
      <c r="AE4" s="497"/>
      <c r="AF4" s="497"/>
      <c r="AG4" s="497"/>
      <c r="AH4" s="497"/>
      <c r="AI4" s="497"/>
      <c r="AJ4" s="497"/>
      <c r="AK4" s="497"/>
      <c r="AL4" s="497"/>
      <c r="AM4" s="497"/>
      <c r="AN4" s="497"/>
      <c r="AO4" s="497"/>
      <c r="AP4" s="497"/>
      <c r="AQ4" s="497"/>
      <c r="AR4" s="497"/>
      <c r="AS4" s="497"/>
      <c r="AT4" s="497"/>
      <c r="AU4" s="497"/>
      <c r="AV4" s="497"/>
      <c r="AW4" s="497"/>
      <c r="AX4" s="497"/>
      <c r="AY4" s="497"/>
      <c r="AZ4" s="497"/>
      <c r="BA4" s="497"/>
      <c r="BB4" s="497"/>
      <c r="BC4" s="497"/>
      <c r="BD4" s="497"/>
      <c r="BE4" s="497"/>
      <c r="BF4" s="497"/>
      <c r="BG4" s="497"/>
      <c r="BH4" s="497"/>
      <c r="BI4" s="497"/>
      <c r="BJ4" s="497"/>
      <c r="BK4" s="497"/>
      <c r="BL4" s="497"/>
      <c r="BM4" s="497"/>
      <c r="BN4" s="497"/>
      <c r="BO4" s="497"/>
      <c r="BP4" s="497"/>
      <c r="BQ4" s="497"/>
      <c r="BR4" s="497"/>
      <c r="BS4" s="497"/>
      <c r="BT4" s="497"/>
      <c r="BU4" s="497"/>
      <c r="BV4" s="497"/>
      <c r="BW4" s="497"/>
      <c r="BX4" s="497"/>
      <c r="BY4" s="497"/>
      <c r="BZ4" s="497"/>
      <c r="CA4" s="497"/>
      <c r="CB4" s="497"/>
      <c r="CC4" s="497"/>
      <c r="CD4" s="497"/>
      <c r="CE4" s="497"/>
      <c r="CF4" s="497"/>
      <c r="CG4" s="497"/>
      <c r="CH4" s="497"/>
      <c r="CI4" s="497"/>
      <c r="CJ4" s="497"/>
      <c r="CK4" s="497"/>
      <c r="CL4" s="497"/>
      <c r="CM4" s="497"/>
      <c r="CN4" s="497"/>
      <c r="CO4" s="497"/>
      <c r="CP4" s="497"/>
      <c r="CQ4" s="497"/>
      <c r="CR4" s="497"/>
      <c r="CS4" s="497"/>
      <c r="CT4" s="497"/>
      <c r="CU4" s="497"/>
      <c r="CV4" s="497"/>
      <c r="CW4" s="497"/>
      <c r="CX4" s="497"/>
      <c r="CY4" s="497"/>
      <c r="CZ4" s="497"/>
      <c r="DA4" s="497"/>
      <c r="DB4" s="497"/>
      <c r="DC4" s="497"/>
      <c r="DD4" s="497"/>
      <c r="DE4" s="497"/>
      <c r="DF4" s="497"/>
      <c r="DG4" s="497"/>
      <c r="DH4" s="497"/>
      <c r="DI4" s="497"/>
      <c r="DJ4" s="497"/>
      <c r="DK4" s="497"/>
      <c r="DL4" s="497"/>
      <c r="DM4" s="497"/>
      <c r="DN4" s="497"/>
      <c r="DO4" s="497"/>
      <c r="DP4" s="497"/>
      <c r="DQ4" s="497"/>
      <c r="DR4" s="497"/>
      <c r="DS4" s="497"/>
      <c r="DT4" s="497"/>
      <c r="DU4" s="497"/>
      <c r="DV4" s="497"/>
      <c r="DW4" s="497"/>
      <c r="DX4" s="497"/>
      <c r="DY4" s="497"/>
      <c r="DZ4" s="497"/>
      <c r="EA4" s="497"/>
      <c r="EB4" s="497"/>
      <c r="EC4" s="497"/>
      <c r="ED4" s="497"/>
      <c r="EE4" s="497"/>
      <c r="EF4" s="497"/>
      <c r="EG4" s="497"/>
      <c r="EH4" s="497"/>
      <c r="EI4" s="497"/>
      <c r="EJ4" s="497"/>
      <c r="EK4" s="497"/>
      <c r="EL4" s="497"/>
      <c r="EM4" s="497"/>
      <c r="EN4" s="497"/>
      <c r="EO4" s="497"/>
      <c r="EP4" s="497"/>
      <c r="EQ4" s="497"/>
      <c r="ER4" s="497"/>
      <c r="ES4" s="497"/>
      <c r="ET4" s="497"/>
      <c r="EU4" s="497"/>
      <c r="EV4" s="497"/>
      <c r="EW4" s="497"/>
      <c r="EX4" s="497"/>
      <c r="EY4" s="497"/>
      <c r="EZ4" s="497"/>
      <c r="FA4" s="497"/>
      <c r="FB4" s="497"/>
      <c r="FC4" s="497"/>
      <c r="FD4" s="497"/>
      <c r="FE4" s="497"/>
      <c r="FF4" s="497"/>
      <c r="FG4" s="497"/>
      <c r="FH4" s="497"/>
      <c r="FI4" s="497"/>
      <c r="FJ4" s="497"/>
      <c r="FK4" s="497"/>
      <c r="FL4" s="497"/>
      <c r="FM4" s="497"/>
      <c r="FN4" s="497"/>
      <c r="FO4" s="497"/>
      <c r="FP4" s="497"/>
      <c r="FQ4" s="497"/>
      <c r="FR4" s="497"/>
      <c r="FS4" s="497"/>
      <c r="FT4" s="497"/>
      <c r="FU4" s="497"/>
      <c r="FV4" s="497"/>
      <c r="FW4" s="497"/>
      <c r="FX4" s="497"/>
      <c r="FY4" s="497"/>
      <c r="FZ4" s="497"/>
      <c r="GA4" s="497"/>
      <c r="GB4" s="497"/>
      <c r="GC4" s="497"/>
      <c r="GD4" s="497"/>
      <c r="GE4" s="497"/>
      <c r="GF4" s="497"/>
      <c r="GG4" s="497"/>
      <c r="GH4" s="497"/>
      <c r="GI4" s="497"/>
      <c r="GJ4" s="497"/>
      <c r="GK4" s="497"/>
      <c r="GL4" s="497"/>
      <c r="GM4" s="497"/>
      <c r="GN4" s="497"/>
      <c r="GO4" s="497"/>
      <c r="GP4" s="497"/>
      <c r="GQ4" s="497"/>
      <c r="GR4" s="497"/>
      <c r="GS4" s="497"/>
      <c r="GT4" s="497"/>
      <c r="GU4" s="497"/>
      <c r="GV4" s="497"/>
      <c r="GW4" s="497"/>
      <c r="GX4" s="497"/>
      <c r="GY4" s="497"/>
      <c r="GZ4" s="497"/>
      <c r="HA4" s="497"/>
      <c r="HB4" s="497"/>
      <c r="HC4" s="497"/>
      <c r="HD4" s="497"/>
      <c r="HE4" s="497"/>
      <c r="HF4" s="497"/>
      <c r="HG4" s="497"/>
      <c r="HH4" s="497"/>
      <c r="HI4" s="497"/>
      <c r="HJ4" s="497"/>
      <c r="HK4" s="497"/>
      <c r="HL4" s="497"/>
      <c r="HM4" s="497"/>
      <c r="HN4" s="497"/>
      <c r="HO4" s="497"/>
      <c r="HP4" s="497"/>
      <c r="HQ4" s="497"/>
      <c r="HR4" s="497"/>
      <c r="HS4" s="497"/>
      <c r="HT4" s="497"/>
      <c r="HU4" s="497"/>
      <c r="HV4" s="497"/>
      <c r="HW4" s="497"/>
      <c r="HX4" s="497"/>
      <c r="HY4" s="497"/>
      <c r="HZ4" s="497"/>
    </row>
    <row r="5" spans="1:234" x14ac:dyDescent="0.25">
      <c r="A5" s="1080" t="str">
        <f>PENYELIA!A5</f>
        <v xml:space="preserve">Merek                                                                               </v>
      </c>
      <c r="B5" s="1080"/>
      <c r="C5" s="1080"/>
      <c r="D5" s="16" t="s">
        <v>64</v>
      </c>
      <c r="E5" s="16" t="s">
        <v>64</v>
      </c>
      <c r="F5" s="42" t="str">
        <f>PENYELIA!F5</f>
        <v>SME</v>
      </c>
      <c r="G5" s="42"/>
      <c r="H5" s="42"/>
      <c r="I5" s="42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  <c r="AA5" s="497"/>
      <c r="AB5" s="497"/>
      <c r="AC5" s="497"/>
      <c r="AD5" s="497"/>
      <c r="AE5" s="497"/>
      <c r="AF5" s="497"/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  <c r="BB5" s="497"/>
      <c r="BC5" s="497"/>
      <c r="BD5" s="497"/>
      <c r="BE5" s="497"/>
      <c r="BF5" s="497"/>
      <c r="BG5" s="497"/>
      <c r="BH5" s="497"/>
      <c r="BI5" s="497"/>
      <c r="BJ5" s="497"/>
      <c r="BK5" s="497"/>
      <c r="BL5" s="497"/>
      <c r="BM5" s="497"/>
      <c r="BN5" s="497"/>
      <c r="BO5" s="497"/>
      <c r="BP5" s="497"/>
      <c r="BQ5" s="497"/>
      <c r="BR5" s="497"/>
      <c r="BS5" s="497"/>
      <c r="BT5" s="497"/>
      <c r="BU5" s="497"/>
      <c r="BV5" s="497"/>
      <c r="BW5" s="497"/>
      <c r="BX5" s="497"/>
      <c r="BY5" s="497"/>
      <c r="BZ5" s="497"/>
      <c r="CA5" s="497"/>
      <c r="CB5" s="497"/>
      <c r="CC5" s="497"/>
      <c r="CD5" s="497"/>
      <c r="CE5" s="497"/>
      <c r="CF5" s="497"/>
      <c r="CG5" s="497"/>
      <c r="CH5" s="497"/>
      <c r="CI5" s="497"/>
      <c r="CJ5" s="497"/>
      <c r="CK5" s="497"/>
      <c r="CL5" s="497"/>
      <c r="CM5" s="497"/>
      <c r="CN5" s="497"/>
      <c r="CO5" s="497"/>
      <c r="CP5" s="497"/>
      <c r="CQ5" s="497"/>
      <c r="CR5" s="497"/>
      <c r="CS5" s="497"/>
      <c r="CT5" s="497"/>
      <c r="CU5" s="497"/>
      <c r="CV5" s="497"/>
      <c r="CW5" s="497"/>
      <c r="CX5" s="497"/>
      <c r="CY5" s="497"/>
      <c r="CZ5" s="497"/>
      <c r="DA5" s="497"/>
      <c r="DB5" s="497"/>
      <c r="DC5" s="497"/>
      <c r="DD5" s="497"/>
      <c r="DE5" s="497"/>
      <c r="DF5" s="497"/>
      <c r="DG5" s="497"/>
      <c r="DH5" s="497"/>
      <c r="DI5" s="497"/>
      <c r="DJ5" s="497"/>
      <c r="DK5" s="497"/>
      <c r="DL5" s="497"/>
      <c r="DM5" s="497"/>
      <c r="DN5" s="497"/>
      <c r="DO5" s="497"/>
      <c r="DP5" s="497"/>
      <c r="DQ5" s="497"/>
      <c r="DR5" s="497"/>
      <c r="DS5" s="497"/>
      <c r="DT5" s="497"/>
      <c r="DU5" s="497"/>
      <c r="DV5" s="497"/>
      <c r="DW5" s="497"/>
      <c r="DX5" s="497"/>
      <c r="DY5" s="497"/>
      <c r="DZ5" s="497"/>
      <c r="EA5" s="497"/>
      <c r="EB5" s="497"/>
      <c r="EC5" s="497"/>
      <c r="ED5" s="497"/>
      <c r="EE5" s="497"/>
      <c r="EF5" s="497"/>
      <c r="EG5" s="497"/>
      <c r="EH5" s="497"/>
      <c r="EI5" s="497"/>
      <c r="EJ5" s="497"/>
      <c r="EK5" s="497"/>
      <c r="EL5" s="497"/>
      <c r="EM5" s="497"/>
      <c r="EN5" s="497"/>
      <c r="EO5" s="497"/>
      <c r="EP5" s="497"/>
      <c r="EQ5" s="497"/>
      <c r="ER5" s="497"/>
      <c r="ES5" s="497"/>
      <c r="ET5" s="497"/>
      <c r="EU5" s="497"/>
      <c r="EV5" s="497"/>
      <c r="EW5" s="497"/>
      <c r="EX5" s="497"/>
      <c r="EY5" s="497"/>
      <c r="EZ5" s="497"/>
      <c r="FA5" s="497"/>
      <c r="FB5" s="497"/>
      <c r="FC5" s="497"/>
      <c r="FD5" s="497"/>
      <c r="FE5" s="497"/>
      <c r="FF5" s="497"/>
      <c r="FG5" s="497"/>
      <c r="FH5" s="497"/>
      <c r="FI5" s="497"/>
      <c r="FJ5" s="497"/>
      <c r="FK5" s="497"/>
      <c r="FL5" s="497"/>
      <c r="FM5" s="497"/>
      <c r="FN5" s="497"/>
      <c r="FO5" s="497"/>
      <c r="FP5" s="497"/>
      <c r="FQ5" s="497"/>
      <c r="FR5" s="497"/>
      <c r="FS5" s="497"/>
      <c r="FT5" s="497"/>
      <c r="FU5" s="497"/>
      <c r="FV5" s="497"/>
      <c r="FW5" s="497"/>
      <c r="FX5" s="497"/>
      <c r="FY5" s="497"/>
      <c r="FZ5" s="497"/>
      <c r="GA5" s="497"/>
      <c r="GB5" s="497"/>
      <c r="GC5" s="497"/>
      <c r="GD5" s="497"/>
      <c r="GE5" s="497"/>
      <c r="GF5" s="497"/>
      <c r="GG5" s="497"/>
      <c r="GH5" s="497"/>
      <c r="GI5" s="497"/>
      <c r="GJ5" s="497"/>
      <c r="GK5" s="497"/>
      <c r="GL5" s="497"/>
      <c r="GM5" s="497"/>
      <c r="GN5" s="497"/>
      <c r="GO5" s="497"/>
      <c r="GP5" s="497"/>
      <c r="GQ5" s="497"/>
      <c r="GR5" s="497"/>
      <c r="GS5" s="497"/>
      <c r="GT5" s="497"/>
      <c r="GU5" s="497"/>
      <c r="GV5" s="497"/>
      <c r="GW5" s="497"/>
      <c r="GX5" s="497"/>
      <c r="GY5" s="497"/>
      <c r="GZ5" s="497"/>
      <c r="HA5" s="497"/>
      <c r="HB5" s="497"/>
      <c r="HC5" s="497"/>
      <c r="HD5" s="497"/>
      <c r="HE5" s="497"/>
      <c r="HF5" s="497"/>
      <c r="HG5" s="497"/>
      <c r="HH5" s="497"/>
      <c r="HI5" s="497"/>
      <c r="HJ5" s="497"/>
      <c r="HK5" s="497"/>
      <c r="HL5" s="497"/>
      <c r="HM5" s="497"/>
      <c r="HN5" s="497"/>
      <c r="HO5" s="497"/>
      <c r="HP5" s="497"/>
      <c r="HQ5" s="497"/>
      <c r="HR5" s="497"/>
      <c r="HS5" s="497"/>
      <c r="HT5" s="497"/>
      <c r="HU5" s="497"/>
      <c r="HV5" s="497"/>
      <c r="HW5" s="497"/>
      <c r="HX5" s="497"/>
      <c r="HY5" s="497"/>
      <c r="HZ5" s="497" t="s">
        <v>327</v>
      </c>
    </row>
    <row r="6" spans="1:234" x14ac:dyDescent="0.25">
      <c r="A6" s="1080" t="str">
        <f>PENYELIA!A6</f>
        <v xml:space="preserve">Model/Tipe                                                                    </v>
      </c>
      <c r="B6" s="1080"/>
      <c r="C6" s="1080"/>
      <c r="D6" s="16" t="s">
        <v>64</v>
      </c>
      <c r="E6" s="16" t="s">
        <v>64</v>
      </c>
      <c r="F6" s="42" t="str">
        <f>PENYELIA!F6</f>
        <v>SME - BD11 - 7000</v>
      </c>
      <c r="G6" s="42"/>
      <c r="H6" s="42"/>
      <c r="I6" s="42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  <c r="BB6" s="497"/>
      <c r="BC6" s="497"/>
      <c r="BD6" s="497"/>
      <c r="BE6" s="497"/>
      <c r="BF6" s="497"/>
      <c r="BG6" s="497"/>
      <c r="BH6" s="497"/>
      <c r="BI6" s="497"/>
      <c r="BJ6" s="497"/>
      <c r="BK6" s="497"/>
      <c r="BL6" s="497"/>
      <c r="BM6" s="497"/>
      <c r="BN6" s="497"/>
      <c r="BO6" s="497"/>
      <c r="BP6" s="497"/>
      <c r="BQ6" s="497"/>
      <c r="BR6" s="497"/>
      <c r="BS6" s="497"/>
      <c r="BT6" s="497"/>
      <c r="BU6" s="497"/>
      <c r="BV6" s="497"/>
      <c r="BW6" s="497"/>
      <c r="BX6" s="497"/>
      <c r="BY6" s="497"/>
      <c r="BZ6" s="497"/>
      <c r="CA6" s="497"/>
      <c r="CB6" s="497"/>
      <c r="CC6" s="497"/>
      <c r="CD6" s="497"/>
      <c r="CE6" s="497"/>
      <c r="CF6" s="497"/>
      <c r="CG6" s="497"/>
      <c r="CH6" s="497"/>
      <c r="CI6" s="497"/>
      <c r="CJ6" s="497"/>
      <c r="CK6" s="497"/>
      <c r="CL6" s="497"/>
      <c r="CM6" s="497"/>
      <c r="CN6" s="497"/>
      <c r="CO6" s="497"/>
      <c r="CP6" s="497"/>
      <c r="CQ6" s="497"/>
      <c r="CR6" s="497"/>
      <c r="CS6" s="497"/>
      <c r="CT6" s="497"/>
      <c r="CU6" s="497"/>
      <c r="CV6" s="497"/>
      <c r="CW6" s="497"/>
      <c r="CX6" s="497"/>
      <c r="CY6" s="497"/>
      <c r="CZ6" s="497"/>
      <c r="DA6" s="497"/>
      <c r="DB6" s="497"/>
      <c r="DC6" s="497"/>
      <c r="DD6" s="497"/>
      <c r="DE6" s="497"/>
      <c r="DF6" s="497"/>
      <c r="DG6" s="497"/>
      <c r="DH6" s="497"/>
      <c r="DI6" s="497"/>
      <c r="DJ6" s="497"/>
      <c r="DK6" s="497"/>
      <c r="DL6" s="497"/>
      <c r="DM6" s="497"/>
      <c r="DN6" s="497"/>
      <c r="DO6" s="497"/>
      <c r="DP6" s="497"/>
      <c r="DQ6" s="497"/>
      <c r="DR6" s="497"/>
      <c r="DS6" s="497"/>
      <c r="DT6" s="497"/>
      <c r="DU6" s="497"/>
      <c r="DV6" s="497"/>
      <c r="DW6" s="497"/>
      <c r="DX6" s="497"/>
      <c r="DY6" s="497"/>
      <c r="DZ6" s="497"/>
      <c r="EA6" s="497"/>
      <c r="EB6" s="497"/>
      <c r="EC6" s="497"/>
      <c r="ED6" s="497"/>
      <c r="EE6" s="497"/>
      <c r="EF6" s="497"/>
      <c r="EG6" s="497"/>
      <c r="EH6" s="497"/>
      <c r="EI6" s="497"/>
      <c r="EJ6" s="497"/>
      <c r="EK6" s="497"/>
      <c r="EL6" s="497"/>
      <c r="EM6" s="497"/>
      <c r="EN6" s="497"/>
      <c r="EO6" s="497"/>
      <c r="EP6" s="497"/>
      <c r="EQ6" s="497"/>
      <c r="ER6" s="497"/>
      <c r="ES6" s="497"/>
      <c r="ET6" s="497"/>
      <c r="EU6" s="497"/>
      <c r="EV6" s="497"/>
      <c r="EW6" s="497"/>
      <c r="EX6" s="497"/>
      <c r="EY6" s="497"/>
      <c r="EZ6" s="497"/>
      <c r="FA6" s="497"/>
      <c r="FB6" s="497"/>
      <c r="FC6" s="497"/>
      <c r="FD6" s="497"/>
      <c r="FE6" s="497"/>
      <c r="FF6" s="497"/>
      <c r="FG6" s="497"/>
      <c r="FH6" s="497"/>
      <c r="FI6" s="497"/>
      <c r="FJ6" s="497"/>
      <c r="FK6" s="497"/>
      <c r="FL6" s="497"/>
      <c r="FM6" s="497"/>
      <c r="FN6" s="497"/>
      <c r="FO6" s="497"/>
      <c r="FP6" s="497"/>
      <c r="FQ6" s="497"/>
      <c r="FR6" s="497"/>
      <c r="FS6" s="497"/>
      <c r="FT6" s="497"/>
      <c r="FU6" s="497"/>
      <c r="FV6" s="497"/>
      <c r="FW6" s="497"/>
      <c r="FX6" s="497"/>
      <c r="FY6" s="497"/>
      <c r="FZ6" s="497"/>
      <c r="GA6" s="497"/>
      <c r="GB6" s="497"/>
      <c r="GC6" s="497"/>
      <c r="GD6" s="497"/>
      <c r="GE6" s="497"/>
      <c r="GF6" s="497"/>
      <c r="GG6" s="497"/>
      <c r="GH6" s="497"/>
      <c r="GI6" s="497"/>
      <c r="GJ6" s="497"/>
      <c r="GK6" s="497"/>
      <c r="GL6" s="497"/>
      <c r="GM6" s="497"/>
      <c r="GN6" s="497"/>
      <c r="GO6" s="497"/>
      <c r="GP6" s="497"/>
      <c r="GQ6" s="497"/>
      <c r="GR6" s="497"/>
      <c r="GS6" s="497"/>
      <c r="GT6" s="497"/>
      <c r="GU6" s="497"/>
      <c r="GV6" s="497"/>
      <c r="GW6" s="497"/>
      <c r="GX6" s="497"/>
      <c r="GY6" s="497"/>
      <c r="GZ6" s="497"/>
      <c r="HA6" s="497"/>
      <c r="HB6" s="497"/>
      <c r="HC6" s="497"/>
      <c r="HD6" s="497"/>
      <c r="HE6" s="497"/>
      <c r="HF6" s="497"/>
      <c r="HG6" s="497"/>
      <c r="HH6" s="497"/>
      <c r="HI6" s="497"/>
      <c r="HJ6" s="497"/>
      <c r="HK6" s="497"/>
      <c r="HL6" s="497"/>
      <c r="HM6" s="497"/>
      <c r="HN6" s="497"/>
      <c r="HO6" s="497"/>
      <c r="HP6" s="497"/>
      <c r="HQ6" s="497"/>
      <c r="HR6" s="497"/>
      <c r="HS6" s="497"/>
      <c r="HT6" s="497"/>
      <c r="HU6" s="497"/>
      <c r="HV6" s="497"/>
      <c r="HW6" s="497"/>
      <c r="HX6" s="497"/>
      <c r="HY6" s="497"/>
      <c r="HZ6" s="497" t="s">
        <v>273</v>
      </c>
    </row>
    <row r="7" spans="1:234" x14ac:dyDescent="0.25">
      <c r="A7" s="1080" t="str">
        <f>PENYELIA!A7</f>
        <v xml:space="preserve">No. Seri                                                                           </v>
      </c>
      <c r="B7" s="1080"/>
      <c r="C7" s="1080"/>
      <c r="D7" s="16" t="s">
        <v>64</v>
      </c>
      <c r="E7" s="16" t="s">
        <v>64</v>
      </c>
      <c r="F7" s="42" t="str">
        <f>PENYELIA!F7</f>
        <v>D13110159</v>
      </c>
      <c r="G7" s="42"/>
      <c r="H7" s="42"/>
      <c r="I7" s="42"/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  <c r="BB7" s="497"/>
      <c r="BC7" s="497"/>
      <c r="BD7" s="497"/>
      <c r="BE7" s="497"/>
      <c r="BF7" s="497"/>
      <c r="BG7" s="497"/>
      <c r="BH7" s="497"/>
      <c r="BI7" s="497"/>
      <c r="BJ7" s="497"/>
      <c r="BK7" s="497"/>
      <c r="BL7" s="497"/>
      <c r="BM7" s="497"/>
      <c r="BN7" s="497"/>
      <c r="BO7" s="497"/>
      <c r="BP7" s="497"/>
      <c r="BQ7" s="497"/>
      <c r="BR7" s="497"/>
      <c r="BS7" s="497"/>
      <c r="BT7" s="497"/>
      <c r="BU7" s="497"/>
      <c r="BV7" s="497"/>
      <c r="BW7" s="497"/>
      <c r="BX7" s="497"/>
      <c r="BY7" s="497"/>
      <c r="BZ7" s="497"/>
      <c r="CA7" s="497"/>
      <c r="CB7" s="497"/>
      <c r="CC7" s="497"/>
      <c r="CD7" s="497"/>
      <c r="CE7" s="497"/>
      <c r="CF7" s="497"/>
      <c r="CG7" s="497"/>
      <c r="CH7" s="497"/>
      <c r="CI7" s="497"/>
      <c r="CJ7" s="497"/>
      <c r="CK7" s="497"/>
      <c r="CL7" s="497"/>
      <c r="CM7" s="497"/>
      <c r="CN7" s="497"/>
      <c r="CO7" s="497"/>
      <c r="CP7" s="497"/>
      <c r="CQ7" s="497"/>
      <c r="CR7" s="497"/>
      <c r="CS7" s="497"/>
      <c r="CT7" s="497"/>
      <c r="CU7" s="497"/>
      <c r="CV7" s="497"/>
      <c r="CW7" s="497"/>
      <c r="CX7" s="497"/>
      <c r="CY7" s="497"/>
      <c r="CZ7" s="497"/>
      <c r="DA7" s="497"/>
      <c r="DB7" s="497"/>
      <c r="DC7" s="497"/>
      <c r="DD7" s="497"/>
      <c r="DE7" s="497"/>
      <c r="DF7" s="497"/>
      <c r="DG7" s="497"/>
      <c r="DH7" s="497"/>
      <c r="DI7" s="497"/>
      <c r="DJ7" s="497"/>
      <c r="DK7" s="497"/>
      <c r="DL7" s="497"/>
      <c r="DM7" s="497"/>
      <c r="DN7" s="497"/>
      <c r="DO7" s="497"/>
      <c r="DP7" s="497"/>
      <c r="DQ7" s="497"/>
      <c r="DR7" s="497"/>
      <c r="DS7" s="497"/>
      <c r="DT7" s="497"/>
      <c r="DU7" s="497"/>
      <c r="DV7" s="497"/>
      <c r="DW7" s="497"/>
      <c r="DX7" s="497"/>
      <c r="DY7" s="497"/>
      <c r="DZ7" s="497"/>
      <c r="EA7" s="497"/>
      <c r="EB7" s="497"/>
      <c r="EC7" s="497"/>
      <c r="ED7" s="497"/>
      <c r="EE7" s="497"/>
      <c r="EF7" s="497"/>
      <c r="EG7" s="497"/>
      <c r="EH7" s="497"/>
      <c r="EI7" s="497"/>
      <c r="EJ7" s="497"/>
      <c r="EK7" s="497"/>
      <c r="EL7" s="497"/>
      <c r="EM7" s="497"/>
      <c r="EN7" s="497"/>
      <c r="EO7" s="497"/>
      <c r="EP7" s="497"/>
      <c r="EQ7" s="497"/>
      <c r="ER7" s="497"/>
      <c r="ES7" s="497"/>
      <c r="ET7" s="497"/>
      <c r="EU7" s="497"/>
      <c r="EV7" s="497"/>
      <c r="EW7" s="497"/>
      <c r="EX7" s="497"/>
      <c r="EY7" s="497"/>
      <c r="EZ7" s="497"/>
      <c r="FA7" s="497"/>
      <c r="FB7" s="497"/>
      <c r="FC7" s="497"/>
      <c r="FD7" s="497"/>
      <c r="FE7" s="497"/>
      <c r="FF7" s="497"/>
      <c r="FG7" s="497"/>
      <c r="FH7" s="497"/>
      <c r="FI7" s="497"/>
      <c r="FJ7" s="497"/>
      <c r="FK7" s="497"/>
      <c r="FL7" s="497"/>
      <c r="FM7" s="497"/>
      <c r="FN7" s="497"/>
      <c r="FO7" s="497"/>
      <c r="FP7" s="497"/>
      <c r="FQ7" s="497"/>
      <c r="FR7" s="497"/>
      <c r="FS7" s="497"/>
      <c r="FT7" s="497"/>
      <c r="FU7" s="497"/>
      <c r="FV7" s="497"/>
      <c r="FW7" s="497"/>
      <c r="FX7" s="497"/>
      <c r="FY7" s="497"/>
      <c r="FZ7" s="497"/>
      <c r="GA7" s="497"/>
      <c r="GB7" s="497"/>
      <c r="GC7" s="497"/>
      <c r="GD7" s="497"/>
      <c r="GE7" s="497"/>
      <c r="GF7" s="497"/>
      <c r="GG7" s="497"/>
      <c r="GH7" s="497"/>
      <c r="GI7" s="497"/>
      <c r="GJ7" s="497"/>
      <c r="GK7" s="497"/>
      <c r="GL7" s="497"/>
      <c r="GM7" s="497"/>
      <c r="GN7" s="497"/>
      <c r="GO7" s="497"/>
      <c r="GP7" s="497"/>
      <c r="GQ7" s="497"/>
      <c r="GR7" s="497"/>
      <c r="GS7" s="497"/>
      <c r="GT7" s="497"/>
      <c r="GU7" s="497"/>
      <c r="GV7" s="497"/>
      <c r="GW7" s="497"/>
      <c r="GX7" s="497"/>
      <c r="GY7" s="497"/>
      <c r="GZ7" s="497"/>
      <c r="HA7" s="497"/>
      <c r="HB7" s="497"/>
      <c r="HC7" s="497"/>
      <c r="HD7" s="497"/>
      <c r="HE7" s="497"/>
      <c r="HF7" s="497"/>
      <c r="HG7" s="497"/>
      <c r="HH7" s="497"/>
      <c r="HI7" s="497"/>
      <c r="HJ7" s="497"/>
      <c r="HK7" s="497"/>
      <c r="HL7" s="497"/>
      <c r="HM7" s="497"/>
      <c r="HN7" s="497"/>
      <c r="HO7" s="497"/>
      <c r="HP7" s="497"/>
      <c r="HQ7" s="497"/>
      <c r="HR7" s="497"/>
      <c r="HS7" s="497"/>
      <c r="HT7" s="497"/>
      <c r="HU7" s="497"/>
      <c r="HV7" s="497"/>
      <c r="HW7" s="497"/>
      <c r="HX7" s="497"/>
      <c r="HY7" s="497"/>
      <c r="HZ7" s="497" t="s">
        <v>184</v>
      </c>
    </row>
    <row r="8" spans="1:234" x14ac:dyDescent="0.25">
      <c r="A8" s="42" t="str">
        <f>PENYELIA!A8</f>
        <v>Kapasitas</v>
      </c>
      <c r="B8" s="42"/>
      <c r="C8" s="42"/>
      <c r="E8" s="16" t="s">
        <v>64</v>
      </c>
      <c r="F8" s="42" t="str">
        <f>PENYELIA!F8</f>
        <v>0 - (-760)</v>
      </c>
      <c r="G8" s="16" t="str">
        <f>PENYELIA!G8</f>
        <v>(mmHg)</v>
      </c>
      <c r="L8" s="497"/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  <c r="BB8" s="497"/>
      <c r="BC8" s="497"/>
      <c r="BD8" s="497"/>
      <c r="BE8" s="497"/>
      <c r="BF8" s="497"/>
      <c r="BG8" s="497"/>
      <c r="BH8" s="497"/>
      <c r="BI8" s="497"/>
      <c r="BJ8" s="497"/>
      <c r="BK8" s="497"/>
      <c r="BL8" s="497"/>
      <c r="BM8" s="497"/>
      <c r="BN8" s="497"/>
      <c r="BO8" s="497"/>
      <c r="BP8" s="497"/>
      <c r="BQ8" s="497"/>
      <c r="BR8" s="497"/>
      <c r="BS8" s="497"/>
      <c r="BT8" s="497"/>
      <c r="BU8" s="497"/>
      <c r="BV8" s="497"/>
      <c r="BW8" s="497"/>
      <c r="BX8" s="497"/>
      <c r="BY8" s="497"/>
      <c r="BZ8" s="497"/>
      <c r="CA8" s="497"/>
      <c r="CB8" s="497"/>
      <c r="CC8" s="497"/>
      <c r="CD8" s="497"/>
      <c r="CE8" s="497"/>
      <c r="CF8" s="497"/>
      <c r="CG8" s="497"/>
      <c r="CH8" s="497"/>
      <c r="CI8" s="497"/>
      <c r="CJ8" s="497"/>
      <c r="CK8" s="497"/>
      <c r="CL8" s="497"/>
      <c r="CM8" s="497"/>
      <c r="CN8" s="497"/>
      <c r="CO8" s="497"/>
      <c r="CP8" s="497"/>
      <c r="CQ8" s="497"/>
      <c r="CR8" s="497"/>
      <c r="CS8" s="497"/>
      <c r="CT8" s="497"/>
      <c r="CU8" s="497"/>
      <c r="CV8" s="497"/>
      <c r="CW8" s="497"/>
      <c r="CX8" s="497"/>
      <c r="CY8" s="497"/>
      <c r="CZ8" s="497"/>
      <c r="DA8" s="497"/>
      <c r="DB8" s="497"/>
      <c r="DC8" s="497"/>
      <c r="DD8" s="497"/>
      <c r="DE8" s="497"/>
      <c r="DF8" s="497"/>
      <c r="DG8" s="497"/>
      <c r="DH8" s="497"/>
      <c r="DI8" s="497"/>
      <c r="DJ8" s="497"/>
      <c r="DK8" s="497"/>
      <c r="DL8" s="497"/>
      <c r="DM8" s="497"/>
      <c r="DN8" s="497"/>
      <c r="DO8" s="497"/>
      <c r="DP8" s="497"/>
      <c r="DQ8" s="497"/>
      <c r="DR8" s="497"/>
      <c r="DS8" s="497"/>
      <c r="DT8" s="497"/>
      <c r="DU8" s="497"/>
      <c r="DV8" s="497"/>
      <c r="DW8" s="497"/>
      <c r="DX8" s="497"/>
      <c r="DY8" s="497"/>
      <c r="DZ8" s="497"/>
      <c r="EA8" s="497"/>
      <c r="EB8" s="497"/>
      <c r="EC8" s="497"/>
      <c r="ED8" s="497"/>
      <c r="EE8" s="497"/>
      <c r="EF8" s="497"/>
      <c r="EG8" s="497"/>
      <c r="EH8" s="497"/>
      <c r="EI8" s="497"/>
      <c r="EJ8" s="497"/>
      <c r="EK8" s="497"/>
      <c r="EL8" s="497"/>
      <c r="EM8" s="497"/>
      <c r="EN8" s="497"/>
      <c r="EO8" s="497"/>
      <c r="EP8" s="497"/>
      <c r="EQ8" s="497"/>
      <c r="ER8" s="497"/>
      <c r="ES8" s="497"/>
      <c r="ET8" s="497"/>
      <c r="EU8" s="497"/>
      <c r="EV8" s="497"/>
      <c r="EW8" s="497"/>
      <c r="EX8" s="497"/>
      <c r="EY8" s="497"/>
      <c r="EZ8" s="497"/>
      <c r="FA8" s="497"/>
      <c r="FB8" s="497"/>
      <c r="FC8" s="497"/>
      <c r="FD8" s="497"/>
      <c r="FE8" s="497"/>
      <c r="FF8" s="497"/>
      <c r="FG8" s="497"/>
      <c r="FH8" s="497"/>
      <c r="FI8" s="497"/>
      <c r="FJ8" s="497"/>
      <c r="FK8" s="497"/>
      <c r="FL8" s="497"/>
      <c r="FM8" s="497"/>
      <c r="FN8" s="497"/>
      <c r="FO8" s="497"/>
      <c r="FP8" s="497"/>
      <c r="FQ8" s="497"/>
      <c r="FR8" s="497"/>
      <c r="FS8" s="497"/>
      <c r="FT8" s="497"/>
      <c r="FU8" s="497"/>
      <c r="FV8" s="497"/>
      <c r="FW8" s="497"/>
      <c r="FX8" s="497"/>
      <c r="FY8" s="497"/>
      <c r="FZ8" s="497"/>
      <c r="GA8" s="497"/>
      <c r="GB8" s="497"/>
      <c r="GC8" s="497"/>
      <c r="GD8" s="497"/>
      <c r="GE8" s="497"/>
      <c r="GF8" s="497"/>
      <c r="GG8" s="497"/>
      <c r="GH8" s="497"/>
      <c r="GI8" s="497"/>
      <c r="GJ8" s="497"/>
      <c r="GK8" s="497"/>
      <c r="GL8" s="497"/>
      <c r="GM8" s="497"/>
      <c r="GN8" s="497"/>
      <c r="GO8" s="497"/>
      <c r="GP8" s="497"/>
      <c r="GQ8" s="497"/>
      <c r="GR8" s="497"/>
      <c r="GS8" s="497"/>
      <c r="GT8" s="497"/>
      <c r="GU8" s="497"/>
      <c r="GV8" s="497"/>
      <c r="GW8" s="497"/>
      <c r="GX8" s="497"/>
      <c r="GY8" s="497"/>
      <c r="GZ8" s="497"/>
      <c r="HA8" s="497"/>
      <c r="HB8" s="497"/>
      <c r="HC8" s="497"/>
      <c r="HD8" s="497"/>
      <c r="HE8" s="497"/>
      <c r="HF8" s="497"/>
      <c r="HG8" s="497"/>
      <c r="HH8" s="497"/>
      <c r="HI8" s="497"/>
      <c r="HJ8" s="497"/>
      <c r="HK8" s="497"/>
      <c r="HL8" s="497"/>
      <c r="HM8" s="497"/>
      <c r="HN8" s="497"/>
      <c r="HO8" s="497"/>
      <c r="HP8" s="497"/>
      <c r="HQ8" s="497"/>
      <c r="HR8" s="497"/>
      <c r="HS8" s="497"/>
      <c r="HT8" s="497"/>
      <c r="HU8" s="497"/>
      <c r="HV8" s="497"/>
      <c r="HW8" s="497"/>
      <c r="HX8" s="497"/>
      <c r="HY8" s="497"/>
      <c r="HZ8" s="497"/>
    </row>
    <row r="9" spans="1:234" ht="16" thickBot="1" x14ac:dyDescent="0.3">
      <c r="A9" s="42" t="str">
        <f>PENYELIA!A9</f>
        <v>Resolusi</v>
      </c>
      <c r="B9" s="42"/>
      <c r="C9" s="42"/>
      <c r="E9" s="16" t="s">
        <v>64</v>
      </c>
      <c r="F9" s="42">
        <f>PENYELIA!F9</f>
        <v>-20</v>
      </c>
      <c r="G9" s="16" t="str">
        <f>PENYELIA!G9</f>
        <v>(mmHg)</v>
      </c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  <c r="BB9" s="497"/>
      <c r="BC9" s="497"/>
      <c r="BD9" s="497"/>
      <c r="BE9" s="497"/>
      <c r="BF9" s="497"/>
      <c r="BG9" s="497"/>
      <c r="BH9" s="497"/>
      <c r="BI9" s="497"/>
      <c r="BJ9" s="497"/>
      <c r="BK9" s="497"/>
      <c r="BL9" s="497"/>
      <c r="BM9" s="497"/>
      <c r="BN9" s="497"/>
      <c r="BO9" s="497"/>
      <c r="BP9" s="497"/>
      <c r="BQ9" s="497"/>
      <c r="BR9" s="497"/>
      <c r="BS9" s="497"/>
      <c r="BT9" s="497"/>
      <c r="BU9" s="497"/>
      <c r="BV9" s="497"/>
      <c r="BW9" s="497"/>
      <c r="BX9" s="497"/>
      <c r="BY9" s="497"/>
      <c r="BZ9" s="497"/>
      <c r="CA9" s="497"/>
      <c r="CB9" s="497"/>
      <c r="CC9" s="497"/>
      <c r="CD9" s="497"/>
      <c r="CE9" s="497"/>
      <c r="CF9" s="497"/>
      <c r="CG9" s="497"/>
      <c r="CH9" s="497"/>
      <c r="CI9" s="497"/>
      <c r="CJ9" s="497"/>
      <c r="CK9" s="497"/>
      <c r="CL9" s="497"/>
      <c r="CM9" s="497"/>
      <c r="CN9" s="497"/>
      <c r="CO9" s="497"/>
      <c r="CP9" s="497"/>
      <c r="CQ9" s="497"/>
      <c r="CR9" s="497"/>
      <c r="CS9" s="497"/>
      <c r="CT9" s="497"/>
      <c r="CU9" s="497"/>
      <c r="CV9" s="497"/>
      <c r="CW9" s="497"/>
      <c r="CX9" s="497"/>
      <c r="CY9" s="497"/>
      <c r="CZ9" s="497"/>
      <c r="DA9" s="497"/>
      <c r="DB9" s="497"/>
      <c r="DC9" s="497"/>
      <c r="DD9" s="497"/>
      <c r="DE9" s="497"/>
      <c r="DF9" s="497"/>
      <c r="DG9" s="497"/>
      <c r="DH9" s="497"/>
      <c r="DI9" s="497"/>
      <c r="DJ9" s="497"/>
      <c r="DK9" s="497"/>
      <c r="DL9" s="497"/>
      <c r="DM9" s="497"/>
      <c r="DN9" s="497"/>
      <c r="DO9" s="497"/>
      <c r="DP9" s="497"/>
      <c r="DQ9" s="497"/>
      <c r="DR9" s="497"/>
      <c r="DS9" s="497"/>
      <c r="DT9" s="497"/>
      <c r="DU9" s="497"/>
      <c r="DV9" s="497"/>
      <c r="DW9" s="497"/>
      <c r="DX9" s="497"/>
      <c r="DY9" s="497"/>
      <c r="DZ9" s="497"/>
      <c r="EA9" s="497"/>
      <c r="EB9" s="497"/>
      <c r="EC9" s="497"/>
      <c r="ED9" s="497"/>
      <c r="EE9" s="497"/>
      <c r="EF9" s="497"/>
      <c r="EG9" s="497"/>
      <c r="EH9" s="497"/>
      <c r="EI9" s="497"/>
      <c r="EJ9" s="497"/>
      <c r="EK9" s="497"/>
      <c r="EL9" s="497"/>
      <c r="EM9" s="497"/>
      <c r="EN9" s="497"/>
      <c r="EO9" s="497"/>
      <c r="EP9" s="497"/>
      <c r="EQ9" s="497"/>
      <c r="ER9" s="497"/>
      <c r="ES9" s="497"/>
      <c r="ET9" s="497"/>
      <c r="EU9" s="497"/>
      <c r="EV9" s="497"/>
      <c r="EW9" s="497"/>
      <c r="EX9" s="497"/>
      <c r="EY9" s="497"/>
      <c r="EZ9" s="497"/>
      <c r="FA9" s="497"/>
      <c r="FB9" s="497"/>
      <c r="FC9" s="497"/>
      <c r="FD9" s="497"/>
      <c r="FE9" s="497"/>
      <c r="FF9" s="497"/>
      <c r="FG9" s="497"/>
      <c r="FH9" s="497"/>
      <c r="FI9" s="497"/>
      <c r="FJ9" s="497"/>
      <c r="FK9" s="497"/>
      <c r="FL9" s="497"/>
      <c r="FM9" s="497"/>
      <c r="FN9" s="497"/>
      <c r="FO9" s="497"/>
      <c r="FP9" s="497"/>
      <c r="FQ9" s="497"/>
      <c r="FR9" s="497"/>
      <c r="FS9" s="497"/>
      <c r="FT9" s="497"/>
      <c r="FU9" s="497"/>
      <c r="FV9" s="497"/>
      <c r="FW9" s="497"/>
      <c r="FX9" s="497"/>
      <c r="FY9" s="497"/>
      <c r="FZ9" s="497"/>
      <c r="GA9" s="497"/>
      <c r="GB9" s="497"/>
      <c r="GC9" s="497"/>
      <c r="GD9" s="497"/>
      <c r="GE9" s="497"/>
      <c r="GF9" s="497"/>
      <c r="GG9" s="497"/>
      <c r="GH9" s="497"/>
      <c r="GI9" s="497"/>
      <c r="GJ9" s="497"/>
      <c r="GK9" s="497"/>
      <c r="GL9" s="497"/>
      <c r="GM9" s="497"/>
      <c r="GN9" s="497"/>
      <c r="GO9" s="497"/>
      <c r="GP9" s="497"/>
      <c r="GQ9" s="497"/>
      <c r="GR9" s="497"/>
      <c r="GS9" s="497"/>
      <c r="GT9" s="497"/>
      <c r="GU9" s="497"/>
      <c r="GV9" s="497"/>
      <c r="GW9" s="497"/>
      <c r="GX9" s="497"/>
      <c r="GY9" s="497"/>
      <c r="GZ9" s="497"/>
      <c r="HA9" s="497"/>
      <c r="HB9" s="497"/>
      <c r="HC9" s="497"/>
      <c r="HD9" s="497"/>
      <c r="HE9" s="497"/>
      <c r="HF9" s="497"/>
      <c r="HG9" s="497"/>
      <c r="HH9" s="497"/>
      <c r="HI9" s="497"/>
      <c r="HJ9" s="497"/>
      <c r="HK9" s="497"/>
      <c r="HL9" s="497"/>
      <c r="HM9" s="497"/>
      <c r="HN9" s="497"/>
      <c r="HO9" s="497"/>
      <c r="HP9" s="497"/>
      <c r="HQ9" s="497"/>
      <c r="HR9" s="497"/>
      <c r="HS9" s="497"/>
      <c r="HT9" s="497"/>
      <c r="HU9" s="497"/>
      <c r="HV9" s="497"/>
      <c r="HW9" s="497"/>
      <c r="HX9" s="497"/>
      <c r="HY9" s="497"/>
      <c r="HZ9" s="497"/>
    </row>
    <row r="10" spans="1:234" x14ac:dyDescent="0.25">
      <c r="A10" s="42" t="str">
        <f>PENYELIA!A10</f>
        <v>Tanggal Penerimaan Alat</v>
      </c>
      <c r="B10" s="42"/>
      <c r="C10" s="42"/>
      <c r="E10" s="16" t="s">
        <v>64</v>
      </c>
      <c r="F10" s="390" t="str">
        <f>PENYELIA!F10</f>
        <v>15 Mei 2019</v>
      </c>
      <c r="L10" s="497"/>
      <c r="M10" s="1084"/>
      <c r="N10" s="1085"/>
      <c r="O10" s="1086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497"/>
      <c r="BA10" s="497"/>
      <c r="BB10" s="497"/>
      <c r="BC10" s="497"/>
      <c r="BD10" s="497"/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7"/>
      <c r="BT10" s="497"/>
      <c r="BU10" s="497"/>
      <c r="BV10" s="497"/>
      <c r="BW10" s="497"/>
      <c r="BX10" s="497"/>
      <c r="BY10" s="497"/>
      <c r="BZ10" s="497"/>
      <c r="CA10" s="497"/>
      <c r="CB10" s="497"/>
      <c r="CC10" s="497"/>
      <c r="CD10" s="497"/>
      <c r="CE10" s="497"/>
      <c r="CF10" s="497"/>
      <c r="CG10" s="497"/>
      <c r="CH10" s="497"/>
      <c r="CI10" s="497"/>
      <c r="CJ10" s="497"/>
      <c r="CK10" s="497"/>
      <c r="CL10" s="497"/>
      <c r="CM10" s="497"/>
      <c r="CN10" s="497"/>
      <c r="CO10" s="497"/>
      <c r="CP10" s="497"/>
      <c r="CQ10" s="497"/>
      <c r="CR10" s="497"/>
      <c r="CS10" s="497"/>
      <c r="CT10" s="497"/>
      <c r="CU10" s="497"/>
      <c r="CV10" s="497"/>
      <c r="CW10" s="497"/>
      <c r="CX10" s="497"/>
      <c r="CY10" s="497"/>
      <c r="CZ10" s="497"/>
      <c r="DA10" s="497"/>
      <c r="DB10" s="497"/>
      <c r="DC10" s="497"/>
      <c r="DD10" s="497"/>
      <c r="DE10" s="497"/>
      <c r="DF10" s="497"/>
      <c r="DG10" s="497"/>
      <c r="DH10" s="497"/>
      <c r="DI10" s="497"/>
      <c r="DJ10" s="497"/>
      <c r="DK10" s="497"/>
      <c r="DL10" s="497"/>
      <c r="DM10" s="497"/>
      <c r="DN10" s="497"/>
      <c r="DO10" s="497"/>
      <c r="DP10" s="497"/>
      <c r="DQ10" s="497"/>
      <c r="DR10" s="497"/>
      <c r="DS10" s="497"/>
      <c r="DT10" s="497"/>
      <c r="DU10" s="497"/>
      <c r="DV10" s="497"/>
      <c r="DW10" s="497"/>
      <c r="DX10" s="497"/>
      <c r="DY10" s="497"/>
      <c r="DZ10" s="497"/>
      <c r="EA10" s="497"/>
      <c r="EB10" s="497"/>
      <c r="EC10" s="497"/>
      <c r="ED10" s="497"/>
      <c r="EE10" s="497"/>
      <c r="EF10" s="497"/>
      <c r="EG10" s="497"/>
      <c r="EH10" s="497"/>
      <c r="EI10" s="497"/>
      <c r="EJ10" s="497"/>
      <c r="EK10" s="497"/>
      <c r="EL10" s="497"/>
      <c r="EM10" s="497"/>
      <c r="EN10" s="497"/>
      <c r="EO10" s="497"/>
      <c r="EP10" s="497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7"/>
      <c r="FH10" s="497"/>
      <c r="FI10" s="497"/>
      <c r="FJ10" s="497"/>
      <c r="FK10" s="497"/>
      <c r="FL10" s="497"/>
      <c r="FM10" s="497"/>
      <c r="FN10" s="497"/>
      <c r="FO10" s="497"/>
      <c r="FP10" s="497"/>
      <c r="FQ10" s="497"/>
      <c r="FR10" s="497"/>
      <c r="FS10" s="497"/>
      <c r="FT10" s="497"/>
      <c r="FU10" s="497"/>
      <c r="FV10" s="497"/>
      <c r="FW10" s="497"/>
      <c r="FX10" s="497"/>
      <c r="FY10" s="497"/>
      <c r="FZ10" s="497"/>
      <c r="GA10" s="497"/>
      <c r="GB10" s="497"/>
      <c r="GC10" s="497"/>
      <c r="GD10" s="497"/>
      <c r="GE10" s="497"/>
      <c r="GF10" s="497"/>
      <c r="GG10" s="497"/>
      <c r="GH10" s="497"/>
      <c r="GI10" s="497"/>
      <c r="GJ10" s="497"/>
      <c r="GK10" s="497"/>
      <c r="GL10" s="497"/>
      <c r="GM10" s="497"/>
      <c r="GN10" s="497"/>
      <c r="GO10" s="497"/>
      <c r="GP10" s="497"/>
      <c r="GQ10" s="497"/>
      <c r="GR10" s="497"/>
      <c r="GS10" s="497"/>
      <c r="GT10" s="497"/>
      <c r="GU10" s="497"/>
      <c r="GV10" s="497"/>
      <c r="GW10" s="497"/>
      <c r="GX10" s="497"/>
      <c r="GY10" s="497"/>
      <c r="GZ10" s="497"/>
      <c r="HA10" s="497"/>
      <c r="HB10" s="497"/>
      <c r="HC10" s="497"/>
      <c r="HD10" s="497"/>
      <c r="HE10" s="497"/>
      <c r="HF10" s="497"/>
      <c r="HG10" s="497"/>
      <c r="HH10" s="497"/>
      <c r="HI10" s="497"/>
      <c r="HJ10" s="497"/>
      <c r="HK10" s="497"/>
      <c r="HL10" s="497"/>
      <c r="HM10" s="497"/>
      <c r="HN10" s="497"/>
      <c r="HO10" s="497"/>
      <c r="HP10" s="497"/>
      <c r="HQ10" s="497"/>
      <c r="HR10" s="497"/>
      <c r="HS10" s="497"/>
      <c r="HT10" s="497"/>
      <c r="HU10" s="497"/>
      <c r="HV10" s="497"/>
      <c r="HW10" s="497"/>
      <c r="HX10" s="497"/>
      <c r="HY10" s="497"/>
      <c r="HZ10" s="497"/>
    </row>
    <row r="11" spans="1:234" x14ac:dyDescent="0.25">
      <c r="A11" s="1080" t="str">
        <f>PENYELIA!A11</f>
        <v xml:space="preserve">Tanggal Kalibrasi                                               </v>
      </c>
      <c r="B11" s="1080"/>
      <c r="C11" s="1080"/>
      <c r="D11" s="16" t="s">
        <v>64</v>
      </c>
      <c r="E11" s="16" t="s">
        <v>64</v>
      </c>
      <c r="F11" s="390" t="str">
        <f>PENYELIA!F11</f>
        <v>15 Mei 2019</v>
      </c>
      <c r="G11" s="42"/>
      <c r="H11" s="42"/>
      <c r="I11" s="42"/>
      <c r="L11" s="497"/>
      <c r="M11" s="424"/>
      <c r="N11" s="419"/>
      <c r="O11" s="420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97"/>
      <c r="AH11" s="497"/>
      <c r="AI11" s="497"/>
      <c r="AJ11" s="497"/>
      <c r="AK11" s="497"/>
      <c r="AL11" s="497"/>
      <c r="AM11" s="497"/>
      <c r="AN11" s="497"/>
      <c r="AO11" s="497"/>
      <c r="AP11" s="497"/>
      <c r="AQ11" s="497"/>
      <c r="AR11" s="497"/>
      <c r="AS11" s="497"/>
      <c r="AT11" s="497"/>
      <c r="AU11" s="497"/>
      <c r="AV11" s="497"/>
      <c r="AW11" s="497"/>
      <c r="AX11" s="497"/>
      <c r="AY11" s="497"/>
      <c r="AZ11" s="497"/>
      <c r="BA11" s="497"/>
      <c r="BB11" s="497"/>
      <c r="BC11" s="497"/>
      <c r="BD11" s="497"/>
      <c r="BE11" s="497"/>
      <c r="BF11" s="497"/>
      <c r="BG11" s="497"/>
      <c r="BH11" s="497"/>
      <c r="BI11" s="497"/>
      <c r="BJ11" s="497"/>
      <c r="BK11" s="497"/>
      <c r="BL11" s="497"/>
      <c r="BM11" s="497"/>
      <c r="BN11" s="497"/>
      <c r="BO11" s="497"/>
      <c r="BP11" s="497"/>
      <c r="BQ11" s="497"/>
      <c r="BR11" s="497"/>
      <c r="BS11" s="497"/>
      <c r="BT11" s="497"/>
      <c r="BU11" s="497"/>
      <c r="BV11" s="497"/>
      <c r="BW11" s="497"/>
      <c r="BX11" s="497"/>
      <c r="BY11" s="497"/>
      <c r="BZ11" s="497"/>
      <c r="CA11" s="497"/>
      <c r="CB11" s="497"/>
      <c r="CC11" s="497"/>
      <c r="CD11" s="497"/>
      <c r="CE11" s="497"/>
      <c r="CF11" s="497"/>
      <c r="CG11" s="497"/>
      <c r="CH11" s="497"/>
      <c r="CI11" s="497"/>
      <c r="CJ11" s="497"/>
      <c r="CK11" s="497"/>
      <c r="CL11" s="497"/>
      <c r="CM11" s="497"/>
      <c r="CN11" s="497"/>
      <c r="CO11" s="497"/>
      <c r="CP11" s="497"/>
      <c r="CQ11" s="497"/>
      <c r="CR11" s="497"/>
      <c r="CS11" s="497"/>
      <c r="CT11" s="497"/>
      <c r="CU11" s="497"/>
      <c r="CV11" s="497"/>
      <c r="CW11" s="497"/>
      <c r="CX11" s="497"/>
      <c r="CY11" s="497"/>
      <c r="CZ11" s="497"/>
      <c r="DA11" s="497"/>
      <c r="DB11" s="497"/>
      <c r="DC11" s="497"/>
      <c r="DD11" s="497"/>
      <c r="DE11" s="497"/>
      <c r="DF11" s="497"/>
      <c r="DG11" s="497"/>
      <c r="DH11" s="497"/>
      <c r="DI11" s="497"/>
      <c r="DJ11" s="497"/>
      <c r="DK11" s="497"/>
      <c r="DL11" s="497"/>
      <c r="DM11" s="497"/>
      <c r="DN11" s="497"/>
      <c r="DO11" s="497"/>
      <c r="DP11" s="497"/>
      <c r="DQ11" s="497"/>
      <c r="DR11" s="497"/>
      <c r="DS11" s="497"/>
      <c r="DT11" s="497"/>
      <c r="DU11" s="497"/>
      <c r="DV11" s="497"/>
      <c r="DW11" s="497"/>
      <c r="DX11" s="497"/>
      <c r="DY11" s="497"/>
      <c r="DZ11" s="497"/>
      <c r="EA11" s="497"/>
      <c r="EB11" s="497"/>
      <c r="EC11" s="497"/>
      <c r="ED11" s="497"/>
      <c r="EE11" s="497"/>
      <c r="EF11" s="497"/>
      <c r="EG11" s="497"/>
      <c r="EH11" s="497"/>
      <c r="EI11" s="497"/>
      <c r="EJ11" s="497"/>
      <c r="EK11" s="497"/>
      <c r="EL11" s="497"/>
      <c r="EM11" s="497"/>
      <c r="EN11" s="497"/>
      <c r="EO11" s="497"/>
      <c r="EP11" s="497"/>
      <c r="EQ11" s="497"/>
      <c r="ER11" s="497"/>
      <c r="ES11" s="497"/>
      <c r="ET11" s="497"/>
      <c r="EU11" s="497"/>
      <c r="EV11" s="497"/>
      <c r="EW11" s="497"/>
      <c r="EX11" s="497"/>
      <c r="EY11" s="497"/>
      <c r="EZ11" s="497"/>
      <c r="FA11" s="497"/>
      <c r="FB11" s="497"/>
      <c r="FC11" s="497"/>
      <c r="FD11" s="497"/>
      <c r="FE11" s="497"/>
      <c r="FF11" s="497"/>
      <c r="FG11" s="497"/>
      <c r="FH11" s="497"/>
      <c r="FI11" s="497"/>
      <c r="FJ11" s="497"/>
      <c r="FK11" s="497"/>
      <c r="FL11" s="497"/>
      <c r="FM11" s="497"/>
      <c r="FN11" s="497"/>
      <c r="FO11" s="497"/>
      <c r="FP11" s="497"/>
      <c r="FQ11" s="497"/>
      <c r="FR11" s="497"/>
      <c r="FS11" s="497"/>
      <c r="FT11" s="497"/>
      <c r="FU11" s="497"/>
      <c r="FV11" s="497"/>
      <c r="FW11" s="497"/>
      <c r="FX11" s="497"/>
      <c r="FY11" s="497"/>
      <c r="FZ11" s="497"/>
      <c r="GA11" s="497"/>
      <c r="GB11" s="497"/>
      <c r="GC11" s="497"/>
      <c r="GD11" s="497"/>
      <c r="GE11" s="497"/>
      <c r="GF11" s="497"/>
      <c r="GG11" s="497"/>
      <c r="GH11" s="497"/>
      <c r="GI11" s="497"/>
      <c r="GJ11" s="497"/>
      <c r="GK11" s="497"/>
      <c r="GL11" s="497"/>
      <c r="GM11" s="497"/>
      <c r="GN11" s="497"/>
      <c r="GO11" s="497"/>
      <c r="GP11" s="497"/>
      <c r="GQ11" s="497"/>
      <c r="GR11" s="497"/>
      <c r="GS11" s="497"/>
      <c r="GT11" s="497"/>
      <c r="GU11" s="497"/>
      <c r="GV11" s="497"/>
      <c r="GW11" s="497"/>
      <c r="GX11" s="497"/>
      <c r="GY11" s="497"/>
      <c r="GZ11" s="497"/>
      <c r="HA11" s="497"/>
      <c r="HB11" s="497"/>
      <c r="HC11" s="497"/>
      <c r="HD11" s="497"/>
      <c r="HE11" s="497"/>
      <c r="HF11" s="497"/>
      <c r="HG11" s="497"/>
      <c r="HH11" s="497"/>
      <c r="HI11" s="497"/>
      <c r="HJ11" s="497"/>
      <c r="HK11" s="497"/>
      <c r="HL11" s="497"/>
      <c r="HM11" s="497"/>
      <c r="HN11" s="497"/>
      <c r="HO11" s="497"/>
      <c r="HP11" s="497"/>
      <c r="HQ11" s="497"/>
      <c r="HR11" s="497"/>
      <c r="HS11" s="497"/>
      <c r="HT11" s="497"/>
      <c r="HU11" s="497"/>
      <c r="HV11" s="497"/>
      <c r="HW11" s="497"/>
      <c r="HX11" s="497"/>
      <c r="HY11" s="497"/>
      <c r="HZ11" s="497" t="s">
        <v>328</v>
      </c>
    </row>
    <row r="12" spans="1:234" x14ac:dyDescent="0.25">
      <c r="A12" s="1080" t="str">
        <f>PENYELIA!A12</f>
        <v xml:space="preserve">Tempat Kalibrasi                                        </v>
      </c>
      <c r="B12" s="1080"/>
      <c r="C12" s="1080"/>
      <c r="D12" s="16" t="s">
        <v>64</v>
      </c>
      <c r="E12" s="16" t="s">
        <v>64</v>
      </c>
      <c r="F12" s="42" t="str">
        <f>PENYELIA!F12</f>
        <v>Ruang Anggrek Lantai 3</v>
      </c>
      <c r="L12" s="497"/>
      <c r="M12" s="424"/>
      <c r="N12" s="419"/>
      <c r="O12" s="420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  <c r="AA12" s="497"/>
      <c r="AB12" s="497"/>
      <c r="AC12" s="497"/>
      <c r="AD12" s="497"/>
      <c r="AE12" s="497"/>
      <c r="AF12" s="497"/>
      <c r="AG12" s="497"/>
      <c r="AH12" s="497"/>
      <c r="AI12" s="497"/>
      <c r="AJ12" s="497"/>
      <c r="AK12" s="497"/>
      <c r="AL12" s="497"/>
      <c r="AM12" s="497"/>
      <c r="AN12" s="497"/>
      <c r="AO12" s="497"/>
      <c r="AP12" s="497"/>
      <c r="AQ12" s="497"/>
      <c r="AR12" s="497"/>
      <c r="AS12" s="497"/>
      <c r="AT12" s="497"/>
      <c r="AU12" s="497"/>
      <c r="AV12" s="497"/>
      <c r="AW12" s="497"/>
      <c r="AX12" s="497"/>
      <c r="AY12" s="497"/>
      <c r="AZ12" s="497"/>
      <c r="BA12" s="497"/>
      <c r="BB12" s="497"/>
      <c r="BC12" s="497"/>
      <c r="BD12" s="497"/>
      <c r="BE12" s="497"/>
      <c r="BF12" s="497"/>
      <c r="BG12" s="497"/>
      <c r="BH12" s="497"/>
      <c r="BI12" s="497"/>
      <c r="BJ12" s="497"/>
      <c r="BK12" s="497"/>
      <c r="BL12" s="497"/>
      <c r="BM12" s="497"/>
      <c r="BN12" s="497"/>
      <c r="BO12" s="497"/>
      <c r="BP12" s="497"/>
      <c r="BQ12" s="497"/>
      <c r="BR12" s="497"/>
      <c r="BS12" s="497"/>
      <c r="BT12" s="497"/>
      <c r="BU12" s="497"/>
      <c r="BV12" s="497"/>
      <c r="BW12" s="497"/>
      <c r="BX12" s="497"/>
      <c r="BY12" s="497"/>
      <c r="BZ12" s="497"/>
      <c r="CA12" s="497"/>
      <c r="CB12" s="497"/>
      <c r="CC12" s="497"/>
      <c r="CD12" s="497"/>
      <c r="CE12" s="497"/>
      <c r="CF12" s="497"/>
      <c r="CG12" s="497"/>
      <c r="CH12" s="497"/>
      <c r="CI12" s="497"/>
      <c r="CJ12" s="497"/>
      <c r="CK12" s="497"/>
      <c r="CL12" s="497"/>
      <c r="CM12" s="497"/>
      <c r="CN12" s="497"/>
      <c r="CO12" s="497"/>
      <c r="CP12" s="497"/>
      <c r="CQ12" s="497"/>
      <c r="CR12" s="497"/>
      <c r="CS12" s="497"/>
      <c r="CT12" s="497"/>
      <c r="CU12" s="497"/>
      <c r="CV12" s="497"/>
      <c r="CW12" s="497"/>
      <c r="CX12" s="497"/>
      <c r="CY12" s="497"/>
      <c r="CZ12" s="497"/>
      <c r="DA12" s="497"/>
      <c r="DB12" s="497"/>
      <c r="DC12" s="497"/>
      <c r="DD12" s="497"/>
      <c r="DE12" s="497"/>
      <c r="DF12" s="497"/>
      <c r="DG12" s="497"/>
      <c r="DH12" s="497"/>
      <c r="DI12" s="497"/>
      <c r="DJ12" s="497"/>
      <c r="DK12" s="497"/>
      <c r="DL12" s="497"/>
      <c r="DM12" s="497"/>
      <c r="DN12" s="497"/>
      <c r="DO12" s="497"/>
      <c r="DP12" s="497"/>
      <c r="DQ12" s="497"/>
      <c r="DR12" s="497"/>
      <c r="DS12" s="497"/>
      <c r="DT12" s="497"/>
      <c r="DU12" s="497"/>
      <c r="DV12" s="497"/>
      <c r="DW12" s="497"/>
      <c r="DX12" s="497"/>
      <c r="DY12" s="497"/>
      <c r="DZ12" s="497"/>
      <c r="EA12" s="497"/>
      <c r="EB12" s="497"/>
      <c r="EC12" s="497"/>
      <c r="ED12" s="497"/>
      <c r="EE12" s="497"/>
      <c r="EF12" s="497"/>
      <c r="EG12" s="497"/>
      <c r="EH12" s="497"/>
      <c r="EI12" s="497"/>
      <c r="EJ12" s="497"/>
      <c r="EK12" s="497"/>
      <c r="EL12" s="497"/>
      <c r="EM12" s="497"/>
      <c r="EN12" s="497"/>
      <c r="EO12" s="497"/>
      <c r="EP12" s="497"/>
      <c r="EQ12" s="497"/>
      <c r="ER12" s="497"/>
      <c r="ES12" s="497"/>
      <c r="ET12" s="497"/>
      <c r="EU12" s="497"/>
      <c r="EV12" s="497"/>
      <c r="EW12" s="497"/>
      <c r="EX12" s="497"/>
      <c r="EY12" s="497"/>
      <c r="EZ12" s="497"/>
      <c r="FA12" s="497"/>
      <c r="FB12" s="497"/>
      <c r="FC12" s="497"/>
      <c r="FD12" s="497"/>
      <c r="FE12" s="497"/>
      <c r="FF12" s="497"/>
      <c r="FG12" s="497"/>
      <c r="FH12" s="497"/>
      <c r="FI12" s="497"/>
      <c r="FJ12" s="497"/>
      <c r="FK12" s="497"/>
      <c r="FL12" s="497"/>
      <c r="FM12" s="497"/>
      <c r="FN12" s="497"/>
      <c r="FO12" s="497"/>
      <c r="FP12" s="497"/>
      <c r="FQ12" s="497"/>
      <c r="FR12" s="497"/>
      <c r="FS12" s="497"/>
      <c r="FT12" s="497"/>
      <c r="FU12" s="497"/>
      <c r="FV12" s="497"/>
      <c r="FW12" s="497"/>
      <c r="FX12" s="497"/>
      <c r="FY12" s="497"/>
      <c r="FZ12" s="497"/>
      <c r="GA12" s="497"/>
      <c r="GB12" s="497"/>
      <c r="GC12" s="497"/>
      <c r="GD12" s="497"/>
      <c r="GE12" s="497"/>
      <c r="GF12" s="497"/>
      <c r="GG12" s="497"/>
      <c r="GH12" s="497"/>
      <c r="GI12" s="497"/>
      <c r="GJ12" s="497"/>
      <c r="GK12" s="497"/>
      <c r="GL12" s="497"/>
      <c r="GM12" s="497"/>
      <c r="GN12" s="497"/>
      <c r="GO12" s="497"/>
      <c r="GP12" s="497"/>
      <c r="GQ12" s="497"/>
      <c r="GR12" s="497"/>
      <c r="GS12" s="497"/>
      <c r="GT12" s="497"/>
      <c r="GU12" s="497"/>
      <c r="GV12" s="497"/>
      <c r="GW12" s="497"/>
      <c r="GX12" s="497"/>
      <c r="GY12" s="497"/>
      <c r="GZ12" s="497"/>
      <c r="HA12" s="497"/>
      <c r="HB12" s="497"/>
      <c r="HC12" s="497"/>
      <c r="HD12" s="497"/>
      <c r="HE12" s="497"/>
      <c r="HF12" s="497"/>
      <c r="HG12" s="497"/>
      <c r="HH12" s="497"/>
      <c r="HI12" s="497"/>
      <c r="HJ12" s="497"/>
      <c r="HK12" s="497"/>
      <c r="HL12" s="497"/>
      <c r="HM12" s="497"/>
      <c r="HN12" s="497"/>
      <c r="HO12" s="497"/>
      <c r="HP12" s="497"/>
      <c r="HQ12" s="497"/>
      <c r="HR12" s="497"/>
      <c r="HS12" s="497"/>
      <c r="HT12" s="497"/>
      <c r="HU12" s="497"/>
      <c r="HV12" s="497"/>
      <c r="HW12" s="497"/>
      <c r="HX12" s="497"/>
      <c r="HY12" s="497"/>
      <c r="HZ12" s="497" t="s">
        <v>329</v>
      </c>
    </row>
    <row r="13" spans="1:234" ht="16" thickBot="1" x14ac:dyDescent="0.35">
      <c r="A13" s="42" t="str">
        <f>PENYELIA!A13</f>
        <v>Nama Ruang</v>
      </c>
      <c r="B13" s="42"/>
      <c r="C13" s="42"/>
      <c r="E13" s="16" t="s">
        <v>64</v>
      </c>
      <c r="F13" s="42" t="str">
        <f>PENYELIA!F13</f>
        <v>Laboratorium Kalibrasi LPFK Banjarbaru</v>
      </c>
      <c r="L13" s="497"/>
      <c r="M13" s="421"/>
      <c r="N13" s="422"/>
      <c r="O13" s="423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97"/>
      <c r="AH13" s="497"/>
      <c r="AI13" s="497"/>
      <c r="AJ13" s="497"/>
      <c r="AK13" s="497"/>
      <c r="AL13" s="497"/>
      <c r="AM13" s="497"/>
      <c r="AN13" s="497"/>
      <c r="AO13" s="497"/>
      <c r="AP13" s="497"/>
      <c r="AQ13" s="497"/>
      <c r="AR13" s="497"/>
      <c r="AS13" s="497"/>
      <c r="AT13" s="497"/>
      <c r="AU13" s="497"/>
      <c r="AV13" s="497"/>
      <c r="AW13" s="497"/>
      <c r="AX13" s="497"/>
      <c r="AY13" s="497"/>
      <c r="AZ13" s="497"/>
      <c r="BA13" s="497"/>
      <c r="BB13" s="497"/>
      <c r="BC13" s="497"/>
      <c r="BD13" s="497"/>
      <c r="BE13" s="497"/>
      <c r="BF13" s="497"/>
      <c r="BG13" s="497"/>
      <c r="BH13" s="497"/>
      <c r="BI13" s="497"/>
      <c r="BJ13" s="497"/>
      <c r="BK13" s="497"/>
      <c r="BL13" s="497"/>
      <c r="BM13" s="497"/>
      <c r="BN13" s="497"/>
      <c r="BO13" s="497"/>
      <c r="BP13" s="497"/>
      <c r="BQ13" s="497"/>
      <c r="BR13" s="497"/>
      <c r="BS13" s="497"/>
      <c r="BT13" s="497"/>
      <c r="BU13" s="497"/>
      <c r="BV13" s="497"/>
      <c r="BW13" s="497"/>
      <c r="BX13" s="497"/>
      <c r="BY13" s="497"/>
      <c r="BZ13" s="497"/>
      <c r="CA13" s="497"/>
      <c r="CB13" s="497"/>
      <c r="CC13" s="497"/>
      <c r="CD13" s="497"/>
      <c r="CE13" s="497"/>
      <c r="CF13" s="497"/>
      <c r="CG13" s="497"/>
      <c r="CH13" s="497"/>
      <c r="CI13" s="497"/>
      <c r="CJ13" s="497"/>
      <c r="CK13" s="497"/>
      <c r="CL13" s="497"/>
      <c r="CM13" s="497"/>
      <c r="CN13" s="497"/>
      <c r="CO13" s="497"/>
      <c r="CP13" s="497"/>
      <c r="CQ13" s="497"/>
      <c r="CR13" s="497"/>
      <c r="CS13" s="497"/>
      <c r="CT13" s="497"/>
      <c r="CU13" s="497"/>
      <c r="CV13" s="497"/>
      <c r="CW13" s="497"/>
      <c r="CX13" s="497"/>
      <c r="CY13" s="497"/>
      <c r="CZ13" s="497"/>
      <c r="DA13" s="497"/>
      <c r="DB13" s="497"/>
      <c r="DC13" s="497"/>
      <c r="DD13" s="497"/>
      <c r="DE13" s="497"/>
      <c r="DF13" s="497"/>
      <c r="DG13" s="497"/>
      <c r="DH13" s="497"/>
      <c r="DI13" s="497"/>
      <c r="DJ13" s="497"/>
      <c r="DK13" s="497"/>
      <c r="DL13" s="497"/>
      <c r="DM13" s="497"/>
      <c r="DN13" s="497"/>
      <c r="DO13" s="497"/>
      <c r="DP13" s="497"/>
      <c r="DQ13" s="497"/>
      <c r="DR13" s="497"/>
      <c r="DS13" s="497"/>
      <c r="DT13" s="497"/>
      <c r="DU13" s="497"/>
      <c r="DV13" s="497"/>
      <c r="DW13" s="497"/>
      <c r="DX13" s="497"/>
      <c r="DY13" s="497"/>
      <c r="DZ13" s="497"/>
      <c r="EA13" s="497"/>
      <c r="EB13" s="497"/>
      <c r="EC13" s="497"/>
      <c r="ED13" s="497"/>
      <c r="EE13" s="497"/>
      <c r="EF13" s="497"/>
      <c r="EG13" s="497"/>
      <c r="EH13" s="497"/>
      <c r="EI13" s="497"/>
      <c r="EJ13" s="497"/>
      <c r="EK13" s="497"/>
      <c r="EL13" s="497"/>
      <c r="EM13" s="497"/>
      <c r="EN13" s="497"/>
      <c r="EO13" s="497"/>
      <c r="EP13" s="497"/>
      <c r="EQ13" s="497"/>
      <c r="ER13" s="497"/>
      <c r="ES13" s="497"/>
      <c r="ET13" s="497"/>
      <c r="EU13" s="497"/>
      <c r="EV13" s="497"/>
      <c r="EW13" s="497"/>
      <c r="EX13" s="497"/>
      <c r="EY13" s="497"/>
      <c r="EZ13" s="497"/>
      <c r="FA13" s="497"/>
      <c r="FB13" s="497"/>
      <c r="FC13" s="497"/>
      <c r="FD13" s="497"/>
      <c r="FE13" s="497"/>
      <c r="FF13" s="497"/>
      <c r="FG13" s="497"/>
      <c r="FH13" s="497"/>
      <c r="FI13" s="497"/>
      <c r="FJ13" s="497"/>
      <c r="FK13" s="497"/>
      <c r="FL13" s="497"/>
      <c r="FM13" s="497"/>
      <c r="FN13" s="497"/>
      <c r="FO13" s="497"/>
      <c r="FP13" s="497"/>
      <c r="FQ13" s="497"/>
      <c r="FR13" s="497"/>
      <c r="FS13" s="497"/>
      <c r="FT13" s="497"/>
      <c r="FU13" s="497"/>
      <c r="FV13" s="497"/>
      <c r="FW13" s="497"/>
      <c r="FX13" s="497"/>
      <c r="FY13" s="497"/>
      <c r="FZ13" s="497"/>
      <c r="GA13" s="497"/>
      <c r="GB13" s="497"/>
      <c r="GC13" s="497"/>
      <c r="GD13" s="497"/>
      <c r="GE13" s="497"/>
      <c r="GF13" s="497"/>
      <c r="GG13" s="497"/>
      <c r="GH13" s="497"/>
      <c r="GI13" s="497"/>
      <c r="GJ13" s="497"/>
      <c r="GK13" s="497"/>
      <c r="GL13" s="497"/>
      <c r="GM13" s="497"/>
      <c r="GN13" s="497"/>
      <c r="GO13" s="497"/>
      <c r="GP13" s="497"/>
      <c r="GQ13" s="497"/>
      <c r="GR13" s="497"/>
      <c r="GS13" s="497"/>
      <c r="GT13" s="497"/>
      <c r="GU13" s="497"/>
      <c r="GV13" s="497"/>
      <c r="GW13" s="497"/>
      <c r="GX13" s="497"/>
      <c r="GY13" s="497"/>
      <c r="GZ13" s="497"/>
      <c r="HA13" s="497"/>
      <c r="HB13" s="497"/>
      <c r="HC13" s="497"/>
      <c r="HD13" s="497"/>
      <c r="HE13" s="497"/>
      <c r="HF13" s="497"/>
      <c r="HG13" s="497"/>
      <c r="HH13" s="497"/>
      <c r="HI13" s="497"/>
      <c r="HJ13" s="497"/>
      <c r="HK13" s="497"/>
      <c r="HL13" s="497"/>
      <c r="HM13" s="497"/>
      <c r="HN13" s="497"/>
      <c r="HO13" s="497"/>
      <c r="HP13" s="497"/>
      <c r="HQ13" s="497"/>
      <c r="HR13" s="497"/>
      <c r="HS13" s="497"/>
      <c r="HT13" s="497"/>
      <c r="HU13" s="497"/>
      <c r="HV13" s="497"/>
      <c r="HW13" s="497"/>
      <c r="HX13" s="497"/>
      <c r="HY13" s="497"/>
      <c r="HZ13" s="497"/>
    </row>
    <row r="14" spans="1:234" ht="15.75" customHeight="1" x14ac:dyDescent="0.25">
      <c r="A14" s="42" t="str">
        <f>PENYELIA!A14</f>
        <v>Metode Kerja</v>
      </c>
      <c r="B14" s="42"/>
      <c r="C14" s="42"/>
      <c r="E14" s="16" t="s">
        <v>64</v>
      </c>
      <c r="F14" s="16" t="str">
        <f>PENYELIA!F14</f>
        <v>T.MK - 04 ( ECRI 459-20010301)</v>
      </c>
      <c r="L14" s="497"/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  <c r="AA14" s="497"/>
      <c r="AB14" s="497"/>
      <c r="AC14" s="497"/>
      <c r="AD14" s="497"/>
      <c r="AE14" s="497"/>
      <c r="AF14" s="497"/>
      <c r="AG14" s="497"/>
      <c r="AH14" s="497"/>
      <c r="AI14" s="497"/>
      <c r="AJ14" s="497"/>
      <c r="AK14" s="497"/>
      <c r="AL14" s="497"/>
      <c r="AM14" s="497"/>
      <c r="AN14" s="497"/>
      <c r="AO14" s="497"/>
      <c r="AP14" s="497"/>
      <c r="AQ14" s="497"/>
      <c r="AR14" s="497"/>
      <c r="AS14" s="497"/>
      <c r="AT14" s="497"/>
      <c r="AU14" s="497"/>
      <c r="AV14" s="497"/>
      <c r="AW14" s="497"/>
      <c r="AX14" s="497"/>
      <c r="AY14" s="497"/>
      <c r="AZ14" s="497"/>
      <c r="BA14" s="497"/>
      <c r="BB14" s="497"/>
      <c r="BC14" s="497"/>
      <c r="BD14" s="497"/>
      <c r="BE14" s="497"/>
      <c r="BF14" s="497"/>
      <c r="BG14" s="497"/>
      <c r="BH14" s="497"/>
      <c r="BI14" s="497"/>
      <c r="BJ14" s="497"/>
      <c r="BK14" s="497"/>
      <c r="BL14" s="497"/>
      <c r="BM14" s="497"/>
      <c r="BN14" s="497"/>
      <c r="BO14" s="497"/>
      <c r="BP14" s="497"/>
      <c r="BQ14" s="497"/>
      <c r="BR14" s="497"/>
      <c r="BS14" s="497"/>
      <c r="BT14" s="497"/>
      <c r="BU14" s="497"/>
      <c r="BV14" s="497"/>
      <c r="BW14" s="497"/>
      <c r="BX14" s="497"/>
      <c r="BY14" s="497"/>
      <c r="BZ14" s="497"/>
      <c r="CA14" s="497"/>
      <c r="CB14" s="497"/>
      <c r="CC14" s="497"/>
      <c r="CD14" s="497"/>
      <c r="CE14" s="497"/>
      <c r="CF14" s="497"/>
      <c r="CG14" s="497"/>
      <c r="CH14" s="497"/>
      <c r="CI14" s="497"/>
      <c r="CJ14" s="497"/>
      <c r="CK14" s="497"/>
      <c r="CL14" s="497"/>
      <c r="CM14" s="497"/>
      <c r="CN14" s="497"/>
      <c r="CO14" s="497"/>
      <c r="CP14" s="497"/>
      <c r="CQ14" s="497"/>
      <c r="CR14" s="497"/>
      <c r="CS14" s="497"/>
      <c r="CT14" s="497"/>
      <c r="CU14" s="497"/>
      <c r="CV14" s="497"/>
      <c r="CW14" s="497"/>
      <c r="CX14" s="497"/>
      <c r="CY14" s="497"/>
      <c r="CZ14" s="497"/>
      <c r="DA14" s="497"/>
      <c r="DB14" s="497"/>
      <c r="DC14" s="497"/>
      <c r="DD14" s="497"/>
      <c r="DE14" s="497"/>
      <c r="DF14" s="497"/>
      <c r="DG14" s="497"/>
      <c r="DH14" s="497"/>
      <c r="DI14" s="497"/>
      <c r="DJ14" s="497"/>
      <c r="DK14" s="497"/>
      <c r="DL14" s="497"/>
      <c r="DM14" s="497"/>
      <c r="DN14" s="497"/>
      <c r="DO14" s="497"/>
      <c r="DP14" s="497"/>
      <c r="DQ14" s="497"/>
      <c r="DR14" s="497"/>
      <c r="DS14" s="497"/>
      <c r="DT14" s="497"/>
      <c r="DU14" s="497"/>
      <c r="DV14" s="497"/>
      <c r="DW14" s="497"/>
      <c r="DX14" s="497"/>
      <c r="DY14" s="497"/>
      <c r="DZ14" s="497"/>
      <c r="EA14" s="497"/>
      <c r="EB14" s="497"/>
      <c r="EC14" s="497"/>
      <c r="ED14" s="497"/>
      <c r="EE14" s="497"/>
      <c r="EF14" s="497"/>
      <c r="EG14" s="497"/>
      <c r="EH14" s="497"/>
      <c r="EI14" s="497"/>
      <c r="EJ14" s="497"/>
      <c r="EK14" s="497"/>
      <c r="EL14" s="497"/>
      <c r="EM14" s="497"/>
      <c r="EN14" s="497"/>
      <c r="EO14" s="497"/>
      <c r="EP14" s="497"/>
      <c r="EQ14" s="497"/>
      <c r="ER14" s="497"/>
      <c r="ES14" s="497"/>
      <c r="ET14" s="497"/>
      <c r="EU14" s="497"/>
      <c r="EV14" s="497"/>
      <c r="EW14" s="497"/>
      <c r="EX14" s="497"/>
      <c r="EY14" s="497"/>
      <c r="EZ14" s="497"/>
      <c r="FA14" s="497"/>
      <c r="FB14" s="497"/>
      <c r="FC14" s="497"/>
      <c r="FD14" s="497"/>
      <c r="FE14" s="497"/>
      <c r="FF14" s="497"/>
      <c r="FG14" s="497"/>
      <c r="FH14" s="497"/>
      <c r="FI14" s="497"/>
      <c r="FJ14" s="497"/>
      <c r="FK14" s="497"/>
      <c r="FL14" s="497"/>
      <c r="FM14" s="497"/>
      <c r="FN14" s="497"/>
      <c r="FO14" s="497"/>
      <c r="FP14" s="497"/>
      <c r="FQ14" s="497"/>
      <c r="FR14" s="497"/>
      <c r="FS14" s="497"/>
      <c r="FT14" s="497"/>
      <c r="FU14" s="497"/>
      <c r="FV14" s="497"/>
      <c r="FW14" s="497"/>
      <c r="FX14" s="497"/>
      <c r="FY14" s="497"/>
      <c r="FZ14" s="497"/>
      <c r="GA14" s="497"/>
      <c r="GB14" s="497"/>
      <c r="GC14" s="497"/>
      <c r="GD14" s="497"/>
      <c r="GE14" s="497"/>
      <c r="GF14" s="497"/>
      <c r="GG14" s="497"/>
      <c r="GH14" s="497"/>
      <c r="GI14" s="497"/>
      <c r="GJ14" s="497"/>
      <c r="GK14" s="497"/>
      <c r="GL14" s="497"/>
      <c r="GM14" s="497"/>
      <c r="GN14" s="497"/>
      <c r="GO14" s="497"/>
      <c r="GP14" s="497"/>
      <c r="GQ14" s="497"/>
      <c r="GR14" s="497"/>
      <c r="GS14" s="497"/>
      <c r="GT14" s="497"/>
      <c r="GU14" s="497"/>
      <c r="GV14" s="497"/>
      <c r="GW14" s="497"/>
      <c r="GX14" s="497"/>
      <c r="GY14" s="497"/>
      <c r="GZ14" s="497"/>
      <c r="HA14" s="497"/>
      <c r="HB14" s="497"/>
      <c r="HC14" s="497"/>
      <c r="HD14" s="497"/>
      <c r="HE14" s="497"/>
      <c r="HF14" s="497"/>
      <c r="HG14" s="497"/>
      <c r="HH14" s="497"/>
      <c r="HI14" s="497"/>
      <c r="HJ14" s="497"/>
      <c r="HK14" s="497"/>
      <c r="HL14" s="497"/>
      <c r="HM14" s="497"/>
      <c r="HN14" s="497"/>
      <c r="HO14" s="497"/>
      <c r="HP14" s="497"/>
      <c r="HQ14" s="497"/>
      <c r="HR14" s="497"/>
      <c r="HS14" s="497"/>
      <c r="HT14" s="497"/>
      <c r="HU14" s="497"/>
      <c r="HV14" s="497"/>
      <c r="HW14" s="497"/>
      <c r="HX14" s="497"/>
      <c r="HY14" s="497"/>
      <c r="HZ14" s="497"/>
    </row>
    <row r="15" spans="1:234" ht="6" customHeight="1" x14ac:dyDescent="0.25">
      <c r="A15" s="16"/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/>
      <c r="AC15" s="497"/>
      <c r="AD15" s="497"/>
      <c r="AE15" s="497"/>
      <c r="AF15" s="497"/>
      <c r="AG15" s="497"/>
      <c r="AH15" s="497"/>
      <c r="AI15" s="497"/>
      <c r="AJ15" s="497"/>
      <c r="AK15" s="497"/>
      <c r="AL15" s="497"/>
      <c r="AM15" s="497"/>
      <c r="AN15" s="497"/>
      <c r="AO15" s="497"/>
      <c r="AP15" s="497"/>
      <c r="AQ15" s="497"/>
      <c r="AR15" s="497"/>
      <c r="AS15" s="497"/>
      <c r="AT15" s="497"/>
      <c r="AU15" s="497"/>
      <c r="AV15" s="497"/>
      <c r="AW15" s="497"/>
      <c r="AX15" s="497"/>
      <c r="AY15" s="497"/>
      <c r="AZ15" s="497"/>
      <c r="BA15" s="497"/>
      <c r="BB15" s="497"/>
      <c r="BC15" s="497"/>
      <c r="BD15" s="497"/>
      <c r="BE15" s="497"/>
      <c r="BF15" s="497"/>
      <c r="BG15" s="497"/>
      <c r="BH15" s="497"/>
      <c r="BI15" s="497"/>
      <c r="BJ15" s="497"/>
      <c r="BK15" s="497"/>
      <c r="BL15" s="497"/>
      <c r="BM15" s="497"/>
      <c r="BN15" s="497"/>
      <c r="BO15" s="497"/>
      <c r="BP15" s="497"/>
      <c r="BQ15" s="497"/>
      <c r="BR15" s="497"/>
      <c r="BS15" s="497"/>
      <c r="BT15" s="497"/>
      <c r="BU15" s="497"/>
      <c r="BV15" s="497"/>
      <c r="BW15" s="497"/>
      <c r="BX15" s="497"/>
      <c r="BY15" s="497"/>
      <c r="BZ15" s="497"/>
      <c r="CA15" s="497"/>
      <c r="CB15" s="497"/>
      <c r="CC15" s="497"/>
      <c r="CD15" s="497"/>
      <c r="CE15" s="497"/>
      <c r="CF15" s="497"/>
      <c r="CG15" s="497"/>
      <c r="CH15" s="497"/>
      <c r="CI15" s="497"/>
      <c r="CJ15" s="497"/>
      <c r="CK15" s="497"/>
      <c r="CL15" s="497"/>
      <c r="CM15" s="497"/>
      <c r="CN15" s="497"/>
      <c r="CO15" s="497"/>
      <c r="CP15" s="497"/>
      <c r="CQ15" s="497"/>
      <c r="CR15" s="497"/>
      <c r="CS15" s="497"/>
      <c r="CT15" s="497"/>
      <c r="CU15" s="497"/>
      <c r="CV15" s="497"/>
      <c r="CW15" s="497"/>
      <c r="CX15" s="497"/>
      <c r="CY15" s="497"/>
      <c r="CZ15" s="497"/>
      <c r="DA15" s="497"/>
      <c r="DB15" s="497"/>
      <c r="DC15" s="497"/>
      <c r="DD15" s="497"/>
      <c r="DE15" s="497"/>
      <c r="DF15" s="497"/>
      <c r="DG15" s="497"/>
      <c r="DH15" s="497"/>
      <c r="DI15" s="497"/>
      <c r="DJ15" s="497"/>
      <c r="DK15" s="497"/>
      <c r="DL15" s="497"/>
      <c r="DM15" s="497"/>
      <c r="DN15" s="497"/>
      <c r="DO15" s="497"/>
      <c r="DP15" s="497"/>
      <c r="DQ15" s="497"/>
      <c r="DR15" s="497"/>
      <c r="DS15" s="497"/>
      <c r="DT15" s="497"/>
      <c r="DU15" s="497"/>
      <c r="DV15" s="497"/>
      <c r="DW15" s="497"/>
      <c r="DX15" s="497"/>
      <c r="DY15" s="497"/>
      <c r="DZ15" s="497"/>
      <c r="EA15" s="497"/>
      <c r="EB15" s="497"/>
      <c r="EC15" s="497"/>
      <c r="ED15" s="497"/>
      <c r="EE15" s="497"/>
      <c r="EF15" s="497"/>
      <c r="EG15" s="497"/>
      <c r="EH15" s="497"/>
      <c r="EI15" s="497"/>
      <c r="EJ15" s="497"/>
      <c r="EK15" s="497"/>
      <c r="EL15" s="497"/>
      <c r="EM15" s="497"/>
      <c r="EN15" s="497"/>
      <c r="EO15" s="497"/>
      <c r="EP15" s="497"/>
      <c r="EQ15" s="497"/>
      <c r="ER15" s="497"/>
      <c r="ES15" s="497"/>
      <c r="ET15" s="497"/>
      <c r="EU15" s="497"/>
      <c r="EV15" s="497"/>
      <c r="EW15" s="497"/>
      <c r="EX15" s="497"/>
      <c r="EY15" s="497"/>
      <c r="EZ15" s="497"/>
      <c r="FA15" s="497"/>
      <c r="FB15" s="497"/>
      <c r="FC15" s="497"/>
      <c r="FD15" s="497"/>
      <c r="FE15" s="497"/>
      <c r="FF15" s="497"/>
      <c r="FG15" s="497"/>
      <c r="FH15" s="497"/>
      <c r="FI15" s="497"/>
      <c r="FJ15" s="497"/>
      <c r="FK15" s="497"/>
      <c r="FL15" s="497"/>
      <c r="FM15" s="497"/>
      <c r="FN15" s="497"/>
      <c r="FO15" s="497"/>
      <c r="FP15" s="497"/>
      <c r="FQ15" s="497"/>
      <c r="FR15" s="497"/>
      <c r="FS15" s="497"/>
      <c r="FT15" s="497"/>
      <c r="FU15" s="497"/>
      <c r="FV15" s="497"/>
      <c r="FW15" s="497"/>
      <c r="FX15" s="497"/>
      <c r="FY15" s="497"/>
      <c r="FZ15" s="497"/>
      <c r="GA15" s="497"/>
      <c r="GB15" s="497"/>
      <c r="GC15" s="497"/>
      <c r="GD15" s="497"/>
      <c r="GE15" s="497"/>
      <c r="GF15" s="497"/>
      <c r="GG15" s="497"/>
      <c r="GH15" s="497"/>
      <c r="GI15" s="497"/>
      <c r="GJ15" s="497"/>
      <c r="GK15" s="497"/>
      <c r="GL15" s="497"/>
      <c r="GM15" s="497"/>
      <c r="GN15" s="497"/>
      <c r="GO15" s="497"/>
      <c r="GP15" s="497"/>
      <c r="GQ15" s="497"/>
      <c r="GR15" s="497"/>
      <c r="GS15" s="497"/>
      <c r="GT15" s="497"/>
      <c r="GU15" s="497"/>
      <c r="GV15" s="497"/>
      <c r="GW15" s="497"/>
      <c r="GX15" s="497"/>
      <c r="GY15" s="497"/>
      <c r="GZ15" s="497"/>
      <c r="HA15" s="497"/>
      <c r="HB15" s="497"/>
      <c r="HC15" s="497"/>
      <c r="HD15" s="497"/>
      <c r="HE15" s="497"/>
      <c r="HF15" s="497"/>
      <c r="HG15" s="497"/>
      <c r="HH15" s="497"/>
      <c r="HI15" s="497"/>
      <c r="HJ15" s="497"/>
      <c r="HK15" s="497"/>
      <c r="HL15" s="497"/>
      <c r="HM15" s="497"/>
      <c r="HN15" s="497"/>
      <c r="HO15" s="497"/>
      <c r="HP15" s="497"/>
      <c r="HQ15" s="497"/>
      <c r="HR15" s="497"/>
      <c r="HS15" s="497"/>
      <c r="HT15" s="497"/>
      <c r="HU15" s="497"/>
      <c r="HV15" s="497"/>
      <c r="HW15" s="497"/>
      <c r="HX15" s="497"/>
      <c r="HY15" s="497"/>
      <c r="HZ15" s="497"/>
    </row>
    <row r="16" spans="1:234" x14ac:dyDescent="0.25">
      <c r="A16" s="160" t="s">
        <v>280</v>
      </c>
      <c r="B16" s="1083" t="s">
        <v>281</v>
      </c>
      <c r="C16" s="1083"/>
      <c r="D16" s="1083"/>
      <c r="E16" s="1083"/>
      <c r="F16" s="1083"/>
      <c r="G16" s="1083"/>
      <c r="L16" s="497"/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/>
      <c r="AC16" s="497"/>
      <c r="AD16" s="497"/>
      <c r="AE16" s="497"/>
      <c r="AF16" s="497"/>
      <c r="AG16" s="497"/>
      <c r="AH16" s="497"/>
      <c r="AI16" s="497"/>
      <c r="AJ16" s="497"/>
      <c r="AK16" s="497"/>
      <c r="AL16" s="497"/>
      <c r="AM16" s="497"/>
      <c r="AN16" s="497"/>
      <c r="AO16" s="497"/>
      <c r="AP16" s="497"/>
      <c r="AQ16" s="497"/>
      <c r="AR16" s="497"/>
      <c r="AS16" s="497"/>
      <c r="AT16" s="497"/>
      <c r="AU16" s="497"/>
      <c r="AV16" s="497"/>
      <c r="AW16" s="497"/>
      <c r="AX16" s="497"/>
      <c r="AY16" s="497"/>
      <c r="AZ16" s="497"/>
      <c r="BA16" s="497"/>
      <c r="BB16" s="497"/>
      <c r="BC16" s="497"/>
      <c r="BD16" s="497"/>
      <c r="BE16" s="497"/>
      <c r="BF16" s="497"/>
      <c r="BG16" s="497"/>
      <c r="BH16" s="497"/>
      <c r="BI16" s="497"/>
      <c r="BJ16" s="497"/>
      <c r="BK16" s="497"/>
      <c r="BL16" s="497"/>
      <c r="BM16" s="497"/>
      <c r="BN16" s="497"/>
      <c r="BO16" s="497"/>
      <c r="BP16" s="497"/>
      <c r="BQ16" s="497"/>
      <c r="BR16" s="497"/>
      <c r="BS16" s="497"/>
      <c r="BT16" s="497"/>
      <c r="BU16" s="497"/>
      <c r="BV16" s="497"/>
      <c r="BW16" s="497"/>
      <c r="BX16" s="497"/>
      <c r="BY16" s="497"/>
      <c r="BZ16" s="497"/>
      <c r="CA16" s="497"/>
      <c r="CB16" s="497"/>
      <c r="CC16" s="497"/>
      <c r="CD16" s="497"/>
      <c r="CE16" s="497"/>
      <c r="CF16" s="497"/>
      <c r="CG16" s="497"/>
      <c r="CH16" s="497"/>
      <c r="CI16" s="497"/>
      <c r="CJ16" s="497"/>
      <c r="CK16" s="497"/>
      <c r="CL16" s="497"/>
      <c r="CM16" s="497"/>
      <c r="CN16" s="497"/>
      <c r="CO16" s="497"/>
      <c r="CP16" s="497"/>
      <c r="CQ16" s="497"/>
      <c r="CR16" s="497"/>
      <c r="CS16" s="497"/>
      <c r="CT16" s="497"/>
      <c r="CU16" s="497"/>
      <c r="CV16" s="497"/>
      <c r="CW16" s="497"/>
      <c r="CX16" s="497"/>
      <c r="CY16" s="497"/>
      <c r="CZ16" s="497"/>
      <c r="DA16" s="497"/>
      <c r="DB16" s="497"/>
      <c r="DC16" s="497"/>
      <c r="DD16" s="497"/>
      <c r="DE16" s="497"/>
      <c r="DF16" s="497"/>
      <c r="DG16" s="497"/>
      <c r="DH16" s="497"/>
      <c r="DI16" s="497"/>
      <c r="DJ16" s="497"/>
      <c r="DK16" s="497"/>
      <c r="DL16" s="497"/>
      <c r="DM16" s="497"/>
      <c r="DN16" s="497"/>
      <c r="DO16" s="497"/>
      <c r="DP16" s="497"/>
      <c r="DQ16" s="497"/>
      <c r="DR16" s="497"/>
      <c r="DS16" s="497"/>
      <c r="DT16" s="497"/>
      <c r="DU16" s="497"/>
      <c r="DV16" s="497"/>
      <c r="DW16" s="497"/>
      <c r="DX16" s="497"/>
      <c r="DY16" s="497"/>
      <c r="DZ16" s="497"/>
      <c r="EA16" s="497"/>
      <c r="EB16" s="497"/>
      <c r="EC16" s="497"/>
      <c r="ED16" s="497"/>
      <c r="EE16" s="497"/>
      <c r="EF16" s="497"/>
      <c r="EG16" s="497"/>
      <c r="EH16" s="497"/>
      <c r="EI16" s="497"/>
      <c r="EJ16" s="497"/>
      <c r="EK16" s="497"/>
      <c r="EL16" s="497"/>
      <c r="EM16" s="497"/>
      <c r="EN16" s="497"/>
      <c r="EO16" s="497"/>
      <c r="EP16" s="497"/>
      <c r="EQ16" s="497"/>
      <c r="ER16" s="497"/>
      <c r="ES16" s="497"/>
      <c r="ET16" s="497"/>
      <c r="EU16" s="497"/>
      <c r="EV16" s="497"/>
      <c r="EW16" s="497"/>
      <c r="EX16" s="497"/>
      <c r="EY16" s="497"/>
      <c r="EZ16" s="497"/>
      <c r="FA16" s="497"/>
      <c r="FB16" s="497"/>
      <c r="FC16" s="497"/>
      <c r="FD16" s="497"/>
      <c r="FE16" s="497"/>
      <c r="FF16" s="497"/>
      <c r="FG16" s="497"/>
      <c r="FH16" s="497"/>
      <c r="FI16" s="497"/>
      <c r="FJ16" s="497"/>
      <c r="FK16" s="497"/>
      <c r="FL16" s="497"/>
      <c r="FM16" s="497"/>
      <c r="FN16" s="497"/>
      <c r="FO16" s="497"/>
      <c r="FP16" s="497"/>
      <c r="FQ16" s="497"/>
      <c r="FR16" s="497"/>
      <c r="FS16" s="497"/>
      <c r="FT16" s="497"/>
      <c r="FU16" s="497"/>
      <c r="FV16" s="497"/>
      <c r="FW16" s="497"/>
      <c r="FX16" s="497"/>
      <c r="FY16" s="497"/>
      <c r="FZ16" s="497"/>
      <c r="GA16" s="497"/>
      <c r="GB16" s="497"/>
      <c r="GC16" s="497"/>
      <c r="GD16" s="497"/>
      <c r="GE16" s="497"/>
      <c r="GF16" s="497"/>
      <c r="GG16" s="497"/>
      <c r="GH16" s="497"/>
      <c r="GI16" s="497"/>
      <c r="GJ16" s="497"/>
      <c r="GK16" s="497"/>
      <c r="GL16" s="497"/>
      <c r="GM16" s="497"/>
      <c r="GN16" s="497"/>
      <c r="GO16" s="497"/>
      <c r="GP16" s="497"/>
      <c r="GQ16" s="497"/>
      <c r="GR16" s="497"/>
      <c r="GS16" s="497"/>
      <c r="GT16" s="497"/>
      <c r="GU16" s="497"/>
      <c r="GV16" s="497"/>
      <c r="GW16" s="497"/>
      <c r="GX16" s="497"/>
      <c r="GY16" s="497"/>
      <c r="GZ16" s="497"/>
      <c r="HA16" s="497"/>
      <c r="HB16" s="497"/>
      <c r="HC16" s="497"/>
      <c r="HD16" s="497"/>
      <c r="HE16" s="497"/>
      <c r="HF16" s="497"/>
      <c r="HG16" s="497"/>
      <c r="HH16" s="497"/>
      <c r="HI16" s="497"/>
      <c r="HJ16" s="497"/>
      <c r="HK16" s="497"/>
      <c r="HL16" s="497"/>
      <c r="HM16" s="497"/>
      <c r="HN16" s="497"/>
      <c r="HO16" s="497"/>
      <c r="HP16" s="497"/>
      <c r="HQ16" s="497"/>
      <c r="HR16" s="497"/>
      <c r="HS16" s="497"/>
      <c r="HT16" s="497"/>
      <c r="HU16" s="497"/>
      <c r="HV16" s="497"/>
      <c r="HW16" s="497"/>
      <c r="HX16" s="497"/>
      <c r="HY16" s="497"/>
      <c r="HZ16" s="497"/>
    </row>
    <row r="17" spans="1:17" x14ac:dyDescent="0.35">
      <c r="B17" s="1080" t="s">
        <v>282</v>
      </c>
      <c r="C17" s="1080"/>
      <c r="D17" s="16" t="s">
        <v>64</v>
      </c>
      <c r="E17" s="16" t="s">
        <v>64</v>
      </c>
      <c r="F17" s="1247">
        <f>PENYELIA!F17</f>
        <v>24.8</v>
      </c>
      <c r="G17" s="1249" t="s">
        <v>283</v>
      </c>
      <c r="H17" s="1247">
        <f>PENYELIA!H17</f>
        <v>0.3</v>
      </c>
      <c r="I17" s="404" t="s">
        <v>284</v>
      </c>
      <c r="L17" s="497"/>
      <c r="M17" s="497"/>
      <c r="N17" s="497"/>
      <c r="O17" s="497"/>
      <c r="P17" s="497"/>
      <c r="Q17" s="497"/>
    </row>
    <row r="18" spans="1:17" x14ac:dyDescent="0.35">
      <c r="B18" s="1080" t="s">
        <v>285</v>
      </c>
      <c r="C18" s="1080"/>
      <c r="D18" s="16" t="s">
        <v>64</v>
      </c>
      <c r="E18" s="16" t="s">
        <v>64</v>
      </c>
      <c r="F18" s="1248">
        <f>PENYELIA!F18</f>
        <v>65.739999999999995</v>
      </c>
      <c r="G18" s="1249" t="s">
        <v>283</v>
      </c>
      <c r="H18" s="1247">
        <f>PENYELIA!H18</f>
        <v>1.6</v>
      </c>
      <c r="I18" s="220" t="s">
        <v>286</v>
      </c>
      <c r="L18" s="497"/>
      <c r="M18" s="497"/>
      <c r="N18" s="497"/>
      <c r="O18" s="497"/>
      <c r="P18" s="497"/>
      <c r="Q18" s="497"/>
    </row>
    <row r="19" spans="1:17" ht="15.75" hidden="1" customHeight="1" x14ac:dyDescent="0.25">
      <c r="B19" s="42"/>
      <c r="C19" s="42"/>
      <c r="F19" s="406"/>
      <c r="G19" s="406"/>
      <c r="H19" s="406"/>
      <c r="I19" s="406"/>
      <c r="L19" s="497"/>
      <c r="M19" s="497"/>
      <c r="N19" s="497"/>
      <c r="O19" s="497"/>
      <c r="P19" s="497"/>
      <c r="Q19" s="497"/>
    </row>
    <row r="20" spans="1:17" ht="8.25" customHeight="1" x14ac:dyDescent="0.25">
      <c r="B20" s="42"/>
      <c r="C20" s="42"/>
      <c r="F20" s="406"/>
      <c r="G20" s="406"/>
      <c r="H20" s="406"/>
      <c r="I20" s="406"/>
      <c r="L20" s="497"/>
      <c r="M20" s="497"/>
      <c r="N20" s="497"/>
      <c r="O20" s="497"/>
      <c r="P20" s="497"/>
      <c r="Q20" s="497"/>
    </row>
    <row r="21" spans="1:17" x14ac:dyDescent="0.25">
      <c r="A21" s="160" t="s">
        <v>287</v>
      </c>
      <c r="B21" s="40" t="s">
        <v>9</v>
      </c>
      <c r="C21" s="40"/>
      <c r="L21" s="497"/>
      <c r="M21" s="497"/>
      <c r="N21" s="497"/>
      <c r="O21" s="497"/>
      <c r="P21" s="497"/>
      <c r="Q21" s="497"/>
    </row>
    <row r="22" spans="1:17" x14ac:dyDescent="0.25">
      <c r="B22" s="16" t="s">
        <v>290</v>
      </c>
      <c r="D22" s="16" t="s">
        <v>291</v>
      </c>
      <c r="E22" s="16" t="s">
        <v>64</v>
      </c>
      <c r="F22" s="42" t="str">
        <f>PENYELIA!F22</f>
        <v>Baik</v>
      </c>
      <c r="L22" s="497"/>
      <c r="M22" s="497"/>
      <c r="N22" s="497"/>
      <c r="O22" s="497"/>
      <c r="P22" s="497"/>
      <c r="Q22" s="497"/>
    </row>
    <row r="23" spans="1:17" x14ac:dyDescent="0.25">
      <c r="B23" s="16" t="s">
        <v>292</v>
      </c>
      <c r="D23" s="16" t="s">
        <v>291</v>
      </c>
      <c r="E23" s="16" t="s">
        <v>64</v>
      </c>
      <c r="F23" s="42" t="str">
        <f>PENYELIA!F23</f>
        <v>Baik</v>
      </c>
      <c r="L23" s="497"/>
      <c r="M23" s="497"/>
      <c r="N23" s="497"/>
      <c r="O23" s="497"/>
      <c r="P23" s="497"/>
      <c r="Q23" s="497"/>
    </row>
    <row r="24" spans="1:17" s="66" customFormat="1" ht="6.75" hidden="1" customHeight="1" x14ac:dyDescent="0.35">
      <c r="A24" s="471"/>
      <c r="B24" s="466"/>
      <c r="C24" s="466"/>
      <c r="D24" s="466"/>
      <c r="E24" s="466"/>
      <c r="F24" s="471"/>
      <c r="G24" s="466"/>
      <c r="H24" s="466"/>
      <c r="I24" s="466"/>
      <c r="J24" s="466"/>
      <c r="K24" s="466"/>
      <c r="L24" s="466"/>
      <c r="M24" s="466"/>
      <c r="N24" s="466"/>
      <c r="O24" s="466"/>
      <c r="P24" s="466"/>
      <c r="Q24" s="466"/>
    </row>
    <row r="25" spans="1:17" s="164" customFormat="1" hidden="1" x14ac:dyDescent="0.25">
      <c r="A25" s="178" t="s">
        <v>293</v>
      </c>
      <c r="B25" s="178" t="s">
        <v>294</v>
      </c>
      <c r="C25" s="178"/>
      <c r="D25" s="178"/>
      <c r="E25" s="178"/>
      <c r="F25" s="178"/>
      <c r="G25" s="178"/>
    </row>
    <row r="26" spans="1:17" s="164" customFormat="1" ht="22.5" hidden="1" customHeight="1" x14ac:dyDescent="0.25">
      <c r="A26" s="1034"/>
      <c r="B26" s="1035" t="s">
        <v>81</v>
      </c>
      <c r="C26" s="1036"/>
      <c r="D26" s="1036"/>
      <c r="E26" s="1036"/>
      <c r="F26" s="1036"/>
      <c r="G26" s="1036"/>
      <c r="H26" s="1037"/>
      <c r="I26" s="1056" t="s">
        <v>229</v>
      </c>
      <c r="J26" s="1056" t="s">
        <v>295</v>
      </c>
      <c r="K26" s="179"/>
      <c r="P26" s="180"/>
    </row>
    <row r="27" spans="1:17" s="164" customFormat="1" ht="22.5" hidden="1" customHeight="1" x14ac:dyDescent="0.25">
      <c r="A27" s="1034"/>
      <c r="B27" s="1038"/>
      <c r="C27" s="1039"/>
      <c r="D27" s="1039"/>
      <c r="E27" s="1039"/>
      <c r="F27" s="1039"/>
      <c r="G27" s="1039"/>
      <c r="H27" s="1040"/>
      <c r="I27" s="1057"/>
      <c r="J27" s="1057"/>
      <c r="K27" s="179"/>
      <c r="P27" s="180"/>
    </row>
    <row r="28" spans="1:17" s="164" customFormat="1" hidden="1" x14ac:dyDescent="0.25">
      <c r="A28" s="181"/>
      <c r="B28" s="1046" t="s">
        <v>296</v>
      </c>
      <c r="C28" s="1047"/>
      <c r="D28" s="1047"/>
      <c r="E28" s="1047"/>
      <c r="F28" s="1047"/>
      <c r="G28" s="1047"/>
      <c r="H28" s="1048"/>
      <c r="I28" s="182">
        <f>PENYELIA!I28</f>
        <v>0</v>
      </c>
      <c r="J28" s="183" t="s">
        <v>297</v>
      </c>
      <c r="K28" s="184"/>
      <c r="P28" s="185"/>
      <c r="Q28" s="185"/>
    </row>
    <row r="29" spans="1:17" s="164" customFormat="1" hidden="1" x14ac:dyDescent="0.25">
      <c r="A29" s="181"/>
      <c r="B29" s="1046" t="s">
        <v>298</v>
      </c>
      <c r="C29" s="1047"/>
      <c r="D29" s="1047"/>
      <c r="E29" s="1047"/>
      <c r="F29" s="1047"/>
      <c r="G29" s="1047"/>
      <c r="H29" s="1048"/>
      <c r="I29" s="186">
        <f>PENYELIA!I29</f>
        <v>0</v>
      </c>
      <c r="J29" s="187" t="s">
        <v>299</v>
      </c>
      <c r="K29" s="188"/>
      <c r="P29" s="185"/>
      <c r="Q29" s="185"/>
    </row>
    <row r="30" spans="1:17" s="66" customFormat="1" ht="9" customHeight="1" x14ac:dyDescent="0.35">
      <c r="A30" s="1042"/>
      <c r="B30" s="1042"/>
      <c r="C30" s="1042"/>
      <c r="D30" s="1042"/>
      <c r="E30" s="1042"/>
      <c r="F30" s="1042"/>
      <c r="G30" s="1042"/>
      <c r="H30" s="211"/>
      <c r="I30" s="211"/>
      <c r="J30" s="466"/>
      <c r="K30" s="466"/>
      <c r="L30" s="466"/>
      <c r="M30" s="466"/>
      <c r="N30" s="466"/>
      <c r="O30" s="466"/>
      <c r="P30" s="466"/>
      <c r="Q30" s="466"/>
    </row>
    <row r="31" spans="1:17" hidden="1" x14ac:dyDescent="0.25">
      <c r="A31" s="160"/>
      <c r="B31" s="160"/>
      <c r="C31" s="158"/>
      <c r="D31" s="158"/>
      <c r="E31" s="158"/>
      <c r="F31" s="158"/>
      <c r="G31" s="158"/>
      <c r="L31" s="497"/>
      <c r="M31" s="497"/>
      <c r="N31" s="497"/>
      <c r="O31" s="497"/>
      <c r="P31" s="497"/>
      <c r="Q31" s="497"/>
    </row>
    <row r="32" spans="1:17" ht="15.75" hidden="1" customHeight="1" x14ac:dyDescent="0.25">
      <c r="B32" s="1082"/>
      <c r="C32" s="1082"/>
      <c r="D32" s="1082"/>
      <c r="E32" s="1082"/>
      <c r="F32" s="1087"/>
      <c r="G32" s="1087"/>
      <c r="H32" s="1087"/>
      <c r="L32" s="497"/>
      <c r="M32" s="497"/>
      <c r="N32" s="497"/>
      <c r="O32" s="497"/>
      <c r="P32" s="497"/>
      <c r="Q32" s="497"/>
    </row>
    <row r="33" spans="1:11" hidden="1" x14ac:dyDescent="0.25">
      <c r="B33" s="1082"/>
      <c r="C33" s="1082"/>
      <c r="D33" s="1082"/>
      <c r="E33" s="1082"/>
      <c r="F33" s="1087"/>
      <c r="G33" s="1087"/>
      <c r="H33" s="1087"/>
    </row>
    <row r="34" spans="1:11" hidden="1" x14ac:dyDescent="0.25">
      <c r="B34" s="1082"/>
      <c r="C34" s="1082"/>
      <c r="D34" s="1082"/>
      <c r="E34" s="1082"/>
      <c r="F34" s="1082"/>
      <c r="G34" s="1082"/>
      <c r="H34" s="158"/>
    </row>
    <row r="35" spans="1:11" ht="20.25" hidden="1" customHeight="1" x14ac:dyDescent="0.25">
      <c r="B35" s="1082"/>
      <c r="C35" s="1082"/>
      <c r="D35" s="1082"/>
      <c r="E35" s="1082"/>
      <c r="F35" s="1104"/>
      <c r="G35" s="1104"/>
      <c r="H35" s="146"/>
    </row>
    <row r="36" spans="1:11" ht="14.15" customHeight="1" x14ac:dyDescent="0.25">
      <c r="A36" s="40" t="s">
        <v>293</v>
      </c>
      <c r="B36" s="40" t="s">
        <v>301</v>
      </c>
    </row>
    <row r="37" spans="1:11" ht="18" customHeight="1" x14ac:dyDescent="0.25">
      <c r="A37" s="160"/>
      <c r="B37" s="97" t="s">
        <v>302</v>
      </c>
      <c r="C37" s="97"/>
      <c r="D37" s="97"/>
      <c r="E37" s="97"/>
      <c r="F37" s="97"/>
      <c r="G37" s="97"/>
    </row>
    <row r="38" spans="1:11" ht="23.25" customHeight="1" x14ac:dyDescent="0.25">
      <c r="B38" s="1097" t="s">
        <v>0</v>
      </c>
      <c r="C38" s="1099" t="s">
        <v>330</v>
      </c>
      <c r="D38" s="1100"/>
      <c r="E38" s="1101"/>
      <c r="F38" s="1095" t="s">
        <v>304</v>
      </c>
      <c r="G38" s="1097" t="s">
        <v>219</v>
      </c>
      <c r="H38" s="1029" t="s">
        <v>305</v>
      </c>
      <c r="I38" s="1029" t="s">
        <v>89</v>
      </c>
      <c r="J38" s="1029" t="s">
        <v>331</v>
      </c>
    </row>
    <row r="39" spans="1:11" ht="10.5" customHeight="1" x14ac:dyDescent="0.25">
      <c r="B39" s="1098"/>
      <c r="C39" s="1102"/>
      <c r="D39" s="1087"/>
      <c r="E39" s="1103"/>
      <c r="F39" s="1096"/>
      <c r="G39" s="1098"/>
      <c r="H39" s="1030"/>
      <c r="I39" s="1030"/>
      <c r="J39" s="1030"/>
    </row>
    <row r="40" spans="1:11" x14ac:dyDescent="0.25">
      <c r="B40" s="1094"/>
      <c r="C40" s="1094" t="str">
        <f>PENYELIA!C40</f>
        <v>(mmHg)</v>
      </c>
      <c r="D40" s="1094"/>
      <c r="E40" s="1094"/>
      <c r="F40" s="163" t="str">
        <f>C40</f>
        <v>(mmHg)</v>
      </c>
      <c r="G40" s="163" t="str">
        <f>C40</f>
        <v>(mmHg)</v>
      </c>
      <c r="H40" s="475" t="str">
        <f>PENYELIA!H40</f>
        <v>(%)</v>
      </c>
      <c r="I40" s="475" t="str">
        <f>H40</f>
        <v>(%)</v>
      </c>
      <c r="J40" s="130" t="str">
        <f>I40</f>
        <v>(%)</v>
      </c>
    </row>
    <row r="41" spans="1:11" ht="18" customHeight="1" x14ac:dyDescent="0.25">
      <c r="B41" s="87">
        <f>PENYELIA!B41</f>
        <v>1</v>
      </c>
      <c r="C41" s="1081">
        <f>PENYELIA!C41</f>
        <v>-200</v>
      </c>
      <c r="D41" s="1081"/>
      <c r="E41" s="1081"/>
      <c r="F41" s="877">
        <f>PENYELIA!F41</f>
        <v>-199.999999</v>
      </c>
      <c r="G41" s="877">
        <f>PENYELIA!G41</f>
        <v>9.9999999747524271E-7</v>
      </c>
      <c r="H41" s="878">
        <f>PENYELIA!H41</f>
        <v>-5.0000000123762131E-7</v>
      </c>
      <c r="I41" s="1065" t="s">
        <v>309</v>
      </c>
      <c r="J41" s="879" t="str">
        <f>PENYELIA!J41</f>
        <v>1.2</v>
      </c>
    </row>
    <row r="42" spans="1:11" ht="18" customHeight="1" x14ac:dyDescent="0.25">
      <c r="B42" s="87">
        <f>PENYELIA!B42</f>
        <v>2</v>
      </c>
      <c r="C42" s="1081">
        <f>PENYELIA!C42</f>
        <v>-300</v>
      </c>
      <c r="D42" s="1081"/>
      <c r="E42" s="1081"/>
      <c r="F42" s="877">
        <f>PENYELIA!F42</f>
        <v>-300.60000000000002</v>
      </c>
      <c r="G42" s="877">
        <f>PENYELIA!G42</f>
        <v>-0.60000000000002274</v>
      </c>
      <c r="H42" s="878">
        <f>PENYELIA!H42</f>
        <v>0.19960079840320114</v>
      </c>
      <c r="I42" s="1065"/>
      <c r="J42" s="879" t="str">
        <f>PENYELIA!J42</f>
        <v>1.2</v>
      </c>
    </row>
    <row r="43" spans="1:11" ht="18" customHeight="1" x14ac:dyDescent="0.25">
      <c r="B43" s="87">
        <f>PENYELIA!B43</f>
        <v>3</v>
      </c>
      <c r="C43" s="1081">
        <f>PENYELIA!C43</f>
        <v>-400</v>
      </c>
      <c r="D43" s="1081"/>
      <c r="E43" s="1081"/>
      <c r="F43" s="877">
        <f>PENYELIA!F43</f>
        <v>-402.90600000000001</v>
      </c>
      <c r="G43" s="877">
        <f>PENYELIA!G43</f>
        <v>-2.9060000000000059</v>
      </c>
      <c r="H43" s="878">
        <f>PENYELIA!H43</f>
        <v>0.72126004576750058</v>
      </c>
      <c r="I43" s="1065"/>
      <c r="J43" s="879" t="str">
        <f>PENYELIA!J43</f>
        <v>1.2</v>
      </c>
    </row>
    <row r="44" spans="1:11" ht="18" customHeight="1" x14ac:dyDescent="0.25">
      <c r="B44" s="87">
        <f>PENYELIA!B44</f>
        <v>4</v>
      </c>
      <c r="C44" s="1081">
        <f>PENYELIA!C44</f>
        <v>-500</v>
      </c>
      <c r="D44" s="1081"/>
      <c r="E44" s="1081"/>
      <c r="F44" s="877">
        <f>PENYELIA!F44</f>
        <v>-505.52699999999999</v>
      </c>
      <c r="G44" s="877">
        <f>PENYELIA!G44</f>
        <v>-5.5269999999999868</v>
      </c>
      <c r="H44" s="878">
        <f>PENYELIA!H44</f>
        <v>1.0933145015004118</v>
      </c>
      <c r="I44" s="1065"/>
      <c r="J44" s="879" t="str">
        <f>PENYELIA!J44</f>
        <v>1.2</v>
      </c>
      <c r="K44" s="162"/>
    </row>
    <row r="45" spans="1:11" ht="18" customHeight="1" x14ac:dyDescent="0.25">
      <c r="B45" s="87">
        <f>PENYELIA!B45</f>
        <v>5</v>
      </c>
      <c r="C45" s="1081">
        <f>PENYELIA!C45</f>
        <v>-600</v>
      </c>
      <c r="D45" s="1081"/>
      <c r="E45" s="1081"/>
      <c r="F45" s="877">
        <f>PENYELIA!F45</f>
        <v>-604.4</v>
      </c>
      <c r="G45" s="877">
        <f>PENYELIA!G45</f>
        <v>-4.3999999999999773</v>
      </c>
      <c r="H45" s="878">
        <f>PENYELIA!H45</f>
        <v>0.72799470549304723</v>
      </c>
      <c r="I45" s="1065"/>
      <c r="J45" s="879" t="str">
        <f>PENYELIA!J45</f>
        <v>1.2</v>
      </c>
      <c r="K45" s="162"/>
    </row>
    <row r="46" spans="1:11" ht="6" customHeight="1" x14ac:dyDescent="0.25">
      <c r="B46" s="158"/>
      <c r="C46" s="162"/>
      <c r="D46" s="162"/>
      <c r="E46" s="162"/>
      <c r="F46" s="162"/>
      <c r="G46" s="162"/>
      <c r="H46" s="288"/>
      <c r="I46" s="285"/>
      <c r="J46" s="486"/>
      <c r="K46" s="162"/>
    </row>
    <row r="47" spans="1:11" ht="18" customHeight="1" x14ac:dyDescent="0.35">
      <c r="B47" s="1058" t="s">
        <v>228</v>
      </c>
      <c r="C47" s="1058"/>
      <c r="D47" s="1058"/>
      <c r="E47" s="1058"/>
      <c r="F47" s="1058"/>
      <c r="G47" s="1058"/>
      <c r="H47" s="484"/>
      <c r="I47" s="285"/>
      <c r="J47" s="486"/>
      <c r="K47" s="162"/>
    </row>
    <row r="48" spans="1:11" ht="18" customHeight="1" x14ac:dyDescent="0.25">
      <c r="B48" s="1088" t="s">
        <v>81</v>
      </c>
      <c r="C48" s="1088"/>
      <c r="D48" s="1088"/>
      <c r="E48" s="1088"/>
      <c r="F48" s="289" t="s">
        <v>229</v>
      </c>
      <c r="G48" s="1089" t="s">
        <v>97</v>
      </c>
      <c r="H48" s="1090"/>
      <c r="I48" s="1091"/>
      <c r="J48" s="486"/>
      <c r="K48" s="162"/>
    </row>
    <row r="49" spans="1:1076" ht="36" customHeight="1" x14ac:dyDescent="0.25">
      <c r="B49" s="1074" t="s">
        <v>98</v>
      </c>
      <c r="C49" s="1074"/>
      <c r="D49" s="1074"/>
      <c r="E49" s="1074"/>
      <c r="F49" s="880">
        <f>ID!D61</f>
        <v>-565.73199999999997</v>
      </c>
      <c r="G49" s="1011" t="s">
        <v>310</v>
      </c>
      <c r="H49" s="1012"/>
      <c r="I49" s="1013"/>
      <c r="J49" s="486"/>
      <c r="K49" s="162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  <c r="AA49" s="497"/>
      <c r="AB49" s="497"/>
      <c r="AC49" s="497"/>
      <c r="AD49" s="497"/>
      <c r="AE49" s="497"/>
      <c r="AF49" s="497"/>
      <c r="AG49" s="497"/>
      <c r="AH49" s="497"/>
      <c r="AI49" s="497"/>
      <c r="AJ49" s="497"/>
      <c r="AK49" s="497"/>
      <c r="AL49" s="497"/>
      <c r="AM49" s="497"/>
      <c r="AN49" s="497"/>
      <c r="AO49" s="497"/>
      <c r="AP49" s="497"/>
      <c r="AQ49" s="497"/>
      <c r="AR49" s="497"/>
      <c r="AS49" s="497"/>
      <c r="AT49" s="497"/>
      <c r="AU49" s="497"/>
      <c r="AV49" s="497"/>
      <c r="AW49" s="497"/>
      <c r="AX49" s="497"/>
      <c r="AY49" s="497"/>
      <c r="AZ49" s="497"/>
      <c r="BA49" s="497"/>
      <c r="BB49" s="497"/>
      <c r="BC49" s="497"/>
      <c r="BD49" s="497"/>
      <c r="BE49" s="497"/>
      <c r="BF49" s="497"/>
      <c r="BG49" s="497"/>
      <c r="BH49" s="497"/>
      <c r="BI49" s="497"/>
      <c r="BJ49" s="497"/>
      <c r="BK49" s="497"/>
      <c r="BL49" s="497"/>
      <c r="BM49" s="497"/>
      <c r="BN49" s="497"/>
      <c r="BO49" s="497"/>
      <c r="BP49" s="497"/>
      <c r="BQ49" s="497"/>
      <c r="BR49" s="497"/>
      <c r="BS49" s="497"/>
      <c r="BT49" s="497"/>
      <c r="BU49" s="497"/>
      <c r="BV49" s="497"/>
      <c r="BW49" s="497"/>
      <c r="BX49" s="497"/>
      <c r="BY49" s="497"/>
      <c r="BZ49" s="497"/>
      <c r="CA49" s="497"/>
      <c r="CB49" s="497"/>
      <c r="CC49" s="497"/>
      <c r="CD49" s="497"/>
      <c r="CE49" s="497"/>
      <c r="CF49" s="497"/>
      <c r="CG49" s="497"/>
      <c r="CH49" s="497"/>
      <c r="CI49" s="497"/>
      <c r="CJ49" s="497"/>
      <c r="CK49" s="497"/>
      <c r="CL49" s="497"/>
      <c r="CM49" s="497"/>
      <c r="CN49" s="497"/>
      <c r="CO49" s="497"/>
      <c r="CP49" s="497"/>
      <c r="CQ49" s="497"/>
      <c r="CR49" s="497"/>
      <c r="CS49" s="497"/>
      <c r="CT49" s="497"/>
      <c r="CU49" s="497"/>
      <c r="CV49" s="497"/>
      <c r="CW49" s="497"/>
      <c r="CX49" s="497"/>
      <c r="CY49" s="497"/>
      <c r="CZ49" s="497"/>
      <c r="DA49" s="497"/>
      <c r="DB49" s="497"/>
      <c r="DC49" s="497"/>
      <c r="DD49" s="497"/>
      <c r="DE49" s="497"/>
      <c r="DF49" s="497"/>
      <c r="DG49" s="497"/>
      <c r="DH49" s="497"/>
      <c r="DI49" s="497"/>
      <c r="DJ49" s="497"/>
      <c r="DK49" s="497"/>
      <c r="DL49" s="497"/>
      <c r="DM49" s="497"/>
      <c r="DN49" s="497"/>
      <c r="DO49" s="497"/>
      <c r="DP49" s="497"/>
      <c r="DQ49" s="497"/>
      <c r="DR49" s="497"/>
      <c r="DS49" s="497"/>
      <c r="DT49" s="497"/>
      <c r="DU49" s="497"/>
      <c r="DV49" s="497"/>
      <c r="DW49" s="497"/>
      <c r="DX49" s="497"/>
      <c r="DY49" s="497"/>
      <c r="DZ49" s="497"/>
      <c r="EA49" s="497"/>
      <c r="EB49" s="497"/>
      <c r="EC49" s="497"/>
      <c r="ED49" s="497"/>
      <c r="EE49" s="497"/>
      <c r="EF49" s="497"/>
      <c r="EG49" s="497"/>
      <c r="EH49" s="497"/>
      <c r="EI49" s="497"/>
      <c r="EJ49" s="497"/>
      <c r="EK49" s="497"/>
      <c r="EL49" s="497"/>
      <c r="EM49" s="497"/>
      <c r="EN49" s="497"/>
      <c r="EO49" s="497"/>
      <c r="EP49" s="497"/>
      <c r="EQ49" s="497"/>
      <c r="ER49" s="497"/>
      <c r="ES49" s="497"/>
      <c r="ET49" s="497"/>
      <c r="EU49" s="497"/>
      <c r="EV49" s="497"/>
      <c r="EW49" s="497"/>
      <c r="EX49" s="497"/>
      <c r="EY49" s="497"/>
      <c r="EZ49" s="497"/>
      <c r="FA49" s="497"/>
      <c r="FB49" s="497"/>
      <c r="FC49" s="497"/>
      <c r="FD49" s="497"/>
      <c r="FE49" s="497"/>
      <c r="FF49" s="497"/>
      <c r="FG49" s="497"/>
      <c r="FH49" s="497"/>
      <c r="FI49" s="497"/>
      <c r="FJ49" s="497"/>
      <c r="FK49" s="497"/>
      <c r="FL49" s="497"/>
      <c r="FM49" s="497"/>
      <c r="FN49" s="497"/>
      <c r="FO49" s="497"/>
      <c r="FP49" s="497"/>
      <c r="FQ49" s="497"/>
      <c r="FR49" s="497"/>
      <c r="FS49" s="497"/>
      <c r="FT49" s="497"/>
      <c r="FU49" s="497"/>
      <c r="FV49" s="497"/>
      <c r="FW49" s="497"/>
      <c r="FX49" s="497"/>
      <c r="FY49" s="497"/>
      <c r="FZ49" s="497"/>
      <c r="GA49" s="497"/>
      <c r="GB49" s="497"/>
      <c r="GC49" s="497"/>
      <c r="GD49" s="497"/>
      <c r="GE49" s="497"/>
      <c r="GF49" s="497"/>
      <c r="GG49" s="497"/>
      <c r="GH49" s="497"/>
      <c r="GI49" s="497"/>
      <c r="GJ49" s="497"/>
      <c r="GK49" s="497"/>
      <c r="GL49" s="497"/>
      <c r="GM49" s="497"/>
      <c r="GN49" s="497"/>
      <c r="GO49" s="497"/>
      <c r="GP49" s="497"/>
      <c r="GQ49" s="497"/>
      <c r="GR49" s="497"/>
      <c r="GS49" s="497"/>
      <c r="GT49" s="497"/>
      <c r="GU49" s="497"/>
      <c r="GV49" s="497"/>
      <c r="GW49" s="497"/>
      <c r="GX49" s="497"/>
      <c r="GY49" s="497"/>
      <c r="GZ49" s="497"/>
      <c r="HA49" s="497"/>
      <c r="HB49" s="497"/>
      <c r="HC49" s="497"/>
      <c r="HD49" s="497"/>
      <c r="HE49" s="497"/>
      <c r="HF49" s="497"/>
      <c r="HG49" s="497"/>
      <c r="HH49" s="497"/>
      <c r="HI49" s="497"/>
      <c r="HJ49" s="497"/>
      <c r="HK49" s="497"/>
      <c r="HL49" s="497"/>
      <c r="HM49" s="497"/>
      <c r="HN49" s="497"/>
      <c r="HO49" s="497"/>
      <c r="HP49" s="497"/>
      <c r="HQ49" s="497"/>
      <c r="HR49" s="497"/>
      <c r="HS49" s="497"/>
      <c r="HT49" s="497"/>
      <c r="HU49" s="497"/>
      <c r="HV49" s="497"/>
      <c r="HW49" s="497"/>
      <c r="HX49" s="497"/>
      <c r="HY49" s="497"/>
      <c r="HZ49" s="497"/>
      <c r="IA49" s="497"/>
      <c r="IB49" s="497"/>
      <c r="IC49" s="497"/>
      <c r="ID49" s="497"/>
      <c r="IE49" s="497"/>
      <c r="IF49" s="497"/>
      <c r="IG49" s="497"/>
      <c r="IH49" s="497"/>
      <c r="II49" s="497"/>
      <c r="IJ49" s="497"/>
      <c r="IK49" s="497"/>
      <c r="IL49" s="497"/>
      <c r="IM49" s="497"/>
      <c r="IN49" s="497"/>
      <c r="IO49" s="497"/>
      <c r="IP49" s="497"/>
      <c r="IQ49" s="497"/>
      <c r="IR49" s="497"/>
      <c r="IS49" s="497"/>
      <c r="IT49" s="497"/>
      <c r="IU49" s="497"/>
      <c r="IV49" s="497"/>
      <c r="IW49" s="497"/>
      <c r="IX49" s="497"/>
      <c r="IY49" s="497"/>
      <c r="IZ49" s="497"/>
      <c r="JA49" s="497"/>
      <c r="JB49" s="497"/>
      <c r="JC49" s="497"/>
      <c r="JD49" s="497"/>
      <c r="JE49" s="497"/>
      <c r="JF49" s="497"/>
      <c r="JG49" s="497"/>
      <c r="JH49" s="497"/>
      <c r="JI49" s="497"/>
      <c r="JJ49" s="497"/>
      <c r="JK49" s="497"/>
      <c r="JL49" s="497"/>
      <c r="JM49" s="497"/>
      <c r="JN49" s="497"/>
      <c r="JO49" s="497"/>
      <c r="JP49" s="497"/>
      <c r="JQ49" s="497"/>
      <c r="JR49" s="497"/>
      <c r="JS49" s="497"/>
      <c r="JT49" s="497"/>
      <c r="JU49" s="497"/>
      <c r="JV49" s="497"/>
      <c r="JW49" s="497"/>
      <c r="JX49" s="497"/>
      <c r="JY49" s="497"/>
      <c r="JZ49" s="497"/>
      <c r="KA49" s="497"/>
      <c r="KB49" s="497"/>
      <c r="KC49" s="497"/>
      <c r="KD49" s="497"/>
      <c r="KE49" s="497"/>
      <c r="KF49" s="497"/>
      <c r="KG49" s="497"/>
      <c r="KH49" s="497"/>
      <c r="KI49" s="497"/>
      <c r="KJ49" s="497"/>
      <c r="KK49" s="497"/>
      <c r="KL49" s="497"/>
      <c r="KM49" s="497"/>
      <c r="KN49" s="497"/>
      <c r="KO49" s="497"/>
      <c r="KP49" s="497"/>
      <c r="KQ49" s="497"/>
      <c r="KR49" s="497"/>
      <c r="KS49" s="497"/>
      <c r="KT49" s="497"/>
      <c r="KU49" s="497"/>
      <c r="KV49" s="497"/>
      <c r="KW49" s="497"/>
      <c r="KX49" s="497"/>
      <c r="KY49" s="497"/>
      <c r="KZ49" s="497"/>
      <c r="LA49" s="497"/>
      <c r="LB49" s="497"/>
      <c r="LC49" s="497"/>
      <c r="LD49" s="497"/>
      <c r="LE49" s="497"/>
      <c r="LF49" s="497"/>
      <c r="LG49" s="497"/>
      <c r="LH49" s="497"/>
      <c r="LI49" s="497"/>
      <c r="LJ49" s="497"/>
      <c r="LK49" s="497"/>
      <c r="LL49" s="497"/>
      <c r="LM49" s="497"/>
      <c r="LN49" s="497"/>
      <c r="LO49" s="497"/>
      <c r="LP49" s="497"/>
      <c r="LQ49" s="497"/>
      <c r="LR49" s="497"/>
      <c r="LS49" s="497"/>
      <c r="LT49" s="497"/>
      <c r="LU49" s="497"/>
      <c r="LV49" s="497"/>
      <c r="LW49" s="497"/>
      <c r="LX49" s="497"/>
      <c r="LY49" s="497"/>
      <c r="LZ49" s="497"/>
      <c r="MA49" s="497"/>
      <c r="MB49" s="497"/>
      <c r="MC49" s="497"/>
      <c r="MD49" s="497"/>
      <c r="ME49" s="497"/>
      <c r="MF49" s="497"/>
      <c r="MG49" s="497"/>
      <c r="MH49" s="497"/>
      <c r="MI49" s="497"/>
      <c r="MJ49" s="497"/>
      <c r="MK49" s="497"/>
      <c r="ML49" s="497"/>
      <c r="MM49" s="497"/>
      <c r="MN49" s="497"/>
      <c r="MO49" s="497"/>
      <c r="MP49" s="497"/>
      <c r="MQ49" s="497"/>
      <c r="MR49" s="497"/>
      <c r="MS49" s="497"/>
      <c r="MT49" s="497"/>
      <c r="MU49" s="497"/>
      <c r="MV49" s="497"/>
      <c r="MW49" s="497"/>
      <c r="MX49" s="497"/>
      <c r="MY49" s="497"/>
      <c r="MZ49" s="497"/>
      <c r="NA49" s="497"/>
      <c r="NB49" s="497"/>
      <c r="NC49" s="497"/>
      <c r="ND49" s="497"/>
      <c r="NE49" s="497"/>
      <c r="NF49" s="497"/>
      <c r="NG49" s="497"/>
      <c r="NH49" s="497"/>
      <c r="NI49" s="497"/>
      <c r="NJ49" s="497"/>
      <c r="NK49" s="497"/>
      <c r="NL49" s="497"/>
      <c r="NM49" s="497"/>
      <c r="NN49" s="497"/>
      <c r="NO49" s="497"/>
      <c r="NP49" s="497"/>
      <c r="NQ49" s="497"/>
      <c r="NR49" s="497"/>
      <c r="NS49" s="497"/>
      <c r="NT49" s="497"/>
      <c r="NU49" s="497"/>
      <c r="NV49" s="497"/>
      <c r="NW49" s="497"/>
      <c r="NX49" s="497"/>
      <c r="NY49" s="497"/>
      <c r="NZ49" s="497"/>
      <c r="OA49" s="497"/>
      <c r="OB49" s="497"/>
      <c r="OC49" s="497"/>
      <c r="OD49" s="497"/>
      <c r="OE49" s="497"/>
      <c r="OF49" s="497"/>
      <c r="OG49" s="497"/>
      <c r="OH49" s="497"/>
      <c r="OI49" s="497"/>
      <c r="OJ49" s="497"/>
      <c r="OK49" s="497"/>
      <c r="OL49" s="497"/>
      <c r="OM49" s="497"/>
      <c r="ON49" s="497"/>
      <c r="OO49" s="497"/>
      <c r="OP49" s="497"/>
      <c r="OQ49" s="497"/>
      <c r="OR49" s="497"/>
      <c r="OS49" s="497"/>
      <c r="OT49" s="497"/>
      <c r="OU49" s="497"/>
      <c r="OV49" s="497"/>
      <c r="OW49" s="497"/>
      <c r="OX49" s="497"/>
      <c r="OY49" s="497"/>
      <c r="OZ49" s="497"/>
      <c r="PA49" s="497"/>
      <c r="PB49" s="497"/>
      <c r="PC49" s="497"/>
      <c r="PD49" s="497"/>
      <c r="PE49" s="497"/>
      <c r="PF49" s="497"/>
      <c r="PG49" s="497"/>
      <c r="PH49" s="497"/>
      <c r="PI49" s="497"/>
      <c r="PJ49" s="497"/>
      <c r="PK49" s="497"/>
      <c r="PL49" s="497"/>
      <c r="PM49" s="497"/>
      <c r="PN49" s="497"/>
      <c r="PO49" s="497"/>
      <c r="PP49" s="497"/>
      <c r="PQ49" s="497"/>
      <c r="PR49" s="497"/>
      <c r="PS49" s="497"/>
      <c r="PT49" s="497"/>
      <c r="PU49" s="497"/>
      <c r="PV49" s="497"/>
      <c r="PW49" s="497"/>
      <c r="PX49" s="497"/>
      <c r="PY49" s="497"/>
      <c r="PZ49" s="497"/>
      <c r="QA49" s="497"/>
      <c r="QB49" s="497"/>
      <c r="QC49" s="497"/>
      <c r="QD49" s="497"/>
      <c r="QE49" s="497"/>
      <c r="QF49" s="497"/>
      <c r="QG49" s="497"/>
      <c r="QH49" s="497"/>
      <c r="QI49" s="497"/>
      <c r="QJ49" s="497"/>
      <c r="QK49" s="497"/>
      <c r="QL49" s="497"/>
      <c r="QM49" s="497"/>
      <c r="QN49" s="497"/>
      <c r="QO49" s="497"/>
      <c r="QP49" s="497"/>
      <c r="QQ49" s="497"/>
      <c r="QR49" s="497"/>
      <c r="QS49" s="497"/>
      <c r="QT49" s="497"/>
      <c r="QU49" s="497"/>
      <c r="QV49" s="497"/>
      <c r="QW49" s="497"/>
      <c r="QX49" s="497"/>
      <c r="QY49" s="497"/>
      <c r="QZ49" s="497"/>
      <c r="RA49" s="497"/>
      <c r="RB49" s="497"/>
      <c r="RC49" s="497"/>
      <c r="RD49" s="497"/>
      <c r="RE49" s="497"/>
      <c r="RF49" s="497"/>
      <c r="RG49" s="497"/>
      <c r="RH49" s="497"/>
      <c r="RI49" s="497"/>
      <c r="RJ49" s="497"/>
      <c r="RK49" s="497"/>
      <c r="RL49" s="497"/>
      <c r="RM49" s="497"/>
      <c r="RN49" s="497"/>
      <c r="RO49" s="497"/>
      <c r="RP49" s="497"/>
      <c r="RQ49" s="497"/>
      <c r="RR49" s="497"/>
      <c r="RS49" s="497"/>
      <c r="RT49" s="497"/>
      <c r="RU49" s="497"/>
      <c r="RV49" s="497"/>
      <c r="RW49" s="497"/>
      <c r="RX49" s="497"/>
      <c r="RY49" s="497"/>
      <c r="RZ49" s="497"/>
      <c r="SA49" s="497"/>
      <c r="SB49" s="497"/>
      <c r="SC49" s="497"/>
      <c r="SD49" s="497"/>
      <c r="SE49" s="497"/>
      <c r="SF49" s="497"/>
      <c r="SG49" s="497"/>
      <c r="SH49" s="497"/>
      <c r="SI49" s="497"/>
      <c r="SJ49" s="497"/>
      <c r="SK49" s="497"/>
      <c r="SL49" s="497"/>
      <c r="SM49" s="497"/>
      <c r="SN49" s="497"/>
      <c r="SO49" s="497"/>
      <c r="SP49" s="497"/>
      <c r="SQ49" s="497"/>
      <c r="SR49" s="497"/>
      <c r="SS49" s="497"/>
      <c r="ST49" s="497"/>
      <c r="SU49" s="497"/>
      <c r="SV49" s="497"/>
      <c r="SW49" s="497"/>
      <c r="SX49" s="497"/>
      <c r="SY49" s="497"/>
      <c r="SZ49" s="497"/>
      <c r="TA49" s="497"/>
      <c r="TB49" s="497"/>
      <c r="TC49" s="497"/>
      <c r="TD49" s="497"/>
      <c r="TE49" s="497"/>
      <c r="TF49" s="497"/>
      <c r="TG49" s="497"/>
      <c r="TH49" s="497"/>
      <c r="TI49" s="497"/>
      <c r="TJ49" s="497"/>
      <c r="TK49" s="497"/>
      <c r="TL49" s="497"/>
      <c r="TM49" s="497"/>
      <c r="TN49" s="497"/>
      <c r="TO49" s="497"/>
      <c r="TP49" s="497"/>
      <c r="TQ49" s="497"/>
      <c r="TR49" s="497"/>
      <c r="TS49" s="497"/>
      <c r="TT49" s="497"/>
      <c r="TU49" s="497"/>
      <c r="TV49" s="497"/>
      <c r="TW49" s="497"/>
      <c r="TX49" s="497"/>
      <c r="TY49" s="497"/>
      <c r="TZ49" s="497"/>
      <c r="UA49" s="497"/>
      <c r="UB49" s="497"/>
      <c r="UC49" s="497"/>
      <c r="UD49" s="497"/>
      <c r="UE49" s="497"/>
      <c r="UF49" s="497"/>
      <c r="UG49" s="497"/>
      <c r="UH49" s="497"/>
      <c r="UI49" s="497"/>
      <c r="UJ49" s="497"/>
      <c r="UK49" s="497"/>
      <c r="UL49" s="497"/>
      <c r="UM49" s="497"/>
      <c r="UN49" s="497"/>
      <c r="UO49" s="497"/>
      <c r="UP49" s="497"/>
      <c r="UQ49" s="497"/>
      <c r="UR49" s="497"/>
      <c r="US49" s="497"/>
      <c r="UT49" s="497"/>
      <c r="UU49" s="497"/>
      <c r="UV49" s="497"/>
      <c r="UW49" s="497"/>
      <c r="UX49" s="497"/>
      <c r="UY49" s="497"/>
      <c r="UZ49" s="497"/>
      <c r="VA49" s="497"/>
      <c r="VB49" s="497"/>
      <c r="VC49" s="497"/>
      <c r="VD49" s="497"/>
      <c r="VE49" s="497"/>
      <c r="VF49" s="497"/>
      <c r="VG49" s="497"/>
      <c r="VH49" s="497"/>
      <c r="VI49" s="497"/>
      <c r="VJ49" s="497"/>
      <c r="VK49" s="497"/>
      <c r="VL49" s="497"/>
      <c r="VM49" s="497"/>
      <c r="VN49" s="497"/>
      <c r="VO49" s="497"/>
      <c r="VP49" s="497"/>
      <c r="VQ49" s="497"/>
      <c r="VR49" s="497"/>
      <c r="VS49" s="497"/>
      <c r="VT49" s="497"/>
      <c r="VU49" s="497"/>
      <c r="VV49" s="497"/>
      <c r="VW49" s="497"/>
      <c r="VX49" s="497"/>
      <c r="VY49" s="497"/>
      <c r="VZ49" s="497"/>
      <c r="WA49" s="497"/>
      <c r="WB49" s="497"/>
      <c r="WC49" s="497"/>
      <c r="WD49" s="497"/>
      <c r="WE49" s="497"/>
      <c r="WF49" s="497"/>
      <c r="WG49" s="497"/>
      <c r="WH49" s="497"/>
      <c r="WI49" s="497"/>
      <c r="WJ49" s="497"/>
      <c r="WK49" s="497"/>
      <c r="WL49" s="497"/>
      <c r="WM49" s="497"/>
      <c r="WN49" s="497"/>
      <c r="WO49" s="497"/>
      <c r="WP49" s="497"/>
      <c r="WQ49" s="497"/>
      <c r="WR49" s="497"/>
      <c r="WS49" s="497"/>
      <c r="WT49" s="497"/>
      <c r="WU49" s="497"/>
      <c r="WV49" s="497"/>
      <c r="WW49" s="497"/>
      <c r="WX49" s="497"/>
      <c r="WY49" s="497"/>
      <c r="WZ49" s="497"/>
      <c r="XA49" s="497"/>
      <c r="XB49" s="497"/>
      <c r="XC49" s="497"/>
      <c r="XD49" s="497"/>
      <c r="XE49" s="497"/>
      <c r="XF49" s="497"/>
      <c r="XG49" s="497"/>
      <c r="XH49" s="497"/>
      <c r="XI49" s="497"/>
      <c r="XJ49" s="497"/>
      <c r="XK49" s="497"/>
      <c r="XL49" s="497"/>
      <c r="XM49" s="497"/>
      <c r="XN49" s="497"/>
      <c r="XO49" s="497"/>
      <c r="XP49" s="497"/>
      <c r="XQ49" s="497"/>
      <c r="XR49" s="497"/>
      <c r="XS49" s="497"/>
      <c r="XT49" s="497"/>
      <c r="XU49" s="497"/>
      <c r="XV49" s="497"/>
      <c r="XW49" s="497"/>
      <c r="XX49" s="497"/>
      <c r="XY49" s="497"/>
      <c r="XZ49" s="497"/>
      <c r="YA49" s="497"/>
      <c r="YB49" s="497"/>
      <c r="YC49" s="497"/>
      <c r="YD49" s="497"/>
      <c r="YE49" s="497"/>
      <c r="YF49" s="497"/>
      <c r="YG49" s="497"/>
      <c r="YH49" s="497"/>
      <c r="YI49" s="497"/>
      <c r="YJ49" s="497"/>
      <c r="YK49" s="497"/>
      <c r="YL49" s="497"/>
      <c r="YM49" s="497"/>
      <c r="YN49" s="497"/>
      <c r="YO49" s="497"/>
      <c r="YP49" s="497"/>
      <c r="YQ49" s="497"/>
      <c r="YR49" s="497"/>
      <c r="YS49" s="497"/>
      <c r="YT49" s="497"/>
      <c r="YU49" s="497"/>
      <c r="YV49" s="497"/>
      <c r="YW49" s="497"/>
      <c r="YX49" s="497"/>
      <c r="YY49" s="497"/>
      <c r="YZ49" s="497"/>
      <c r="ZA49" s="497"/>
      <c r="ZB49" s="497"/>
      <c r="ZC49" s="497"/>
      <c r="ZD49" s="497"/>
      <c r="ZE49" s="497"/>
      <c r="ZF49" s="497"/>
      <c r="ZG49" s="497"/>
      <c r="ZH49" s="497"/>
      <c r="ZI49" s="497"/>
      <c r="ZJ49" s="497"/>
      <c r="ZK49" s="497"/>
      <c r="ZL49" s="497"/>
      <c r="ZM49" s="497"/>
      <c r="ZN49" s="497"/>
      <c r="ZO49" s="497"/>
      <c r="ZP49" s="497"/>
      <c r="ZQ49" s="497"/>
      <c r="ZR49" s="497"/>
      <c r="ZS49" s="497"/>
      <c r="ZT49" s="497"/>
      <c r="ZU49" s="497"/>
      <c r="ZV49" s="497"/>
      <c r="ZW49" s="497"/>
      <c r="ZX49" s="497"/>
      <c r="ZY49" s="497"/>
      <c r="ZZ49" s="497"/>
      <c r="AAA49" s="497"/>
      <c r="AAB49" s="497"/>
      <c r="AAC49" s="497"/>
      <c r="AAD49" s="497"/>
      <c r="AAE49" s="497"/>
      <c r="AAF49" s="497"/>
      <c r="AAG49" s="497"/>
      <c r="AAH49" s="497"/>
      <c r="AAI49" s="497"/>
      <c r="AAJ49" s="497"/>
      <c r="AAK49" s="497"/>
      <c r="AAL49" s="497"/>
      <c r="AAM49" s="497"/>
      <c r="AAN49" s="497"/>
      <c r="AAO49" s="497"/>
      <c r="AAP49" s="497"/>
      <c r="AAQ49" s="497"/>
      <c r="AAR49" s="497"/>
      <c r="AAS49" s="497"/>
      <c r="AAT49" s="497"/>
      <c r="AAU49" s="497"/>
      <c r="AAV49" s="497"/>
      <c r="AAW49" s="497"/>
      <c r="AAX49" s="497"/>
      <c r="AAY49" s="497"/>
      <c r="AAZ49" s="497"/>
      <c r="ABA49" s="497"/>
      <c r="ABB49" s="497"/>
      <c r="ABC49" s="497"/>
      <c r="ABD49" s="497"/>
      <c r="ABE49" s="497"/>
      <c r="ABF49" s="497"/>
      <c r="ABG49" s="497"/>
      <c r="ABH49" s="497"/>
      <c r="ABI49" s="497"/>
      <c r="ABJ49" s="497"/>
      <c r="ABK49" s="497"/>
      <c r="ABL49" s="497"/>
      <c r="ABM49" s="497"/>
      <c r="ABN49" s="497"/>
      <c r="ABO49" s="497"/>
      <c r="ABP49" s="497"/>
      <c r="ABQ49" s="497"/>
      <c r="ABR49" s="497"/>
      <c r="ABS49" s="497"/>
      <c r="ABT49" s="497"/>
      <c r="ABU49" s="497"/>
      <c r="ABV49" s="497"/>
      <c r="ABW49" s="497"/>
      <c r="ABX49" s="497"/>
      <c r="ABY49" s="497"/>
      <c r="ABZ49" s="497"/>
      <c r="ACA49" s="497"/>
      <c r="ACB49" s="497"/>
      <c r="ACC49" s="497"/>
      <c r="ACD49" s="497"/>
      <c r="ACE49" s="497"/>
      <c r="ACF49" s="497"/>
      <c r="ACG49" s="497"/>
      <c r="ACH49" s="497"/>
      <c r="ACI49" s="497"/>
      <c r="ACJ49" s="497"/>
      <c r="ACK49" s="497"/>
      <c r="ACL49" s="497"/>
      <c r="ACM49" s="497"/>
      <c r="ACN49" s="497"/>
      <c r="ACO49" s="497"/>
      <c r="ACP49" s="497"/>
      <c r="ACQ49" s="497"/>
      <c r="ACR49" s="497"/>
      <c r="ACS49" s="497"/>
      <c r="ACT49" s="497"/>
      <c r="ACU49" s="497"/>
      <c r="ACV49" s="497"/>
      <c r="ACW49" s="497"/>
      <c r="ACX49" s="497"/>
      <c r="ACY49" s="497"/>
      <c r="ACZ49" s="497"/>
      <c r="ADA49" s="497"/>
      <c r="ADB49" s="497"/>
      <c r="ADC49" s="497"/>
      <c r="ADD49" s="497"/>
      <c r="ADE49" s="497"/>
      <c r="ADF49" s="497"/>
      <c r="ADG49" s="497"/>
      <c r="ADH49" s="497"/>
      <c r="ADI49" s="497"/>
      <c r="ADJ49" s="497"/>
      <c r="ADK49" s="497"/>
      <c r="ADL49" s="497"/>
      <c r="ADM49" s="497"/>
      <c r="ADN49" s="497"/>
      <c r="ADO49" s="497"/>
      <c r="ADP49" s="497"/>
      <c r="ADQ49" s="497"/>
      <c r="ADR49" s="497"/>
      <c r="ADS49" s="497"/>
      <c r="ADT49" s="497"/>
      <c r="ADU49" s="497"/>
      <c r="ADV49" s="497"/>
      <c r="ADW49" s="497"/>
      <c r="ADX49" s="497"/>
      <c r="ADY49" s="497"/>
      <c r="ADZ49" s="497"/>
      <c r="AEA49" s="497"/>
      <c r="AEB49" s="497"/>
      <c r="AEC49" s="497"/>
      <c r="AED49" s="497"/>
      <c r="AEE49" s="497"/>
      <c r="AEF49" s="497"/>
      <c r="AEG49" s="497"/>
      <c r="AEH49" s="497"/>
      <c r="AEI49" s="497"/>
      <c r="AEJ49" s="497"/>
      <c r="AEK49" s="497"/>
      <c r="AEL49" s="497"/>
      <c r="AEM49" s="497"/>
      <c r="AEN49" s="497"/>
      <c r="AEO49" s="497"/>
      <c r="AEP49" s="497"/>
      <c r="AEQ49" s="497"/>
      <c r="AER49" s="497"/>
      <c r="AES49" s="497"/>
      <c r="AET49" s="497"/>
      <c r="AEU49" s="497"/>
      <c r="AEV49" s="497"/>
      <c r="AEW49" s="497"/>
      <c r="AEX49" s="497"/>
      <c r="AEY49" s="497"/>
      <c r="AEZ49" s="497"/>
      <c r="AFA49" s="497"/>
      <c r="AFB49" s="497"/>
      <c r="AFC49" s="497"/>
      <c r="AFD49" s="497"/>
      <c r="AFE49" s="497"/>
      <c r="AFF49" s="497"/>
      <c r="AFG49" s="497"/>
      <c r="AFH49" s="497"/>
      <c r="AFI49" s="497"/>
      <c r="AFJ49" s="497"/>
      <c r="AFK49" s="497"/>
      <c r="AFL49" s="497"/>
      <c r="AFM49" s="497"/>
      <c r="AFN49" s="497"/>
      <c r="AFO49" s="497"/>
      <c r="AFP49" s="497"/>
      <c r="AFQ49" s="497"/>
      <c r="AFR49" s="497"/>
      <c r="AFS49" s="497"/>
      <c r="AFT49" s="497"/>
      <c r="AFU49" s="497"/>
      <c r="AFV49" s="497"/>
      <c r="AFW49" s="497"/>
      <c r="AFX49" s="497"/>
      <c r="AFY49" s="497"/>
      <c r="AFZ49" s="497"/>
      <c r="AGA49" s="497"/>
      <c r="AGB49" s="497"/>
      <c r="AGC49" s="497"/>
      <c r="AGD49" s="497"/>
      <c r="AGE49" s="497"/>
      <c r="AGF49" s="497"/>
      <c r="AGG49" s="497"/>
      <c r="AGH49" s="497"/>
      <c r="AGI49" s="497"/>
      <c r="AGJ49" s="497"/>
      <c r="AGK49" s="497"/>
      <c r="AGL49" s="497"/>
      <c r="AGM49" s="497"/>
      <c r="AGN49" s="497"/>
      <c r="AGO49" s="497"/>
      <c r="AGP49" s="497"/>
      <c r="AGQ49" s="497"/>
      <c r="AGR49" s="497"/>
      <c r="AGS49" s="497"/>
      <c r="AGT49" s="497"/>
      <c r="AGU49" s="497"/>
      <c r="AGV49" s="497"/>
      <c r="AGW49" s="497"/>
      <c r="AGX49" s="497"/>
      <c r="AGY49" s="497"/>
      <c r="AGZ49" s="497"/>
      <c r="AHA49" s="497"/>
      <c r="AHB49" s="497"/>
      <c r="AHC49" s="497"/>
      <c r="AHD49" s="497"/>
      <c r="AHE49" s="497"/>
      <c r="AHF49" s="497"/>
      <c r="AHG49" s="497"/>
      <c r="AHH49" s="497"/>
      <c r="AHI49" s="497"/>
      <c r="AHJ49" s="497"/>
      <c r="AHK49" s="497"/>
      <c r="AHL49" s="497"/>
      <c r="AHM49" s="497"/>
      <c r="AHN49" s="497"/>
      <c r="AHO49" s="497"/>
      <c r="AHP49" s="497"/>
      <c r="AHQ49" s="497"/>
      <c r="AHR49" s="497"/>
      <c r="AHS49" s="497"/>
      <c r="AHT49" s="497"/>
      <c r="AHU49" s="497"/>
      <c r="AHV49" s="497"/>
      <c r="AHW49" s="497"/>
      <c r="AHX49" s="497"/>
      <c r="AHY49" s="497"/>
      <c r="AHZ49" s="497"/>
      <c r="AIA49" s="497"/>
      <c r="AIB49" s="497"/>
      <c r="AIC49" s="497"/>
      <c r="AID49" s="497"/>
      <c r="AIE49" s="497"/>
      <c r="AIF49" s="497"/>
      <c r="AIG49" s="497"/>
      <c r="AIH49" s="497"/>
      <c r="AII49" s="497"/>
      <c r="AIJ49" s="497"/>
      <c r="AIK49" s="497"/>
      <c r="AIL49" s="497"/>
      <c r="AIM49" s="497"/>
      <c r="AIN49" s="497"/>
      <c r="AIO49" s="497"/>
      <c r="AIP49" s="497"/>
      <c r="AIQ49" s="497"/>
      <c r="AIR49" s="497"/>
      <c r="AIS49" s="497"/>
      <c r="AIT49" s="497"/>
      <c r="AIU49" s="497"/>
      <c r="AIV49" s="497"/>
      <c r="AIW49" s="497"/>
      <c r="AIX49" s="497"/>
      <c r="AIY49" s="497"/>
      <c r="AIZ49" s="497"/>
      <c r="AJA49" s="497"/>
      <c r="AJB49" s="497"/>
      <c r="AJC49" s="497"/>
      <c r="AJD49" s="497"/>
      <c r="AJE49" s="497"/>
      <c r="AJF49" s="497"/>
      <c r="AJG49" s="497"/>
      <c r="AJH49" s="497"/>
      <c r="AJI49" s="497"/>
      <c r="AJJ49" s="497"/>
      <c r="AJK49" s="497"/>
      <c r="AJL49" s="497"/>
      <c r="AJM49" s="497"/>
      <c r="AJN49" s="497"/>
      <c r="AJO49" s="497"/>
      <c r="AJP49" s="497"/>
      <c r="AJQ49" s="497"/>
      <c r="AJR49" s="497"/>
      <c r="AJS49" s="497"/>
      <c r="AJT49" s="497"/>
      <c r="AJU49" s="497"/>
      <c r="AJV49" s="497"/>
      <c r="AJW49" s="497"/>
      <c r="AJX49" s="497"/>
      <c r="AJY49" s="497"/>
      <c r="AJZ49" s="497"/>
      <c r="AKA49" s="497"/>
      <c r="AKB49" s="497"/>
      <c r="AKC49" s="497"/>
      <c r="AKD49" s="497"/>
      <c r="AKE49" s="497"/>
      <c r="AKF49" s="497"/>
      <c r="AKG49" s="497"/>
      <c r="AKH49" s="497"/>
      <c r="AKI49" s="497"/>
      <c r="AKJ49" s="497"/>
      <c r="AKK49" s="497"/>
      <c r="AKL49" s="497"/>
      <c r="AKM49" s="497"/>
      <c r="AKN49" s="497"/>
      <c r="AKO49" s="497"/>
      <c r="AKP49" s="497"/>
      <c r="AKQ49" s="497"/>
      <c r="AKR49" s="497"/>
      <c r="AKS49" s="497"/>
      <c r="AKT49" s="497"/>
      <c r="AKU49" s="497"/>
      <c r="AKV49" s="497"/>
      <c r="AKW49" s="497"/>
      <c r="AKX49" s="497"/>
      <c r="AKY49" s="497"/>
      <c r="AKZ49" s="497"/>
      <c r="ALA49" s="497"/>
      <c r="ALB49" s="497"/>
      <c r="ALC49" s="497"/>
      <c r="ALD49" s="497"/>
      <c r="ALE49" s="497"/>
      <c r="ALF49" s="497"/>
      <c r="ALG49" s="497"/>
      <c r="ALH49" s="497"/>
      <c r="ALI49" s="497"/>
      <c r="ALJ49" s="497"/>
      <c r="ALK49" s="497"/>
      <c r="ALL49" s="497"/>
      <c r="ALM49" s="497"/>
      <c r="ALN49" s="497"/>
      <c r="ALO49" s="497"/>
      <c r="ALP49" s="497"/>
      <c r="ALQ49" s="497"/>
      <c r="ALR49" s="497"/>
      <c r="ALS49" s="497"/>
      <c r="ALT49" s="497"/>
      <c r="ALU49" s="497"/>
      <c r="ALV49" s="497"/>
      <c r="ALW49" s="497"/>
      <c r="ALX49" s="497"/>
      <c r="ALY49" s="497"/>
      <c r="ALZ49" s="497"/>
      <c r="AMA49" s="497"/>
      <c r="AMB49" s="497"/>
      <c r="AMC49" s="497"/>
      <c r="AMD49" s="497"/>
      <c r="AME49" s="497"/>
      <c r="AMF49" s="497"/>
      <c r="AMG49" s="497"/>
      <c r="AMH49" s="497"/>
      <c r="AMI49" s="497"/>
      <c r="AMJ49" s="497"/>
      <c r="AMK49" s="497"/>
      <c r="AML49" s="497"/>
      <c r="AMM49" s="497"/>
      <c r="AMN49" s="497"/>
      <c r="AMO49" s="497"/>
      <c r="AMP49" s="497"/>
      <c r="AMQ49" s="497"/>
      <c r="AMR49" s="497"/>
      <c r="AMS49" s="497"/>
      <c r="AMT49" s="497"/>
      <c r="AMU49" s="497"/>
      <c r="AMV49" s="497"/>
      <c r="AMW49" s="497"/>
      <c r="AMX49" s="497"/>
      <c r="AMY49" s="497"/>
      <c r="AMZ49" s="497"/>
      <c r="ANA49" s="497"/>
      <c r="ANB49" s="497"/>
      <c r="ANC49" s="497"/>
      <c r="AND49" s="497"/>
      <c r="ANE49" s="497"/>
      <c r="ANF49" s="497"/>
      <c r="ANG49" s="497"/>
      <c r="ANH49" s="497"/>
      <c r="ANI49" s="497"/>
      <c r="ANJ49" s="497"/>
      <c r="ANK49" s="497"/>
      <c r="ANL49" s="497"/>
      <c r="ANM49" s="497"/>
      <c r="ANN49" s="497"/>
      <c r="ANO49" s="497"/>
      <c r="ANP49" s="497"/>
      <c r="ANQ49" s="497"/>
      <c r="ANR49" s="497"/>
      <c r="ANS49" s="497"/>
      <c r="ANT49" s="497"/>
      <c r="ANU49" s="497"/>
      <c r="ANV49" s="497"/>
      <c r="ANW49" s="497"/>
      <c r="ANX49" s="497"/>
      <c r="ANY49" s="497"/>
      <c r="ANZ49" s="497"/>
      <c r="AOA49" s="497"/>
      <c r="AOB49" s="497"/>
      <c r="AOC49" s="497"/>
      <c r="AOD49" s="497"/>
      <c r="AOE49" s="497"/>
      <c r="AOF49" s="497"/>
      <c r="AOG49" s="497"/>
      <c r="AOH49" s="497"/>
      <c r="AOI49" s="497"/>
      <c r="AOJ49" s="497"/>
    </row>
    <row r="50" spans="1:1076" ht="18" hidden="1" customHeight="1" x14ac:dyDescent="0.25">
      <c r="B50" s="158"/>
      <c r="C50" s="162"/>
      <c r="D50" s="162"/>
      <c r="E50" s="162"/>
      <c r="F50" s="162"/>
      <c r="G50" s="162"/>
      <c r="H50" s="288"/>
      <c r="I50" s="285"/>
      <c r="J50" s="486"/>
      <c r="K50" s="162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497"/>
      <c r="AD50" s="497"/>
      <c r="AE50" s="497"/>
      <c r="AF50" s="497"/>
      <c r="AG50" s="497"/>
      <c r="AH50" s="497"/>
      <c r="AI50" s="497"/>
      <c r="AJ50" s="497"/>
      <c r="AK50" s="497"/>
      <c r="AL50" s="497"/>
      <c r="AM50" s="497"/>
      <c r="AN50" s="497"/>
      <c r="AO50" s="497"/>
      <c r="AP50" s="497"/>
      <c r="AQ50" s="497"/>
      <c r="AR50" s="497"/>
      <c r="AS50" s="497"/>
      <c r="AT50" s="497"/>
      <c r="AU50" s="497"/>
      <c r="AV50" s="497"/>
      <c r="AW50" s="497"/>
      <c r="AX50" s="497"/>
      <c r="AY50" s="497"/>
      <c r="AZ50" s="497"/>
      <c r="BA50" s="497"/>
      <c r="BB50" s="497"/>
      <c r="BC50" s="497"/>
      <c r="BD50" s="497"/>
      <c r="BE50" s="497"/>
      <c r="BF50" s="497"/>
      <c r="BG50" s="497"/>
      <c r="BH50" s="497"/>
      <c r="BI50" s="497"/>
      <c r="BJ50" s="497"/>
      <c r="BK50" s="497"/>
      <c r="BL50" s="497"/>
      <c r="BM50" s="497"/>
      <c r="BN50" s="497"/>
      <c r="BO50" s="497"/>
      <c r="BP50" s="497"/>
      <c r="BQ50" s="497"/>
      <c r="BR50" s="497"/>
      <c r="BS50" s="497"/>
      <c r="BT50" s="497"/>
      <c r="BU50" s="497"/>
      <c r="BV50" s="497"/>
      <c r="BW50" s="497"/>
      <c r="BX50" s="497"/>
      <c r="BY50" s="497"/>
      <c r="BZ50" s="497"/>
      <c r="CA50" s="497"/>
      <c r="CB50" s="497"/>
      <c r="CC50" s="497"/>
      <c r="CD50" s="497"/>
      <c r="CE50" s="497"/>
      <c r="CF50" s="497"/>
      <c r="CG50" s="497"/>
      <c r="CH50" s="497"/>
      <c r="CI50" s="497"/>
      <c r="CJ50" s="497"/>
      <c r="CK50" s="497"/>
      <c r="CL50" s="497"/>
      <c r="CM50" s="497"/>
      <c r="CN50" s="497"/>
      <c r="CO50" s="497"/>
      <c r="CP50" s="497"/>
      <c r="CQ50" s="497"/>
      <c r="CR50" s="497"/>
      <c r="CS50" s="497"/>
      <c r="CT50" s="497"/>
      <c r="CU50" s="497"/>
      <c r="CV50" s="497"/>
      <c r="CW50" s="497"/>
      <c r="CX50" s="497"/>
      <c r="CY50" s="497"/>
      <c r="CZ50" s="497"/>
      <c r="DA50" s="497"/>
      <c r="DB50" s="497"/>
      <c r="DC50" s="497"/>
      <c r="DD50" s="497"/>
      <c r="DE50" s="497"/>
      <c r="DF50" s="497"/>
      <c r="DG50" s="497"/>
      <c r="DH50" s="497"/>
      <c r="DI50" s="497"/>
      <c r="DJ50" s="497"/>
      <c r="DK50" s="497"/>
      <c r="DL50" s="497"/>
      <c r="DM50" s="497"/>
      <c r="DN50" s="497"/>
      <c r="DO50" s="497"/>
      <c r="DP50" s="497"/>
      <c r="DQ50" s="497"/>
      <c r="DR50" s="497"/>
      <c r="DS50" s="497"/>
      <c r="DT50" s="497"/>
      <c r="DU50" s="497"/>
      <c r="DV50" s="497"/>
      <c r="DW50" s="497"/>
      <c r="DX50" s="497"/>
      <c r="DY50" s="497"/>
      <c r="DZ50" s="497"/>
      <c r="EA50" s="497"/>
      <c r="EB50" s="497"/>
      <c r="EC50" s="497"/>
      <c r="ED50" s="497"/>
      <c r="EE50" s="497"/>
      <c r="EF50" s="497"/>
      <c r="EG50" s="497"/>
      <c r="EH50" s="497"/>
      <c r="EI50" s="497"/>
      <c r="EJ50" s="497"/>
      <c r="EK50" s="497"/>
      <c r="EL50" s="497"/>
      <c r="EM50" s="497"/>
      <c r="EN50" s="497"/>
      <c r="EO50" s="497"/>
      <c r="EP50" s="497"/>
      <c r="EQ50" s="497"/>
      <c r="ER50" s="497"/>
      <c r="ES50" s="497"/>
      <c r="ET50" s="497"/>
      <c r="EU50" s="497"/>
      <c r="EV50" s="497"/>
      <c r="EW50" s="497"/>
      <c r="EX50" s="497"/>
      <c r="EY50" s="497"/>
      <c r="EZ50" s="497"/>
      <c r="FA50" s="497"/>
      <c r="FB50" s="497"/>
      <c r="FC50" s="497"/>
      <c r="FD50" s="497"/>
      <c r="FE50" s="497"/>
      <c r="FF50" s="497"/>
      <c r="FG50" s="497"/>
      <c r="FH50" s="497"/>
      <c r="FI50" s="497"/>
      <c r="FJ50" s="497"/>
      <c r="FK50" s="497"/>
      <c r="FL50" s="497"/>
      <c r="FM50" s="497"/>
      <c r="FN50" s="497"/>
      <c r="FO50" s="497"/>
      <c r="FP50" s="497"/>
      <c r="FQ50" s="497"/>
      <c r="FR50" s="497"/>
      <c r="FS50" s="497"/>
      <c r="FT50" s="497"/>
      <c r="FU50" s="497"/>
      <c r="FV50" s="497"/>
      <c r="FW50" s="497"/>
      <c r="FX50" s="497"/>
      <c r="FY50" s="497"/>
      <c r="FZ50" s="497"/>
      <c r="GA50" s="497"/>
      <c r="GB50" s="497"/>
      <c r="GC50" s="497"/>
      <c r="GD50" s="497"/>
      <c r="GE50" s="497"/>
      <c r="GF50" s="497"/>
      <c r="GG50" s="497"/>
      <c r="GH50" s="497"/>
      <c r="GI50" s="497"/>
      <c r="GJ50" s="497"/>
      <c r="GK50" s="497"/>
      <c r="GL50" s="497"/>
      <c r="GM50" s="497"/>
      <c r="GN50" s="497"/>
      <c r="GO50" s="497"/>
      <c r="GP50" s="497"/>
      <c r="GQ50" s="497"/>
      <c r="GR50" s="497"/>
      <c r="GS50" s="497"/>
      <c r="GT50" s="497"/>
      <c r="GU50" s="497"/>
      <c r="GV50" s="497"/>
      <c r="GW50" s="497"/>
      <c r="GX50" s="497"/>
      <c r="GY50" s="497"/>
      <c r="GZ50" s="497"/>
      <c r="HA50" s="497"/>
      <c r="HB50" s="497"/>
      <c r="HC50" s="497"/>
      <c r="HD50" s="497"/>
      <c r="HE50" s="497"/>
      <c r="HF50" s="497"/>
      <c r="HG50" s="497"/>
      <c r="HH50" s="497"/>
      <c r="HI50" s="497"/>
      <c r="HJ50" s="497"/>
      <c r="HK50" s="497"/>
      <c r="HL50" s="497"/>
      <c r="HM50" s="497"/>
      <c r="HN50" s="497"/>
      <c r="HO50" s="497"/>
      <c r="HP50" s="497"/>
      <c r="HQ50" s="497"/>
      <c r="HR50" s="497"/>
      <c r="HS50" s="497"/>
      <c r="HT50" s="497"/>
      <c r="HU50" s="497"/>
      <c r="HV50" s="497"/>
      <c r="HW50" s="497"/>
      <c r="HX50" s="497"/>
      <c r="HY50" s="497"/>
      <c r="HZ50" s="497"/>
      <c r="IA50" s="497"/>
      <c r="IB50" s="497"/>
      <c r="IC50" s="497"/>
      <c r="ID50" s="497"/>
      <c r="IE50" s="497"/>
      <c r="IF50" s="497"/>
      <c r="IG50" s="497"/>
      <c r="IH50" s="497"/>
      <c r="II50" s="497"/>
      <c r="IJ50" s="497"/>
      <c r="IK50" s="497"/>
      <c r="IL50" s="497"/>
      <c r="IM50" s="497"/>
      <c r="IN50" s="497"/>
      <c r="IO50" s="497"/>
      <c r="IP50" s="497"/>
      <c r="IQ50" s="497"/>
      <c r="IR50" s="497"/>
      <c r="IS50" s="497"/>
      <c r="IT50" s="497"/>
      <c r="IU50" s="497"/>
      <c r="IV50" s="497"/>
      <c r="IW50" s="497"/>
      <c r="IX50" s="497"/>
      <c r="IY50" s="497"/>
      <c r="IZ50" s="497"/>
      <c r="JA50" s="497"/>
      <c r="JB50" s="497"/>
      <c r="JC50" s="497"/>
      <c r="JD50" s="497"/>
      <c r="JE50" s="497"/>
      <c r="JF50" s="497"/>
      <c r="JG50" s="497"/>
      <c r="JH50" s="497"/>
      <c r="JI50" s="497"/>
      <c r="JJ50" s="497"/>
      <c r="JK50" s="497"/>
      <c r="JL50" s="497"/>
      <c r="JM50" s="497"/>
      <c r="JN50" s="497"/>
      <c r="JO50" s="497"/>
      <c r="JP50" s="497"/>
      <c r="JQ50" s="497"/>
      <c r="JR50" s="497"/>
      <c r="JS50" s="497"/>
      <c r="JT50" s="497"/>
      <c r="JU50" s="497"/>
      <c r="JV50" s="497"/>
      <c r="JW50" s="497"/>
      <c r="JX50" s="497"/>
      <c r="JY50" s="497"/>
      <c r="JZ50" s="497"/>
      <c r="KA50" s="497"/>
      <c r="KB50" s="497"/>
      <c r="KC50" s="497"/>
      <c r="KD50" s="497"/>
      <c r="KE50" s="497"/>
      <c r="KF50" s="497"/>
      <c r="KG50" s="497"/>
      <c r="KH50" s="497"/>
      <c r="KI50" s="497"/>
      <c r="KJ50" s="497"/>
      <c r="KK50" s="497"/>
      <c r="KL50" s="497"/>
      <c r="KM50" s="497"/>
      <c r="KN50" s="497"/>
      <c r="KO50" s="497"/>
      <c r="KP50" s="497"/>
      <c r="KQ50" s="497"/>
      <c r="KR50" s="497"/>
      <c r="KS50" s="497"/>
      <c r="KT50" s="497"/>
      <c r="KU50" s="497"/>
      <c r="KV50" s="497"/>
      <c r="KW50" s="497"/>
      <c r="KX50" s="497"/>
      <c r="KY50" s="497"/>
      <c r="KZ50" s="497"/>
      <c r="LA50" s="497"/>
      <c r="LB50" s="497"/>
      <c r="LC50" s="497"/>
      <c r="LD50" s="497"/>
      <c r="LE50" s="497"/>
      <c r="LF50" s="497"/>
      <c r="LG50" s="497"/>
      <c r="LH50" s="497"/>
      <c r="LI50" s="497"/>
      <c r="LJ50" s="497"/>
      <c r="LK50" s="497"/>
      <c r="LL50" s="497"/>
      <c r="LM50" s="497"/>
      <c r="LN50" s="497"/>
      <c r="LO50" s="497"/>
      <c r="LP50" s="497"/>
      <c r="LQ50" s="497"/>
      <c r="LR50" s="497"/>
      <c r="LS50" s="497"/>
      <c r="LT50" s="497"/>
      <c r="LU50" s="497"/>
      <c r="LV50" s="497"/>
      <c r="LW50" s="497"/>
      <c r="LX50" s="497"/>
      <c r="LY50" s="497"/>
      <c r="LZ50" s="497"/>
      <c r="MA50" s="497"/>
      <c r="MB50" s="497"/>
      <c r="MC50" s="497"/>
      <c r="MD50" s="497"/>
      <c r="ME50" s="497"/>
      <c r="MF50" s="497"/>
      <c r="MG50" s="497"/>
      <c r="MH50" s="497"/>
      <c r="MI50" s="497"/>
      <c r="MJ50" s="497"/>
      <c r="MK50" s="497"/>
      <c r="ML50" s="497"/>
      <c r="MM50" s="497"/>
      <c r="MN50" s="497"/>
      <c r="MO50" s="497"/>
      <c r="MP50" s="497"/>
      <c r="MQ50" s="497"/>
      <c r="MR50" s="497"/>
      <c r="MS50" s="497"/>
      <c r="MT50" s="497"/>
      <c r="MU50" s="497"/>
      <c r="MV50" s="497"/>
      <c r="MW50" s="497"/>
      <c r="MX50" s="497"/>
      <c r="MY50" s="497"/>
      <c r="MZ50" s="497"/>
      <c r="NA50" s="497"/>
      <c r="NB50" s="497"/>
      <c r="NC50" s="497"/>
      <c r="ND50" s="497"/>
      <c r="NE50" s="497"/>
      <c r="NF50" s="497"/>
      <c r="NG50" s="497"/>
      <c r="NH50" s="497"/>
      <c r="NI50" s="497"/>
      <c r="NJ50" s="497"/>
      <c r="NK50" s="497"/>
      <c r="NL50" s="497"/>
      <c r="NM50" s="497"/>
      <c r="NN50" s="497"/>
      <c r="NO50" s="497"/>
      <c r="NP50" s="497"/>
      <c r="NQ50" s="497"/>
      <c r="NR50" s="497"/>
      <c r="NS50" s="497"/>
      <c r="NT50" s="497"/>
      <c r="NU50" s="497"/>
      <c r="NV50" s="497"/>
      <c r="NW50" s="497"/>
      <c r="NX50" s="497"/>
      <c r="NY50" s="497"/>
      <c r="NZ50" s="497"/>
      <c r="OA50" s="497"/>
      <c r="OB50" s="497"/>
      <c r="OC50" s="497"/>
      <c r="OD50" s="497"/>
      <c r="OE50" s="497"/>
      <c r="OF50" s="497"/>
      <c r="OG50" s="497"/>
      <c r="OH50" s="497"/>
      <c r="OI50" s="497"/>
      <c r="OJ50" s="497"/>
      <c r="OK50" s="497"/>
      <c r="OL50" s="497"/>
      <c r="OM50" s="497"/>
      <c r="ON50" s="497"/>
      <c r="OO50" s="497"/>
      <c r="OP50" s="497"/>
      <c r="OQ50" s="497"/>
      <c r="OR50" s="497"/>
      <c r="OS50" s="497"/>
      <c r="OT50" s="497"/>
      <c r="OU50" s="497"/>
      <c r="OV50" s="497"/>
      <c r="OW50" s="497"/>
      <c r="OX50" s="497"/>
      <c r="OY50" s="497"/>
      <c r="OZ50" s="497"/>
      <c r="PA50" s="497"/>
      <c r="PB50" s="497"/>
      <c r="PC50" s="497"/>
      <c r="PD50" s="497"/>
      <c r="PE50" s="497"/>
      <c r="PF50" s="497"/>
      <c r="PG50" s="497"/>
      <c r="PH50" s="497"/>
      <c r="PI50" s="497"/>
      <c r="PJ50" s="497"/>
      <c r="PK50" s="497"/>
      <c r="PL50" s="497"/>
      <c r="PM50" s="497"/>
      <c r="PN50" s="497"/>
      <c r="PO50" s="497"/>
      <c r="PP50" s="497"/>
      <c r="PQ50" s="497"/>
      <c r="PR50" s="497"/>
      <c r="PS50" s="497"/>
      <c r="PT50" s="497"/>
      <c r="PU50" s="497"/>
      <c r="PV50" s="497"/>
      <c r="PW50" s="497"/>
      <c r="PX50" s="497"/>
      <c r="PY50" s="497"/>
      <c r="PZ50" s="497"/>
      <c r="QA50" s="497"/>
      <c r="QB50" s="497"/>
      <c r="QC50" s="497"/>
      <c r="QD50" s="497"/>
      <c r="QE50" s="497"/>
      <c r="QF50" s="497"/>
      <c r="QG50" s="497"/>
      <c r="QH50" s="497"/>
      <c r="QI50" s="497"/>
      <c r="QJ50" s="497"/>
      <c r="QK50" s="497"/>
      <c r="QL50" s="497"/>
      <c r="QM50" s="497"/>
      <c r="QN50" s="497"/>
      <c r="QO50" s="497"/>
      <c r="QP50" s="497"/>
      <c r="QQ50" s="497"/>
      <c r="QR50" s="497"/>
      <c r="QS50" s="497"/>
      <c r="QT50" s="497"/>
      <c r="QU50" s="497"/>
      <c r="QV50" s="497"/>
      <c r="QW50" s="497"/>
      <c r="QX50" s="497"/>
      <c r="QY50" s="497"/>
      <c r="QZ50" s="497"/>
      <c r="RA50" s="497"/>
      <c r="RB50" s="497"/>
      <c r="RC50" s="497"/>
      <c r="RD50" s="497"/>
      <c r="RE50" s="497"/>
      <c r="RF50" s="497"/>
      <c r="RG50" s="497"/>
      <c r="RH50" s="497"/>
      <c r="RI50" s="497"/>
      <c r="RJ50" s="497"/>
      <c r="RK50" s="497"/>
      <c r="RL50" s="497"/>
      <c r="RM50" s="497"/>
      <c r="RN50" s="497"/>
      <c r="RO50" s="497"/>
      <c r="RP50" s="497"/>
      <c r="RQ50" s="497"/>
      <c r="RR50" s="497"/>
      <c r="RS50" s="497"/>
      <c r="RT50" s="497"/>
      <c r="RU50" s="497"/>
      <c r="RV50" s="497"/>
      <c r="RW50" s="497"/>
      <c r="RX50" s="497"/>
      <c r="RY50" s="497"/>
      <c r="RZ50" s="497"/>
      <c r="SA50" s="497"/>
      <c r="SB50" s="497"/>
      <c r="SC50" s="497"/>
      <c r="SD50" s="497"/>
      <c r="SE50" s="497"/>
      <c r="SF50" s="497"/>
      <c r="SG50" s="497"/>
      <c r="SH50" s="497"/>
      <c r="SI50" s="497"/>
      <c r="SJ50" s="497"/>
      <c r="SK50" s="497"/>
      <c r="SL50" s="497"/>
      <c r="SM50" s="497"/>
      <c r="SN50" s="497"/>
      <c r="SO50" s="497"/>
      <c r="SP50" s="497"/>
      <c r="SQ50" s="497"/>
      <c r="SR50" s="497"/>
      <c r="SS50" s="497"/>
      <c r="ST50" s="497"/>
      <c r="SU50" s="497"/>
      <c r="SV50" s="497"/>
      <c r="SW50" s="497"/>
      <c r="SX50" s="497"/>
      <c r="SY50" s="497"/>
      <c r="SZ50" s="497"/>
      <c r="TA50" s="497"/>
      <c r="TB50" s="497"/>
      <c r="TC50" s="497"/>
      <c r="TD50" s="497"/>
      <c r="TE50" s="497"/>
      <c r="TF50" s="497"/>
      <c r="TG50" s="497"/>
      <c r="TH50" s="497"/>
      <c r="TI50" s="497"/>
      <c r="TJ50" s="497"/>
      <c r="TK50" s="497"/>
      <c r="TL50" s="497"/>
      <c r="TM50" s="497"/>
      <c r="TN50" s="497"/>
      <c r="TO50" s="497"/>
      <c r="TP50" s="497"/>
      <c r="TQ50" s="497"/>
      <c r="TR50" s="497"/>
      <c r="TS50" s="497"/>
      <c r="TT50" s="497"/>
      <c r="TU50" s="497"/>
      <c r="TV50" s="497"/>
      <c r="TW50" s="497"/>
      <c r="TX50" s="497"/>
      <c r="TY50" s="497"/>
      <c r="TZ50" s="497"/>
      <c r="UA50" s="497"/>
      <c r="UB50" s="497"/>
      <c r="UC50" s="497"/>
      <c r="UD50" s="497"/>
      <c r="UE50" s="497"/>
      <c r="UF50" s="497"/>
      <c r="UG50" s="497"/>
      <c r="UH50" s="497"/>
      <c r="UI50" s="497"/>
      <c r="UJ50" s="497"/>
      <c r="UK50" s="497"/>
      <c r="UL50" s="497"/>
      <c r="UM50" s="497"/>
      <c r="UN50" s="497"/>
      <c r="UO50" s="497"/>
      <c r="UP50" s="497"/>
      <c r="UQ50" s="497"/>
      <c r="UR50" s="497"/>
      <c r="US50" s="497"/>
      <c r="UT50" s="497"/>
      <c r="UU50" s="497"/>
      <c r="UV50" s="497"/>
      <c r="UW50" s="497"/>
      <c r="UX50" s="497"/>
      <c r="UY50" s="497"/>
      <c r="UZ50" s="497"/>
      <c r="VA50" s="497"/>
      <c r="VB50" s="497"/>
      <c r="VC50" s="497"/>
      <c r="VD50" s="497"/>
      <c r="VE50" s="497"/>
      <c r="VF50" s="497"/>
      <c r="VG50" s="497"/>
      <c r="VH50" s="497"/>
      <c r="VI50" s="497"/>
      <c r="VJ50" s="497"/>
      <c r="VK50" s="497"/>
      <c r="VL50" s="497"/>
      <c r="VM50" s="497"/>
      <c r="VN50" s="497"/>
      <c r="VO50" s="497"/>
      <c r="VP50" s="497"/>
      <c r="VQ50" s="497"/>
      <c r="VR50" s="497"/>
      <c r="VS50" s="497"/>
      <c r="VT50" s="497"/>
      <c r="VU50" s="497"/>
      <c r="VV50" s="497"/>
      <c r="VW50" s="497"/>
      <c r="VX50" s="497"/>
      <c r="VY50" s="497"/>
      <c r="VZ50" s="497"/>
      <c r="WA50" s="497"/>
      <c r="WB50" s="497"/>
      <c r="WC50" s="497"/>
      <c r="WD50" s="497"/>
      <c r="WE50" s="497"/>
      <c r="WF50" s="497"/>
      <c r="WG50" s="497"/>
      <c r="WH50" s="497"/>
      <c r="WI50" s="497"/>
      <c r="WJ50" s="497"/>
      <c r="WK50" s="497"/>
      <c r="WL50" s="497"/>
      <c r="WM50" s="497"/>
      <c r="WN50" s="497"/>
      <c r="WO50" s="497"/>
      <c r="WP50" s="497"/>
      <c r="WQ50" s="497"/>
      <c r="WR50" s="497"/>
      <c r="WS50" s="497"/>
      <c r="WT50" s="497"/>
      <c r="WU50" s="497"/>
      <c r="WV50" s="497"/>
      <c r="WW50" s="497"/>
      <c r="WX50" s="497"/>
      <c r="WY50" s="497"/>
      <c r="WZ50" s="497"/>
      <c r="XA50" s="497"/>
      <c r="XB50" s="497"/>
      <c r="XC50" s="497"/>
      <c r="XD50" s="497"/>
      <c r="XE50" s="497"/>
      <c r="XF50" s="497"/>
      <c r="XG50" s="497"/>
      <c r="XH50" s="497"/>
      <c r="XI50" s="497"/>
      <c r="XJ50" s="497"/>
      <c r="XK50" s="497"/>
      <c r="XL50" s="497"/>
      <c r="XM50" s="497"/>
      <c r="XN50" s="497"/>
      <c r="XO50" s="497"/>
      <c r="XP50" s="497"/>
      <c r="XQ50" s="497"/>
      <c r="XR50" s="497"/>
      <c r="XS50" s="497"/>
      <c r="XT50" s="497"/>
      <c r="XU50" s="497"/>
      <c r="XV50" s="497"/>
      <c r="XW50" s="497"/>
      <c r="XX50" s="497"/>
      <c r="XY50" s="497"/>
      <c r="XZ50" s="497"/>
      <c r="YA50" s="497"/>
      <c r="YB50" s="497"/>
      <c r="YC50" s="497"/>
      <c r="YD50" s="497"/>
      <c r="YE50" s="497"/>
      <c r="YF50" s="497"/>
      <c r="YG50" s="497"/>
      <c r="YH50" s="497"/>
      <c r="YI50" s="497"/>
      <c r="YJ50" s="497"/>
      <c r="YK50" s="497"/>
      <c r="YL50" s="497"/>
      <c r="YM50" s="497"/>
      <c r="YN50" s="497"/>
      <c r="YO50" s="497"/>
      <c r="YP50" s="497"/>
      <c r="YQ50" s="497"/>
      <c r="YR50" s="497"/>
      <c r="YS50" s="497"/>
      <c r="YT50" s="497"/>
      <c r="YU50" s="497"/>
      <c r="YV50" s="497"/>
      <c r="YW50" s="497"/>
      <c r="YX50" s="497"/>
      <c r="YY50" s="497"/>
      <c r="YZ50" s="497"/>
      <c r="ZA50" s="497"/>
      <c r="ZB50" s="497"/>
      <c r="ZC50" s="497"/>
      <c r="ZD50" s="497"/>
      <c r="ZE50" s="497"/>
      <c r="ZF50" s="497"/>
      <c r="ZG50" s="497"/>
      <c r="ZH50" s="497"/>
      <c r="ZI50" s="497"/>
      <c r="ZJ50" s="497"/>
      <c r="ZK50" s="497"/>
      <c r="ZL50" s="497"/>
      <c r="ZM50" s="497"/>
      <c r="ZN50" s="497"/>
      <c r="ZO50" s="497"/>
      <c r="ZP50" s="497"/>
      <c r="ZQ50" s="497"/>
      <c r="ZR50" s="497"/>
      <c r="ZS50" s="497"/>
      <c r="ZT50" s="497"/>
      <c r="ZU50" s="497"/>
      <c r="ZV50" s="497"/>
      <c r="ZW50" s="497"/>
      <c r="ZX50" s="497"/>
      <c r="ZY50" s="497"/>
      <c r="ZZ50" s="497"/>
      <c r="AAA50" s="497"/>
      <c r="AAB50" s="497"/>
      <c r="AAC50" s="497"/>
      <c r="AAD50" s="497"/>
      <c r="AAE50" s="497"/>
      <c r="AAF50" s="497"/>
      <c r="AAG50" s="497"/>
      <c r="AAH50" s="497"/>
      <c r="AAI50" s="497"/>
      <c r="AAJ50" s="497"/>
      <c r="AAK50" s="497"/>
      <c r="AAL50" s="497"/>
      <c r="AAM50" s="497"/>
      <c r="AAN50" s="497"/>
      <c r="AAO50" s="497"/>
      <c r="AAP50" s="497"/>
      <c r="AAQ50" s="497"/>
      <c r="AAR50" s="497"/>
      <c r="AAS50" s="497"/>
      <c r="AAT50" s="497"/>
      <c r="AAU50" s="497"/>
      <c r="AAV50" s="497"/>
      <c r="AAW50" s="497"/>
      <c r="AAX50" s="497"/>
      <c r="AAY50" s="497"/>
      <c r="AAZ50" s="497"/>
      <c r="ABA50" s="497"/>
      <c r="ABB50" s="497"/>
      <c r="ABC50" s="497"/>
      <c r="ABD50" s="497"/>
      <c r="ABE50" s="497"/>
      <c r="ABF50" s="497"/>
      <c r="ABG50" s="497"/>
      <c r="ABH50" s="497"/>
      <c r="ABI50" s="497"/>
      <c r="ABJ50" s="497"/>
      <c r="ABK50" s="497"/>
      <c r="ABL50" s="497"/>
      <c r="ABM50" s="497"/>
      <c r="ABN50" s="497"/>
      <c r="ABO50" s="497"/>
      <c r="ABP50" s="497"/>
      <c r="ABQ50" s="497"/>
      <c r="ABR50" s="497"/>
      <c r="ABS50" s="497"/>
      <c r="ABT50" s="497"/>
      <c r="ABU50" s="497"/>
      <c r="ABV50" s="497"/>
      <c r="ABW50" s="497"/>
      <c r="ABX50" s="497"/>
      <c r="ABY50" s="497"/>
      <c r="ABZ50" s="497"/>
      <c r="ACA50" s="497"/>
      <c r="ACB50" s="497"/>
      <c r="ACC50" s="497"/>
      <c r="ACD50" s="497"/>
      <c r="ACE50" s="497"/>
      <c r="ACF50" s="497"/>
      <c r="ACG50" s="497"/>
      <c r="ACH50" s="497"/>
      <c r="ACI50" s="497"/>
      <c r="ACJ50" s="497"/>
      <c r="ACK50" s="497"/>
      <c r="ACL50" s="497"/>
      <c r="ACM50" s="497"/>
      <c r="ACN50" s="497"/>
      <c r="ACO50" s="497"/>
      <c r="ACP50" s="497"/>
      <c r="ACQ50" s="497"/>
      <c r="ACR50" s="497"/>
      <c r="ACS50" s="497"/>
      <c r="ACT50" s="497"/>
      <c r="ACU50" s="497"/>
      <c r="ACV50" s="497"/>
      <c r="ACW50" s="497"/>
      <c r="ACX50" s="497"/>
      <c r="ACY50" s="497"/>
      <c r="ACZ50" s="497"/>
      <c r="ADA50" s="497"/>
      <c r="ADB50" s="497"/>
      <c r="ADC50" s="497"/>
      <c r="ADD50" s="497"/>
      <c r="ADE50" s="497"/>
      <c r="ADF50" s="497"/>
      <c r="ADG50" s="497"/>
      <c r="ADH50" s="497"/>
      <c r="ADI50" s="497"/>
      <c r="ADJ50" s="497"/>
      <c r="ADK50" s="497"/>
      <c r="ADL50" s="497"/>
      <c r="ADM50" s="497"/>
      <c r="ADN50" s="497"/>
      <c r="ADO50" s="497"/>
      <c r="ADP50" s="497"/>
      <c r="ADQ50" s="497"/>
      <c r="ADR50" s="497"/>
      <c r="ADS50" s="497"/>
      <c r="ADT50" s="497"/>
      <c r="ADU50" s="497"/>
      <c r="ADV50" s="497"/>
      <c r="ADW50" s="497"/>
      <c r="ADX50" s="497"/>
      <c r="ADY50" s="497"/>
      <c r="ADZ50" s="497"/>
      <c r="AEA50" s="497"/>
      <c r="AEB50" s="497"/>
      <c r="AEC50" s="497"/>
      <c r="AED50" s="497"/>
      <c r="AEE50" s="497"/>
      <c r="AEF50" s="497"/>
      <c r="AEG50" s="497"/>
      <c r="AEH50" s="497"/>
      <c r="AEI50" s="497"/>
      <c r="AEJ50" s="497"/>
      <c r="AEK50" s="497"/>
      <c r="AEL50" s="497"/>
      <c r="AEM50" s="497"/>
      <c r="AEN50" s="497"/>
      <c r="AEO50" s="497"/>
      <c r="AEP50" s="497"/>
      <c r="AEQ50" s="497"/>
      <c r="AER50" s="497"/>
      <c r="AES50" s="497"/>
      <c r="AET50" s="497"/>
      <c r="AEU50" s="497"/>
      <c r="AEV50" s="497"/>
      <c r="AEW50" s="497"/>
      <c r="AEX50" s="497"/>
      <c r="AEY50" s="497"/>
      <c r="AEZ50" s="497"/>
      <c r="AFA50" s="497"/>
      <c r="AFB50" s="497"/>
      <c r="AFC50" s="497"/>
      <c r="AFD50" s="497"/>
      <c r="AFE50" s="497"/>
      <c r="AFF50" s="497"/>
      <c r="AFG50" s="497"/>
      <c r="AFH50" s="497"/>
      <c r="AFI50" s="497"/>
      <c r="AFJ50" s="497"/>
      <c r="AFK50" s="497"/>
      <c r="AFL50" s="497"/>
      <c r="AFM50" s="497"/>
      <c r="AFN50" s="497"/>
      <c r="AFO50" s="497"/>
      <c r="AFP50" s="497"/>
      <c r="AFQ50" s="497"/>
      <c r="AFR50" s="497"/>
      <c r="AFS50" s="497"/>
      <c r="AFT50" s="497"/>
      <c r="AFU50" s="497"/>
      <c r="AFV50" s="497"/>
      <c r="AFW50" s="497"/>
      <c r="AFX50" s="497"/>
      <c r="AFY50" s="497"/>
      <c r="AFZ50" s="497"/>
      <c r="AGA50" s="497"/>
      <c r="AGB50" s="497"/>
      <c r="AGC50" s="497"/>
      <c r="AGD50" s="497"/>
      <c r="AGE50" s="497"/>
      <c r="AGF50" s="497"/>
      <c r="AGG50" s="497"/>
      <c r="AGH50" s="497"/>
      <c r="AGI50" s="497"/>
      <c r="AGJ50" s="497"/>
      <c r="AGK50" s="497"/>
      <c r="AGL50" s="497"/>
      <c r="AGM50" s="497"/>
      <c r="AGN50" s="497"/>
      <c r="AGO50" s="497"/>
      <c r="AGP50" s="497"/>
      <c r="AGQ50" s="497"/>
      <c r="AGR50" s="497"/>
      <c r="AGS50" s="497"/>
      <c r="AGT50" s="497"/>
      <c r="AGU50" s="497"/>
      <c r="AGV50" s="497"/>
      <c r="AGW50" s="497"/>
      <c r="AGX50" s="497"/>
      <c r="AGY50" s="497"/>
      <c r="AGZ50" s="497"/>
      <c r="AHA50" s="497"/>
      <c r="AHB50" s="497"/>
      <c r="AHC50" s="497"/>
      <c r="AHD50" s="497"/>
      <c r="AHE50" s="497"/>
      <c r="AHF50" s="497"/>
      <c r="AHG50" s="497"/>
      <c r="AHH50" s="497"/>
      <c r="AHI50" s="497"/>
      <c r="AHJ50" s="497"/>
      <c r="AHK50" s="497"/>
      <c r="AHL50" s="497"/>
      <c r="AHM50" s="497"/>
      <c r="AHN50" s="497"/>
      <c r="AHO50" s="497"/>
      <c r="AHP50" s="497"/>
      <c r="AHQ50" s="497"/>
      <c r="AHR50" s="497"/>
      <c r="AHS50" s="497"/>
      <c r="AHT50" s="497"/>
      <c r="AHU50" s="497"/>
      <c r="AHV50" s="497"/>
      <c r="AHW50" s="497"/>
      <c r="AHX50" s="497"/>
      <c r="AHY50" s="497"/>
      <c r="AHZ50" s="497"/>
      <c r="AIA50" s="497"/>
      <c r="AIB50" s="497"/>
      <c r="AIC50" s="497"/>
      <c r="AID50" s="497"/>
      <c r="AIE50" s="497"/>
      <c r="AIF50" s="497"/>
      <c r="AIG50" s="497"/>
      <c r="AIH50" s="497"/>
      <c r="AII50" s="497"/>
      <c r="AIJ50" s="497"/>
      <c r="AIK50" s="497"/>
      <c r="AIL50" s="497"/>
      <c r="AIM50" s="497"/>
      <c r="AIN50" s="497"/>
      <c r="AIO50" s="497"/>
      <c r="AIP50" s="497"/>
      <c r="AIQ50" s="497"/>
      <c r="AIR50" s="497"/>
      <c r="AIS50" s="497"/>
      <c r="AIT50" s="497"/>
      <c r="AIU50" s="497"/>
      <c r="AIV50" s="497"/>
      <c r="AIW50" s="497"/>
      <c r="AIX50" s="497"/>
      <c r="AIY50" s="497"/>
      <c r="AIZ50" s="497"/>
      <c r="AJA50" s="497"/>
      <c r="AJB50" s="497"/>
      <c r="AJC50" s="497"/>
      <c r="AJD50" s="497"/>
      <c r="AJE50" s="497"/>
      <c r="AJF50" s="497"/>
      <c r="AJG50" s="497"/>
      <c r="AJH50" s="497"/>
      <c r="AJI50" s="497"/>
      <c r="AJJ50" s="497"/>
      <c r="AJK50" s="497"/>
      <c r="AJL50" s="497"/>
      <c r="AJM50" s="497"/>
      <c r="AJN50" s="497"/>
      <c r="AJO50" s="497"/>
      <c r="AJP50" s="497"/>
      <c r="AJQ50" s="497"/>
      <c r="AJR50" s="497"/>
      <c r="AJS50" s="497"/>
      <c r="AJT50" s="497"/>
      <c r="AJU50" s="497"/>
      <c r="AJV50" s="497"/>
      <c r="AJW50" s="497"/>
      <c r="AJX50" s="497"/>
      <c r="AJY50" s="497"/>
      <c r="AJZ50" s="497"/>
      <c r="AKA50" s="497"/>
      <c r="AKB50" s="497"/>
      <c r="AKC50" s="497"/>
      <c r="AKD50" s="497"/>
      <c r="AKE50" s="497"/>
      <c r="AKF50" s="497"/>
      <c r="AKG50" s="497"/>
      <c r="AKH50" s="497"/>
      <c r="AKI50" s="497"/>
      <c r="AKJ50" s="497"/>
      <c r="AKK50" s="497"/>
      <c r="AKL50" s="497"/>
      <c r="AKM50" s="497"/>
      <c r="AKN50" s="497"/>
      <c r="AKO50" s="497"/>
      <c r="AKP50" s="497"/>
      <c r="AKQ50" s="497"/>
      <c r="AKR50" s="497"/>
      <c r="AKS50" s="497"/>
      <c r="AKT50" s="497"/>
      <c r="AKU50" s="497"/>
      <c r="AKV50" s="497"/>
      <c r="AKW50" s="497"/>
      <c r="AKX50" s="497"/>
      <c r="AKY50" s="497"/>
      <c r="AKZ50" s="497"/>
      <c r="ALA50" s="497"/>
      <c r="ALB50" s="497"/>
      <c r="ALC50" s="497"/>
      <c r="ALD50" s="497"/>
      <c r="ALE50" s="497"/>
      <c r="ALF50" s="497"/>
      <c r="ALG50" s="497"/>
      <c r="ALH50" s="497"/>
      <c r="ALI50" s="497"/>
      <c r="ALJ50" s="497"/>
      <c r="ALK50" s="497"/>
      <c r="ALL50" s="497"/>
      <c r="ALM50" s="497"/>
      <c r="ALN50" s="497"/>
      <c r="ALO50" s="497"/>
      <c r="ALP50" s="497"/>
      <c r="ALQ50" s="497"/>
      <c r="ALR50" s="497"/>
      <c r="ALS50" s="497"/>
      <c r="ALT50" s="497"/>
      <c r="ALU50" s="497"/>
      <c r="ALV50" s="497"/>
      <c r="ALW50" s="497"/>
      <c r="ALX50" s="497"/>
      <c r="ALY50" s="497"/>
      <c r="ALZ50" s="497"/>
      <c r="AMA50" s="497"/>
      <c r="AMB50" s="497"/>
      <c r="AMC50" s="497"/>
      <c r="AMD50" s="497"/>
      <c r="AME50" s="497"/>
      <c r="AMF50" s="497"/>
      <c r="AMG50" s="497"/>
      <c r="AMH50" s="497"/>
      <c r="AMI50" s="497"/>
      <c r="AMJ50" s="497"/>
      <c r="AMK50" s="497"/>
      <c r="AML50" s="497"/>
      <c r="AMM50" s="497"/>
      <c r="AMN50" s="497"/>
      <c r="AMO50" s="497"/>
      <c r="AMP50" s="497"/>
      <c r="AMQ50" s="497"/>
      <c r="AMR50" s="497"/>
      <c r="AMS50" s="497"/>
      <c r="AMT50" s="497"/>
      <c r="AMU50" s="497"/>
      <c r="AMV50" s="497"/>
      <c r="AMW50" s="497"/>
      <c r="AMX50" s="497"/>
      <c r="AMY50" s="497"/>
      <c r="AMZ50" s="497"/>
      <c r="ANA50" s="497"/>
      <c r="ANB50" s="497"/>
      <c r="ANC50" s="497"/>
      <c r="AND50" s="497"/>
      <c r="ANE50" s="497"/>
      <c r="ANF50" s="497"/>
      <c r="ANG50" s="497"/>
      <c r="ANH50" s="497"/>
      <c r="ANI50" s="497"/>
      <c r="ANJ50" s="497"/>
      <c r="ANK50" s="497"/>
      <c r="ANL50" s="497"/>
      <c r="ANM50" s="497"/>
      <c r="ANN50" s="497"/>
      <c r="ANO50" s="497"/>
      <c r="ANP50" s="497"/>
      <c r="ANQ50" s="497"/>
      <c r="ANR50" s="497"/>
      <c r="ANS50" s="497"/>
      <c r="ANT50" s="497"/>
      <c r="ANU50" s="497"/>
      <c r="ANV50" s="497"/>
      <c r="ANW50" s="497"/>
      <c r="ANX50" s="497"/>
      <c r="ANY50" s="497"/>
      <c r="ANZ50" s="497"/>
      <c r="AOA50" s="497"/>
      <c r="AOB50" s="497"/>
      <c r="AOC50" s="497"/>
      <c r="AOD50" s="497"/>
      <c r="AOE50" s="497"/>
      <c r="AOF50" s="497"/>
      <c r="AOG50" s="497"/>
      <c r="AOH50" s="497"/>
      <c r="AOI50" s="497"/>
      <c r="AOJ50" s="497"/>
    </row>
    <row r="51" spans="1:1076" ht="12" customHeight="1" x14ac:dyDescent="0.25">
      <c r="A51" s="1082"/>
      <c r="B51" s="1082"/>
      <c r="C51" s="1082"/>
      <c r="D51" s="1082"/>
      <c r="E51" s="1082"/>
      <c r="F51" s="1082"/>
      <c r="G51" s="1082"/>
      <c r="H51" s="162"/>
      <c r="I51" s="162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  <c r="AA51" s="497"/>
      <c r="AB51" s="497"/>
      <c r="AC51" s="497"/>
      <c r="AD51" s="497"/>
      <c r="AE51" s="497"/>
      <c r="AF51" s="497"/>
      <c r="AG51" s="497"/>
      <c r="AH51" s="497"/>
      <c r="AI51" s="497"/>
      <c r="AJ51" s="497"/>
      <c r="AK51" s="497"/>
      <c r="AL51" s="497"/>
      <c r="AM51" s="497"/>
      <c r="AN51" s="497"/>
      <c r="AO51" s="497"/>
      <c r="AP51" s="497"/>
      <c r="AQ51" s="497"/>
      <c r="AR51" s="497"/>
      <c r="AS51" s="497"/>
      <c r="AT51" s="497"/>
      <c r="AU51" s="497"/>
      <c r="AV51" s="497"/>
      <c r="AW51" s="497"/>
      <c r="AX51" s="497"/>
      <c r="AY51" s="497"/>
      <c r="AZ51" s="497"/>
      <c r="BA51" s="497"/>
      <c r="BB51" s="497"/>
      <c r="BC51" s="497"/>
      <c r="BD51" s="497"/>
      <c r="BE51" s="497"/>
      <c r="BF51" s="497"/>
      <c r="BG51" s="497"/>
      <c r="BH51" s="497"/>
      <c r="BI51" s="497"/>
      <c r="BJ51" s="497"/>
      <c r="BK51" s="497"/>
      <c r="BL51" s="497"/>
      <c r="BM51" s="497"/>
      <c r="BN51" s="497"/>
      <c r="BO51" s="497"/>
      <c r="BP51" s="497"/>
      <c r="BQ51" s="497"/>
      <c r="BR51" s="497"/>
      <c r="BS51" s="497"/>
      <c r="BT51" s="497"/>
      <c r="BU51" s="497"/>
      <c r="BV51" s="497"/>
      <c r="BW51" s="497"/>
      <c r="BX51" s="497"/>
      <c r="BY51" s="497"/>
      <c r="BZ51" s="497"/>
      <c r="CA51" s="497"/>
      <c r="CB51" s="497"/>
      <c r="CC51" s="497"/>
      <c r="CD51" s="497"/>
      <c r="CE51" s="497"/>
      <c r="CF51" s="497"/>
      <c r="CG51" s="497"/>
      <c r="CH51" s="497"/>
      <c r="CI51" s="497"/>
      <c r="CJ51" s="497"/>
      <c r="CK51" s="497"/>
      <c r="CL51" s="497"/>
      <c r="CM51" s="497"/>
      <c r="CN51" s="497"/>
      <c r="CO51" s="497"/>
      <c r="CP51" s="497"/>
      <c r="CQ51" s="497"/>
      <c r="CR51" s="497"/>
      <c r="CS51" s="497"/>
      <c r="CT51" s="497"/>
      <c r="CU51" s="497"/>
      <c r="CV51" s="497"/>
      <c r="CW51" s="497"/>
      <c r="CX51" s="497"/>
      <c r="CY51" s="497"/>
      <c r="CZ51" s="497"/>
      <c r="DA51" s="497"/>
      <c r="DB51" s="497"/>
      <c r="DC51" s="497"/>
      <c r="DD51" s="497"/>
      <c r="DE51" s="497"/>
      <c r="DF51" s="497"/>
      <c r="DG51" s="497"/>
      <c r="DH51" s="497"/>
      <c r="DI51" s="497"/>
      <c r="DJ51" s="497"/>
      <c r="DK51" s="497"/>
      <c r="DL51" s="497"/>
      <c r="DM51" s="497"/>
      <c r="DN51" s="497"/>
      <c r="DO51" s="497"/>
      <c r="DP51" s="497"/>
      <c r="DQ51" s="497"/>
      <c r="DR51" s="497"/>
      <c r="DS51" s="497"/>
      <c r="DT51" s="497"/>
      <c r="DU51" s="497"/>
      <c r="DV51" s="497"/>
      <c r="DW51" s="497"/>
      <c r="DX51" s="497"/>
      <c r="DY51" s="497"/>
      <c r="DZ51" s="497"/>
      <c r="EA51" s="497"/>
      <c r="EB51" s="497"/>
      <c r="EC51" s="497"/>
      <c r="ED51" s="497"/>
      <c r="EE51" s="497"/>
      <c r="EF51" s="497"/>
      <c r="EG51" s="497"/>
      <c r="EH51" s="497"/>
      <c r="EI51" s="497"/>
      <c r="EJ51" s="497"/>
      <c r="EK51" s="497"/>
      <c r="EL51" s="497"/>
      <c r="EM51" s="497"/>
      <c r="EN51" s="497"/>
      <c r="EO51" s="497"/>
      <c r="EP51" s="497"/>
      <c r="EQ51" s="497"/>
      <c r="ER51" s="497"/>
      <c r="ES51" s="497"/>
      <c r="ET51" s="497"/>
      <c r="EU51" s="497"/>
      <c r="EV51" s="497"/>
      <c r="EW51" s="497"/>
      <c r="EX51" s="497"/>
      <c r="EY51" s="497"/>
      <c r="EZ51" s="497"/>
      <c r="FA51" s="497"/>
      <c r="FB51" s="497"/>
      <c r="FC51" s="497"/>
      <c r="FD51" s="497"/>
      <c r="FE51" s="497"/>
      <c r="FF51" s="497"/>
      <c r="FG51" s="497"/>
      <c r="FH51" s="497"/>
      <c r="FI51" s="497"/>
      <c r="FJ51" s="497"/>
      <c r="FK51" s="497"/>
      <c r="FL51" s="497"/>
      <c r="FM51" s="497"/>
      <c r="FN51" s="497"/>
      <c r="FO51" s="497"/>
      <c r="FP51" s="497"/>
      <c r="FQ51" s="497"/>
      <c r="FR51" s="497"/>
      <c r="FS51" s="497"/>
      <c r="FT51" s="497"/>
      <c r="FU51" s="497"/>
      <c r="FV51" s="497"/>
      <c r="FW51" s="497"/>
      <c r="FX51" s="497"/>
      <c r="FY51" s="497"/>
      <c r="FZ51" s="497"/>
      <c r="GA51" s="497"/>
      <c r="GB51" s="497"/>
      <c r="GC51" s="497"/>
      <c r="GD51" s="497"/>
      <c r="GE51" s="497"/>
      <c r="GF51" s="497"/>
      <c r="GG51" s="497"/>
      <c r="GH51" s="497"/>
      <c r="GI51" s="497"/>
      <c r="GJ51" s="497"/>
      <c r="GK51" s="497"/>
      <c r="GL51" s="497"/>
      <c r="GM51" s="497"/>
      <c r="GN51" s="497"/>
      <c r="GO51" s="497"/>
      <c r="GP51" s="497"/>
      <c r="GQ51" s="497"/>
      <c r="GR51" s="497"/>
      <c r="GS51" s="497"/>
      <c r="GT51" s="497"/>
      <c r="GU51" s="497"/>
      <c r="GV51" s="497"/>
      <c r="GW51" s="497"/>
      <c r="GX51" s="497"/>
      <c r="GY51" s="497"/>
      <c r="GZ51" s="497"/>
      <c r="HA51" s="497"/>
      <c r="HB51" s="497"/>
      <c r="HC51" s="497"/>
      <c r="HD51" s="497"/>
      <c r="HE51" s="497"/>
      <c r="HF51" s="497"/>
      <c r="HG51" s="497"/>
      <c r="HH51" s="497"/>
      <c r="HI51" s="497"/>
      <c r="HJ51" s="497"/>
      <c r="HK51" s="497"/>
      <c r="HL51" s="497"/>
      <c r="HM51" s="497"/>
      <c r="HN51" s="497"/>
      <c r="HO51" s="497"/>
      <c r="HP51" s="497"/>
      <c r="HQ51" s="497"/>
      <c r="HR51" s="497"/>
      <c r="HS51" s="497"/>
      <c r="HT51" s="497"/>
      <c r="HU51" s="497"/>
      <c r="HV51" s="497"/>
      <c r="HW51" s="497"/>
      <c r="HX51" s="497"/>
      <c r="HY51" s="497"/>
      <c r="HZ51" s="497"/>
      <c r="IA51" s="497"/>
      <c r="IB51" s="497"/>
      <c r="IC51" s="497"/>
      <c r="ID51" s="497"/>
      <c r="IE51" s="497"/>
      <c r="IF51" s="497"/>
      <c r="IG51" s="497"/>
      <c r="IH51" s="497"/>
      <c r="II51" s="497"/>
      <c r="IJ51" s="497"/>
      <c r="IK51" s="497"/>
      <c r="IL51" s="497"/>
      <c r="IM51" s="497"/>
      <c r="IN51" s="497"/>
      <c r="IO51" s="497"/>
      <c r="IP51" s="497"/>
      <c r="IQ51" s="497"/>
      <c r="IR51" s="497"/>
      <c r="IS51" s="497"/>
      <c r="IT51" s="497"/>
      <c r="IU51" s="497"/>
      <c r="IV51" s="497"/>
      <c r="IW51" s="497"/>
      <c r="IX51" s="497"/>
      <c r="IY51" s="497"/>
      <c r="IZ51" s="497"/>
      <c r="JA51" s="497"/>
      <c r="JB51" s="497"/>
      <c r="JC51" s="497"/>
      <c r="JD51" s="497"/>
      <c r="JE51" s="497"/>
      <c r="JF51" s="497"/>
      <c r="JG51" s="497"/>
      <c r="JH51" s="497"/>
      <c r="JI51" s="497"/>
      <c r="JJ51" s="497"/>
      <c r="JK51" s="497"/>
      <c r="JL51" s="497"/>
      <c r="JM51" s="497"/>
      <c r="JN51" s="497"/>
      <c r="JO51" s="497"/>
      <c r="JP51" s="497"/>
      <c r="JQ51" s="497"/>
      <c r="JR51" s="497"/>
      <c r="JS51" s="497"/>
      <c r="JT51" s="497"/>
      <c r="JU51" s="497"/>
      <c r="JV51" s="497"/>
      <c r="JW51" s="497"/>
      <c r="JX51" s="497"/>
      <c r="JY51" s="497"/>
      <c r="JZ51" s="497"/>
      <c r="KA51" s="497"/>
      <c r="KB51" s="497"/>
      <c r="KC51" s="497"/>
      <c r="KD51" s="497"/>
      <c r="KE51" s="497"/>
      <c r="KF51" s="497"/>
      <c r="KG51" s="497"/>
      <c r="KH51" s="497"/>
      <c r="KI51" s="497"/>
      <c r="KJ51" s="497"/>
      <c r="KK51" s="497"/>
      <c r="KL51" s="497"/>
      <c r="KM51" s="497"/>
      <c r="KN51" s="497"/>
      <c r="KO51" s="497"/>
      <c r="KP51" s="497"/>
      <c r="KQ51" s="497"/>
      <c r="KR51" s="497"/>
      <c r="KS51" s="497"/>
      <c r="KT51" s="497"/>
      <c r="KU51" s="497"/>
      <c r="KV51" s="497"/>
      <c r="KW51" s="497"/>
      <c r="KX51" s="497"/>
      <c r="KY51" s="497"/>
      <c r="KZ51" s="497"/>
      <c r="LA51" s="497"/>
      <c r="LB51" s="497"/>
      <c r="LC51" s="497"/>
      <c r="LD51" s="497"/>
      <c r="LE51" s="497"/>
      <c r="LF51" s="497"/>
      <c r="LG51" s="497"/>
      <c r="LH51" s="497"/>
      <c r="LI51" s="497"/>
      <c r="LJ51" s="497"/>
      <c r="LK51" s="497"/>
      <c r="LL51" s="497"/>
      <c r="LM51" s="497"/>
      <c r="LN51" s="497"/>
      <c r="LO51" s="497"/>
      <c r="LP51" s="497"/>
      <c r="LQ51" s="497"/>
      <c r="LR51" s="497"/>
      <c r="LS51" s="497"/>
      <c r="LT51" s="497"/>
      <c r="LU51" s="497"/>
      <c r="LV51" s="497"/>
      <c r="LW51" s="497"/>
      <c r="LX51" s="497"/>
      <c r="LY51" s="497"/>
      <c r="LZ51" s="497"/>
      <c r="MA51" s="497"/>
      <c r="MB51" s="497"/>
      <c r="MC51" s="497"/>
      <c r="MD51" s="497"/>
      <c r="ME51" s="497"/>
      <c r="MF51" s="497"/>
      <c r="MG51" s="497"/>
      <c r="MH51" s="497"/>
      <c r="MI51" s="497"/>
      <c r="MJ51" s="497"/>
      <c r="MK51" s="497"/>
      <c r="ML51" s="497"/>
      <c r="MM51" s="497"/>
      <c r="MN51" s="497"/>
      <c r="MO51" s="497"/>
      <c r="MP51" s="497"/>
      <c r="MQ51" s="497"/>
      <c r="MR51" s="497"/>
      <c r="MS51" s="497"/>
      <c r="MT51" s="497"/>
      <c r="MU51" s="497"/>
      <c r="MV51" s="497"/>
      <c r="MW51" s="497"/>
      <c r="MX51" s="497"/>
      <c r="MY51" s="497"/>
      <c r="MZ51" s="497"/>
      <c r="NA51" s="497"/>
      <c r="NB51" s="497"/>
      <c r="NC51" s="497"/>
      <c r="ND51" s="497"/>
      <c r="NE51" s="497"/>
      <c r="NF51" s="497"/>
      <c r="NG51" s="497"/>
      <c r="NH51" s="497"/>
      <c r="NI51" s="497"/>
      <c r="NJ51" s="497"/>
      <c r="NK51" s="497"/>
      <c r="NL51" s="497"/>
      <c r="NM51" s="497"/>
      <c r="NN51" s="497"/>
      <c r="NO51" s="497"/>
      <c r="NP51" s="497"/>
      <c r="NQ51" s="497"/>
      <c r="NR51" s="497"/>
      <c r="NS51" s="497"/>
      <c r="NT51" s="497"/>
      <c r="NU51" s="497"/>
      <c r="NV51" s="497"/>
      <c r="NW51" s="497"/>
      <c r="NX51" s="497"/>
      <c r="NY51" s="497"/>
      <c r="NZ51" s="497"/>
      <c r="OA51" s="497"/>
      <c r="OB51" s="497"/>
      <c r="OC51" s="497"/>
      <c r="OD51" s="497"/>
      <c r="OE51" s="497"/>
      <c r="OF51" s="497"/>
      <c r="OG51" s="497"/>
      <c r="OH51" s="497"/>
      <c r="OI51" s="497"/>
      <c r="OJ51" s="497"/>
      <c r="OK51" s="497"/>
      <c r="OL51" s="497"/>
      <c r="OM51" s="497"/>
      <c r="ON51" s="497"/>
      <c r="OO51" s="497"/>
      <c r="OP51" s="497"/>
      <c r="OQ51" s="497"/>
      <c r="OR51" s="497"/>
      <c r="OS51" s="497"/>
      <c r="OT51" s="497"/>
      <c r="OU51" s="497"/>
      <c r="OV51" s="497"/>
      <c r="OW51" s="497"/>
      <c r="OX51" s="497"/>
      <c r="OY51" s="497"/>
      <c r="OZ51" s="497"/>
      <c r="PA51" s="497"/>
      <c r="PB51" s="497"/>
      <c r="PC51" s="497"/>
      <c r="PD51" s="497"/>
      <c r="PE51" s="497"/>
      <c r="PF51" s="497"/>
      <c r="PG51" s="497"/>
      <c r="PH51" s="497"/>
      <c r="PI51" s="497"/>
      <c r="PJ51" s="497"/>
      <c r="PK51" s="497"/>
      <c r="PL51" s="497"/>
      <c r="PM51" s="497"/>
      <c r="PN51" s="497"/>
      <c r="PO51" s="497"/>
      <c r="PP51" s="497"/>
      <c r="PQ51" s="497"/>
      <c r="PR51" s="497"/>
      <c r="PS51" s="497"/>
      <c r="PT51" s="497"/>
      <c r="PU51" s="497"/>
      <c r="PV51" s="497"/>
      <c r="PW51" s="497"/>
      <c r="PX51" s="497"/>
      <c r="PY51" s="497"/>
      <c r="PZ51" s="497"/>
      <c r="QA51" s="497"/>
      <c r="QB51" s="497"/>
      <c r="QC51" s="497"/>
      <c r="QD51" s="497"/>
      <c r="QE51" s="497"/>
      <c r="QF51" s="497"/>
      <c r="QG51" s="497"/>
      <c r="QH51" s="497"/>
      <c r="QI51" s="497"/>
      <c r="QJ51" s="497"/>
      <c r="QK51" s="497"/>
      <c r="QL51" s="497"/>
      <c r="QM51" s="497"/>
      <c r="QN51" s="497"/>
      <c r="QO51" s="497"/>
      <c r="QP51" s="497"/>
      <c r="QQ51" s="497"/>
      <c r="QR51" s="497"/>
      <c r="QS51" s="497"/>
      <c r="QT51" s="497"/>
      <c r="QU51" s="497"/>
      <c r="QV51" s="497"/>
      <c r="QW51" s="497"/>
      <c r="QX51" s="497"/>
      <c r="QY51" s="497"/>
      <c r="QZ51" s="497"/>
      <c r="RA51" s="497"/>
      <c r="RB51" s="497"/>
      <c r="RC51" s="497"/>
      <c r="RD51" s="497"/>
      <c r="RE51" s="497"/>
      <c r="RF51" s="497"/>
      <c r="RG51" s="497"/>
      <c r="RH51" s="497"/>
      <c r="RI51" s="497"/>
      <c r="RJ51" s="497"/>
      <c r="RK51" s="497"/>
      <c r="RL51" s="497"/>
      <c r="RM51" s="497"/>
      <c r="RN51" s="497"/>
      <c r="RO51" s="497"/>
      <c r="RP51" s="497"/>
      <c r="RQ51" s="497"/>
      <c r="RR51" s="497"/>
      <c r="RS51" s="497"/>
      <c r="RT51" s="497"/>
      <c r="RU51" s="497"/>
      <c r="RV51" s="497"/>
      <c r="RW51" s="497"/>
      <c r="RX51" s="497"/>
      <c r="RY51" s="497"/>
      <c r="RZ51" s="497"/>
      <c r="SA51" s="497"/>
      <c r="SB51" s="497"/>
      <c r="SC51" s="497"/>
      <c r="SD51" s="497"/>
      <c r="SE51" s="497"/>
      <c r="SF51" s="497"/>
      <c r="SG51" s="497"/>
      <c r="SH51" s="497"/>
      <c r="SI51" s="497"/>
      <c r="SJ51" s="497"/>
      <c r="SK51" s="497"/>
      <c r="SL51" s="497"/>
      <c r="SM51" s="497"/>
      <c r="SN51" s="497"/>
      <c r="SO51" s="497"/>
      <c r="SP51" s="497"/>
      <c r="SQ51" s="497"/>
      <c r="SR51" s="497"/>
      <c r="SS51" s="497"/>
      <c r="ST51" s="497"/>
      <c r="SU51" s="497"/>
      <c r="SV51" s="497"/>
      <c r="SW51" s="497"/>
      <c r="SX51" s="497"/>
      <c r="SY51" s="497"/>
      <c r="SZ51" s="497"/>
      <c r="TA51" s="497"/>
      <c r="TB51" s="497"/>
      <c r="TC51" s="497"/>
      <c r="TD51" s="497"/>
      <c r="TE51" s="497"/>
      <c r="TF51" s="497"/>
      <c r="TG51" s="497"/>
      <c r="TH51" s="497"/>
      <c r="TI51" s="497"/>
      <c r="TJ51" s="497"/>
      <c r="TK51" s="497"/>
      <c r="TL51" s="497"/>
      <c r="TM51" s="497"/>
      <c r="TN51" s="497"/>
      <c r="TO51" s="497"/>
      <c r="TP51" s="497"/>
      <c r="TQ51" s="497"/>
      <c r="TR51" s="497"/>
      <c r="TS51" s="497"/>
      <c r="TT51" s="497"/>
      <c r="TU51" s="497"/>
      <c r="TV51" s="497"/>
      <c r="TW51" s="497"/>
      <c r="TX51" s="497"/>
      <c r="TY51" s="497"/>
      <c r="TZ51" s="497"/>
      <c r="UA51" s="497"/>
      <c r="UB51" s="497"/>
      <c r="UC51" s="497"/>
      <c r="UD51" s="497"/>
      <c r="UE51" s="497"/>
      <c r="UF51" s="497"/>
      <c r="UG51" s="497"/>
      <c r="UH51" s="497"/>
      <c r="UI51" s="497"/>
      <c r="UJ51" s="497"/>
      <c r="UK51" s="497"/>
      <c r="UL51" s="497"/>
      <c r="UM51" s="497"/>
      <c r="UN51" s="497"/>
      <c r="UO51" s="497"/>
      <c r="UP51" s="497"/>
      <c r="UQ51" s="497"/>
      <c r="UR51" s="497"/>
      <c r="US51" s="497"/>
      <c r="UT51" s="497"/>
      <c r="UU51" s="497"/>
      <c r="UV51" s="497"/>
      <c r="UW51" s="497"/>
      <c r="UX51" s="497"/>
      <c r="UY51" s="497"/>
      <c r="UZ51" s="497"/>
      <c r="VA51" s="497"/>
      <c r="VB51" s="497"/>
      <c r="VC51" s="497"/>
      <c r="VD51" s="497"/>
      <c r="VE51" s="497"/>
      <c r="VF51" s="497"/>
      <c r="VG51" s="497"/>
      <c r="VH51" s="497"/>
      <c r="VI51" s="497"/>
      <c r="VJ51" s="497"/>
      <c r="VK51" s="497"/>
      <c r="VL51" s="497"/>
      <c r="VM51" s="497"/>
      <c r="VN51" s="497"/>
      <c r="VO51" s="497"/>
      <c r="VP51" s="497"/>
      <c r="VQ51" s="497"/>
      <c r="VR51" s="497"/>
      <c r="VS51" s="497"/>
      <c r="VT51" s="497"/>
      <c r="VU51" s="497"/>
      <c r="VV51" s="497"/>
      <c r="VW51" s="497"/>
      <c r="VX51" s="497"/>
      <c r="VY51" s="497"/>
      <c r="VZ51" s="497"/>
      <c r="WA51" s="497"/>
      <c r="WB51" s="497"/>
      <c r="WC51" s="497"/>
      <c r="WD51" s="497"/>
      <c r="WE51" s="497"/>
      <c r="WF51" s="497"/>
      <c r="WG51" s="497"/>
      <c r="WH51" s="497"/>
      <c r="WI51" s="497"/>
      <c r="WJ51" s="497"/>
      <c r="WK51" s="497"/>
      <c r="WL51" s="497"/>
      <c r="WM51" s="497"/>
      <c r="WN51" s="497"/>
      <c r="WO51" s="497"/>
      <c r="WP51" s="497"/>
      <c r="WQ51" s="497"/>
      <c r="WR51" s="497"/>
      <c r="WS51" s="497"/>
      <c r="WT51" s="497"/>
      <c r="WU51" s="497"/>
      <c r="WV51" s="497"/>
      <c r="WW51" s="497"/>
      <c r="WX51" s="497"/>
      <c r="WY51" s="497"/>
      <c r="WZ51" s="497"/>
      <c r="XA51" s="497"/>
      <c r="XB51" s="497"/>
      <c r="XC51" s="497"/>
      <c r="XD51" s="497"/>
      <c r="XE51" s="497"/>
      <c r="XF51" s="497"/>
      <c r="XG51" s="497"/>
      <c r="XH51" s="497"/>
      <c r="XI51" s="497"/>
      <c r="XJ51" s="497"/>
      <c r="XK51" s="497"/>
      <c r="XL51" s="497"/>
      <c r="XM51" s="497"/>
      <c r="XN51" s="497"/>
      <c r="XO51" s="497"/>
      <c r="XP51" s="497"/>
      <c r="XQ51" s="497"/>
      <c r="XR51" s="497"/>
      <c r="XS51" s="497"/>
      <c r="XT51" s="497"/>
      <c r="XU51" s="497"/>
      <c r="XV51" s="497"/>
      <c r="XW51" s="497"/>
      <c r="XX51" s="497"/>
      <c r="XY51" s="497"/>
      <c r="XZ51" s="497"/>
      <c r="YA51" s="497"/>
      <c r="YB51" s="497"/>
      <c r="YC51" s="497"/>
      <c r="YD51" s="497"/>
      <c r="YE51" s="497"/>
      <c r="YF51" s="497"/>
      <c r="YG51" s="497"/>
      <c r="YH51" s="497"/>
      <c r="YI51" s="497"/>
      <c r="YJ51" s="497"/>
      <c r="YK51" s="497"/>
      <c r="YL51" s="497"/>
      <c r="YM51" s="497"/>
      <c r="YN51" s="497"/>
      <c r="YO51" s="497"/>
      <c r="YP51" s="497"/>
      <c r="YQ51" s="497"/>
      <c r="YR51" s="497"/>
      <c r="YS51" s="497"/>
      <c r="YT51" s="497"/>
      <c r="YU51" s="497"/>
      <c r="YV51" s="497"/>
      <c r="YW51" s="497"/>
      <c r="YX51" s="497"/>
      <c r="YY51" s="497"/>
      <c r="YZ51" s="497"/>
      <c r="ZA51" s="497"/>
      <c r="ZB51" s="497"/>
      <c r="ZC51" s="497"/>
      <c r="ZD51" s="497"/>
      <c r="ZE51" s="497"/>
      <c r="ZF51" s="497"/>
      <c r="ZG51" s="497"/>
      <c r="ZH51" s="497"/>
      <c r="ZI51" s="497"/>
      <c r="ZJ51" s="497"/>
      <c r="ZK51" s="497"/>
      <c r="ZL51" s="497"/>
      <c r="ZM51" s="497"/>
      <c r="ZN51" s="497"/>
      <c r="ZO51" s="497"/>
      <c r="ZP51" s="497"/>
      <c r="ZQ51" s="497"/>
      <c r="ZR51" s="497"/>
      <c r="ZS51" s="497"/>
      <c r="ZT51" s="497"/>
      <c r="ZU51" s="497"/>
      <c r="ZV51" s="497"/>
      <c r="ZW51" s="497"/>
      <c r="ZX51" s="497"/>
      <c r="ZY51" s="497"/>
      <c r="ZZ51" s="497"/>
      <c r="AAA51" s="497"/>
      <c r="AAB51" s="497"/>
      <c r="AAC51" s="497"/>
      <c r="AAD51" s="497"/>
      <c r="AAE51" s="497"/>
      <c r="AAF51" s="497"/>
      <c r="AAG51" s="497"/>
      <c r="AAH51" s="497"/>
      <c r="AAI51" s="497"/>
      <c r="AAJ51" s="497"/>
      <c r="AAK51" s="497"/>
      <c r="AAL51" s="497"/>
      <c r="AAM51" s="497"/>
      <c r="AAN51" s="497"/>
      <c r="AAO51" s="497"/>
      <c r="AAP51" s="497"/>
      <c r="AAQ51" s="497"/>
      <c r="AAR51" s="497"/>
      <c r="AAS51" s="497"/>
      <c r="AAT51" s="497"/>
      <c r="AAU51" s="497"/>
      <c r="AAV51" s="497"/>
      <c r="AAW51" s="497"/>
      <c r="AAX51" s="497"/>
      <c r="AAY51" s="497"/>
      <c r="AAZ51" s="497"/>
      <c r="ABA51" s="497"/>
      <c r="ABB51" s="497"/>
      <c r="ABC51" s="497"/>
      <c r="ABD51" s="497"/>
      <c r="ABE51" s="497"/>
      <c r="ABF51" s="497"/>
      <c r="ABG51" s="497"/>
      <c r="ABH51" s="497"/>
      <c r="ABI51" s="497"/>
      <c r="ABJ51" s="497"/>
      <c r="ABK51" s="497"/>
      <c r="ABL51" s="497"/>
      <c r="ABM51" s="497"/>
      <c r="ABN51" s="497"/>
      <c r="ABO51" s="497"/>
      <c r="ABP51" s="497"/>
      <c r="ABQ51" s="497"/>
      <c r="ABR51" s="497"/>
      <c r="ABS51" s="497"/>
      <c r="ABT51" s="497"/>
      <c r="ABU51" s="497"/>
      <c r="ABV51" s="497"/>
      <c r="ABW51" s="497"/>
      <c r="ABX51" s="497"/>
      <c r="ABY51" s="497"/>
      <c r="ABZ51" s="497"/>
      <c r="ACA51" s="497"/>
      <c r="ACB51" s="497"/>
      <c r="ACC51" s="497"/>
      <c r="ACD51" s="497"/>
      <c r="ACE51" s="497"/>
      <c r="ACF51" s="497"/>
      <c r="ACG51" s="497"/>
      <c r="ACH51" s="497"/>
      <c r="ACI51" s="497"/>
      <c r="ACJ51" s="497"/>
      <c r="ACK51" s="497"/>
      <c r="ACL51" s="497"/>
      <c r="ACM51" s="497"/>
      <c r="ACN51" s="497"/>
      <c r="ACO51" s="497"/>
      <c r="ACP51" s="497"/>
      <c r="ACQ51" s="497"/>
      <c r="ACR51" s="497"/>
      <c r="ACS51" s="497"/>
      <c r="ACT51" s="497"/>
      <c r="ACU51" s="497"/>
      <c r="ACV51" s="497"/>
      <c r="ACW51" s="497"/>
      <c r="ACX51" s="497"/>
      <c r="ACY51" s="497"/>
      <c r="ACZ51" s="497"/>
      <c r="ADA51" s="497"/>
      <c r="ADB51" s="497"/>
      <c r="ADC51" s="497"/>
      <c r="ADD51" s="497"/>
      <c r="ADE51" s="497"/>
      <c r="ADF51" s="497"/>
      <c r="ADG51" s="497"/>
      <c r="ADH51" s="497"/>
      <c r="ADI51" s="497"/>
      <c r="ADJ51" s="497"/>
      <c r="ADK51" s="497"/>
      <c r="ADL51" s="497"/>
      <c r="ADM51" s="497"/>
      <c r="ADN51" s="497"/>
      <c r="ADO51" s="497"/>
      <c r="ADP51" s="497"/>
      <c r="ADQ51" s="497"/>
      <c r="ADR51" s="497"/>
      <c r="ADS51" s="497"/>
      <c r="ADT51" s="497"/>
      <c r="ADU51" s="497"/>
      <c r="ADV51" s="497"/>
      <c r="ADW51" s="497"/>
      <c r="ADX51" s="497"/>
      <c r="ADY51" s="497"/>
      <c r="ADZ51" s="497"/>
      <c r="AEA51" s="497"/>
      <c r="AEB51" s="497"/>
      <c r="AEC51" s="497"/>
      <c r="AED51" s="497"/>
      <c r="AEE51" s="497"/>
      <c r="AEF51" s="497"/>
      <c r="AEG51" s="497"/>
      <c r="AEH51" s="497"/>
      <c r="AEI51" s="497"/>
      <c r="AEJ51" s="497"/>
      <c r="AEK51" s="497"/>
      <c r="AEL51" s="497"/>
      <c r="AEM51" s="497"/>
      <c r="AEN51" s="497"/>
      <c r="AEO51" s="497"/>
      <c r="AEP51" s="497"/>
      <c r="AEQ51" s="497"/>
      <c r="AER51" s="497"/>
      <c r="AES51" s="497"/>
      <c r="AET51" s="497"/>
      <c r="AEU51" s="497"/>
      <c r="AEV51" s="497"/>
      <c r="AEW51" s="497"/>
      <c r="AEX51" s="497"/>
      <c r="AEY51" s="497"/>
      <c r="AEZ51" s="497"/>
      <c r="AFA51" s="497"/>
      <c r="AFB51" s="497"/>
      <c r="AFC51" s="497"/>
      <c r="AFD51" s="497"/>
      <c r="AFE51" s="497"/>
      <c r="AFF51" s="497"/>
      <c r="AFG51" s="497"/>
      <c r="AFH51" s="497"/>
      <c r="AFI51" s="497"/>
      <c r="AFJ51" s="497"/>
      <c r="AFK51" s="497"/>
      <c r="AFL51" s="497"/>
      <c r="AFM51" s="497"/>
      <c r="AFN51" s="497"/>
      <c r="AFO51" s="497"/>
      <c r="AFP51" s="497"/>
      <c r="AFQ51" s="497"/>
      <c r="AFR51" s="497"/>
      <c r="AFS51" s="497"/>
      <c r="AFT51" s="497"/>
      <c r="AFU51" s="497"/>
      <c r="AFV51" s="497"/>
      <c r="AFW51" s="497"/>
      <c r="AFX51" s="497"/>
      <c r="AFY51" s="497"/>
      <c r="AFZ51" s="497"/>
      <c r="AGA51" s="497"/>
      <c r="AGB51" s="497"/>
      <c r="AGC51" s="497"/>
      <c r="AGD51" s="497"/>
      <c r="AGE51" s="497"/>
      <c r="AGF51" s="497"/>
      <c r="AGG51" s="497"/>
      <c r="AGH51" s="497"/>
      <c r="AGI51" s="497"/>
      <c r="AGJ51" s="497"/>
      <c r="AGK51" s="497"/>
      <c r="AGL51" s="497"/>
      <c r="AGM51" s="497"/>
      <c r="AGN51" s="497"/>
      <c r="AGO51" s="497"/>
      <c r="AGP51" s="497"/>
      <c r="AGQ51" s="497"/>
      <c r="AGR51" s="497"/>
      <c r="AGS51" s="497"/>
      <c r="AGT51" s="497"/>
      <c r="AGU51" s="497"/>
      <c r="AGV51" s="497"/>
      <c r="AGW51" s="497"/>
      <c r="AGX51" s="497"/>
      <c r="AGY51" s="497"/>
      <c r="AGZ51" s="497"/>
      <c r="AHA51" s="497"/>
      <c r="AHB51" s="497"/>
      <c r="AHC51" s="497"/>
      <c r="AHD51" s="497"/>
      <c r="AHE51" s="497"/>
      <c r="AHF51" s="497"/>
      <c r="AHG51" s="497"/>
      <c r="AHH51" s="497"/>
      <c r="AHI51" s="497"/>
      <c r="AHJ51" s="497"/>
      <c r="AHK51" s="497"/>
      <c r="AHL51" s="497"/>
      <c r="AHM51" s="497"/>
      <c r="AHN51" s="497"/>
      <c r="AHO51" s="497"/>
      <c r="AHP51" s="497"/>
      <c r="AHQ51" s="497"/>
      <c r="AHR51" s="497"/>
      <c r="AHS51" s="497"/>
      <c r="AHT51" s="497"/>
      <c r="AHU51" s="497"/>
      <c r="AHV51" s="497"/>
      <c r="AHW51" s="497"/>
      <c r="AHX51" s="497"/>
      <c r="AHY51" s="497"/>
      <c r="AHZ51" s="497"/>
      <c r="AIA51" s="497"/>
      <c r="AIB51" s="497"/>
      <c r="AIC51" s="497"/>
      <c r="AID51" s="497"/>
      <c r="AIE51" s="497"/>
      <c r="AIF51" s="497"/>
      <c r="AIG51" s="497"/>
      <c r="AIH51" s="497"/>
      <c r="AII51" s="497"/>
      <c r="AIJ51" s="497"/>
      <c r="AIK51" s="497"/>
      <c r="AIL51" s="497"/>
      <c r="AIM51" s="497"/>
      <c r="AIN51" s="497"/>
      <c r="AIO51" s="497"/>
      <c r="AIP51" s="497"/>
      <c r="AIQ51" s="497"/>
      <c r="AIR51" s="497"/>
      <c r="AIS51" s="497"/>
      <c r="AIT51" s="497"/>
      <c r="AIU51" s="497"/>
      <c r="AIV51" s="497"/>
      <c r="AIW51" s="497"/>
      <c r="AIX51" s="497"/>
      <c r="AIY51" s="497"/>
      <c r="AIZ51" s="497"/>
      <c r="AJA51" s="497"/>
      <c r="AJB51" s="497"/>
      <c r="AJC51" s="497"/>
      <c r="AJD51" s="497"/>
      <c r="AJE51" s="497"/>
      <c r="AJF51" s="497"/>
      <c r="AJG51" s="497"/>
      <c r="AJH51" s="497"/>
      <c r="AJI51" s="497"/>
      <c r="AJJ51" s="497"/>
      <c r="AJK51" s="497"/>
      <c r="AJL51" s="497"/>
      <c r="AJM51" s="497"/>
      <c r="AJN51" s="497"/>
      <c r="AJO51" s="497"/>
      <c r="AJP51" s="497"/>
      <c r="AJQ51" s="497"/>
      <c r="AJR51" s="497"/>
      <c r="AJS51" s="497"/>
      <c r="AJT51" s="497"/>
      <c r="AJU51" s="497"/>
      <c r="AJV51" s="497"/>
      <c r="AJW51" s="497"/>
      <c r="AJX51" s="497"/>
      <c r="AJY51" s="497"/>
      <c r="AJZ51" s="497"/>
      <c r="AKA51" s="497"/>
      <c r="AKB51" s="497"/>
      <c r="AKC51" s="497"/>
      <c r="AKD51" s="497"/>
      <c r="AKE51" s="497"/>
      <c r="AKF51" s="497"/>
      <c r="AKG51" s="497"/>
      <c r="AKH51" s="497"/>
      <c r="AKI51" s="497"/>
      <c r="AKJ51" s="497"/>
      <c r="AKK51" s="497"/>
      <c r="AKL51" s="497"/>
      <c r="AKM51" s="497"/>
      <c r="AKN51" s="497"/>
      <c r="AKO51" s="497"/>
      <c r="AKP51" s="497"/>
      <c r="AKQ51" s="497"/>
      <c r="AKR51" s="497"/>
      <c r="AKS51" s="497"/>
      <c r="AKT51" s="497"/>
      <c r="AKU51" s="497"/>
      <c r="AKV51" s="497"/>
      <c r="AKW51" s="497"/>
      <c r="AKX51" s="497"/>
      <c r="AKY51" s="497"/>
      <c r="AKZ51" s="497"/>
      <c r="ALA51" s="497"/>
      <c r="ALB51" s="497"/>
      <c r="ALC51" s="497"/>
      <c r="ALD51" s="497"/>
      <c r="ALE51" s="497"/>
      <c r="ALF51" s="497"/>
      <c r="ALG51" s="497"/>
      <c r="ALH51" s="497"/>
      <c r="ALI51" s="497"/>
      <c r="ALJ51" s="497"/>
      <c r="ALK51" s="497"/>
      <c r="ALL51" s="497"/>
      <c r="ALM51" s="497"/>
      <c r="ALN51" s="497"/>
      <c r="ALO51" s="497"/>
      <c r="ALP51" s="497"/>
      <c r="ALQ51" s="497"/>
      <c r="ALR51" s="497"/>
      <c r="ALS51" s="497"/>
      <c r="ALT51" s="497"/>
      <c r="ALU51" s="497"/>
      <c r="ALV51" s="497"/>
      <c r="ALW51" s="497"/>
      <c r="ALX51" s="497"/>
      <c r="ALY51" s="497"/>
      <c r="ALZ51" s="497"/>
      <c r="AMA51" s="497"/>
      <c r="AMB51" s="497"/>
      <c r="AMC51" s="497"/>
      <c r="AMD51" s="497"/>
      <c r="AME51" s="497"/>
      <c r="AMF51" s="497"/>
      <c r="AMG51" s="497"/>
      <c r="AMH51" s="497"/>
      <c r="AMI51" s="497"/>
      <c r="AMJ51" s="497"/>
      <c r="AMK51" s="497"/>
      <c r="AML51" s="497"/>
      <c r="AMM51" s="497"/>
      <c r="AMN51" s="497"/>
      <c r="AMO51" s="497"/>
      <c r="AMP51" s="497"/>
      <c r="AMQ51" s="497"/>
      <c r="AMR51" s="497"/>
      <c r="AMS51" s="497"/>
      <c r="AMT51" s="497"/>
      <c r="AMU51" s="497"/>
      <c r="AMV51" s="497"/>
      <c r="AMW51" s="497"/>
      <c r="AMX51" s="497"/>
      <c r="AMY51" s="497"/>
      <c r="AMZ51" s="497"/>
      <c r="ANA51" s="497"/>
      <c r="ANB51" s="497"/>
      <c r="ANC51" s="497"/>
      <c r="AND51" s="497"/>
      <c r="ANE51" s="497"/>
      <c r="ANF51" s="497"/>
      <c r="ANG51" s="497"/>
      <c r="ANH51" s="497"/>
      <c r="ANI51" s="497"/>
      <c r="ANJ51" s="497"/>
      <c r="ANK51" s="497"/>
      <c r="ANL51" s="497"/>
      <c r="ANM51" s="497"/>
      <c r="ANN51" s="497"/>
      <c r="ANO51" s="497"/>
      <c r="ANP51" s="497"/>
      <c r="ANQ51" s="497"/>
      <c r="ANR51" s="497"/>
      <c r="ANS51" s="497"/>
      <c r="ANT51" s="497"/>
      <c r="ANU51" s="497"/>
      <c r="ANV51" s="497"/>
      <c r="ANW51" s="497"/>
      <c r="ANX51" s="497"/>
      <c r="ANY51" s="497"/>
      <c r="ANZ51" s="497"/>
      <c r="AOA51" s="497"/>
      <c r="AOB51" s="497"/>
      <c r="AOC51" s="497"/>
      <c r="AOD51" s="497"/>
      <c r="AOE51" s="497"/>
      <c r="AOF51" s="497"/>
      <c r="AOG51" s="497"/>
      <c r="AOH51" s="497"/>
      <c r="AOI51" s="497"/>
      <c r="AOJ51" s="497"/>
    </row>
    <row r="52" spans="1:1076" x14ac:dyDescent="0.25">
      <c r="A52" s="160" t="s">
        <v>311</v>
      </c>
      <c r="B52" s="160" t="s">
        <v>312</v>
      </c>
      <c r="C52" s="158"/>
      <c r="D52" s="158"/>
      <c r="E52" s="158"/>
      <c r="F52" s="158"/>
      <c r="G52" s="158"/>
      <c r="H52" s="162"/>
      <c r="I52" s="162"/>
      <c r="L52" s="497"/>
      <c r="M52" s="497"/>
      <c r="N52" s="497"/>
      <c r="O52" s="497"/>
      <c r="P52" s="497"/>
      <c r="Q52" s="497"/>
      <c r="R52" s="497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7"/>
      <c r="AJ52" s="497"/>
      <c r="AK52" s="497"/>
      <c r="AL52" s="497"/>
      <c r="AM52" s="497"/>
      <c r="AN52" s="497"/>
      <c r="AO52" s="497"/>
      <c r="AP52" s="497"/>
      <c r="AQ52" s="497"/>
      <c r="AR52" s="497"/>
      <c r="AS52" s="497"/>
      <c r="AT52" s="497"/>
      <c r="AU52" s="497"/>
      <c r="AV52" s="497"/>
      <c r="AW52" s="497"/>
      <c r="AX52" s="497"/>
      <c r="AY52" s="497"/>
      <c r="AZ52" s="497"/>
      <c r="BA52" s="497"/>
      <c r="BB52" s="497"/>
      <c r="BC52" s="497"/>
      <c r="BD52" s="497"/>
      <c r="BE52" s="497"/>
      <c r="BF52" s="497"/>
      <c r="BG52" s="497"/>
      <c r="BH52" s="497"/>
      <c r="BI52" s="497"/>
      <c r="BJ52" s="497"/>
      <c r="BK52" s="497"/>
      <c r="BL52" s="497"/>
      <c r="BM52" s="497"/>
      <c r="BN52" s="497"/>
      <c r="BO52" s="497"/>
      <c r="BP52" s="497"/>
      <c r="BQ52" s="497"/>
      <c r="BR52" s="497"/>
      <c r="BS52" s="497"/>
      <c r="BT52" s="497"/>
      <c r="BU52" s="497"/>
      <c r="BV52" s="497"/>
      <c r="BW52" s="497"/>
      <c r="BX52" s="497"/>
      <c r="BY52" s="497"/>
      <c r="BZ52" s="497"/>
      <c r="CA52" s="497"/>
      <c r="CB52" s="497"/>
      <c r="CC52" s="497"/>
      <c r="CD52" s="497"/>
      <c r="CE52" s="497"/>
      <c r="CF52" s="497"/>
      <c r="CG52" s="497"/>
      <c r="CH52" s="497"/>
      <c r="CI52" s="497"/>
      <c r="CJ52" s="497"/>
      <c r="CK52" s="497"/>
      <c r="CL52" s="497"/>
      <c r="CM52" s="497"/>
      <c r="CN52" s="497"/>
      <c r="CO52" s="497"/>
      <c r="CP52" s="497"/>
      <c r="CQ52" s="497"/>
      <c r="CR52" s="497"/>
      <c r="CS52" s="497"/>
      <c r="CT52" s="497"/>
      <c r="CU52" s="497"/>
      <c r="CV52" s="497"/>
      <c r="CW52" s="497"/>
      <c r="CX52" s="497"/>
      <c r="CY52" s="497"/>
      <c r="CZ52" s="497"/>
      <c r="DA52" s="497"/>
      <c r="DB52" s="497"/>
      <c r="DC52" s="497"/>
      <c r="DD52" s="497"/>
      <c r="DE52" s="497"/>
      <c r="DF52" s="497"/>
      <c r="DG52" s="497"/>
      <c r="DH52" s="497"/>
      <c r="DI52" s="497"/>
      <c r="DJ52" s="497"/>
      <c r="DK52" s="497"/>
      <c r="DL52" s="497"/>
      <c r="DM52" s="497"/>
      <c r="DN52" s="497"/>
      <c r="DO52" s="497"/>
      <c r="DP52" s="497"/>
      <c r="DQ52" s="497"/>
      <c r="DR52" s="497"/>
      <c r="DS52" s="497"/>
      <c r="DT52" s="497"/>
      <c r="DU52" s="497"/>
      <c r="DV52" s="497"/>
      <c r="DW52" s="497"/>
      <c r="DX52" s="497"/>
      <c r="DY52" s="497"/>
      <c r="DZ52" s="497"/>
      <c r="EA52" s="497"/>
      <c r="EB52" s="497"/>
      <c r="EC52" s="497"/>
      <c r="ED52" s="497"/>
      <c r="EE52" s="497"/>
      <c r="EF52" s="497"/>
      <c r="EG52" s="497"/>
      <c r="EH52" s="497"/>
      <c r="EI52" s="497"/>
      <c r="EJ52" s="497"/>
      <c r="EK52" s="497"/>
      <c r="EL52" s="497"/>
      <c r="EM52" s="497"/>
      <c r="EN52" s="497"/>
      <c r="EO52" s="497"/>
      <c r="EP52" s="497"/>
      <c r="EQ52" s="497"/>
      <c r="ER52" s="497"/>
      <c r="ES52" s="497"/>
      <c r="ET52" s="497"/>
      <c r="EU52" s="497"/>
      <c r="EV52" s="497"/>
      <c r="EW52" s="497"/>
      <c r="EX52" s="497"/>
      <c r="EY52" s="497"/>
      <c r="EZ52" s="497"/>
      <c r="FA52" s="497"/>
      <c r="FB52" s="497"/>
      <c r="FC52" s="497"/>
      <c r="FD52" s="497"/>
      <c r="FE52" s="497"/>
      <c r="FF52" s="497"/>
      <c r="FG52" s="497"/>
      <c r="FH52" s="497"/>
      <c r="FI52" s="497"/>
      <c r="FJ52" s="497"/>
      <c r="FK52" s="497"/>
      <c r="FL52" s="497"/>
      <c r="FM52" s="497"/>
      <c r="FN52" s="497"/>
      <c r="FO52" s="497"/>
      <c r="FP52" s="497"/>
      <c r="FQ52" s="497"/>
      <c r="FR52" s="497"/>
      <c r="FS52" s="497"/>
      <c r="FT52" s="497"/>
      <c r="FU52" s="497"/>
      <c r="FV52" s="497"/>
      <c r="FW52" s="497"/>
      <c r="FX52" s="497"/>
      <c r="FY52" s="497"/>
      <c r="FZ52" s="497"/>
      <c r="GA52" s="497"/>
      <c r="GB52" s="497"/>
      <c r="GC52" s="497"/>
      <c r="GD52" s="497"/>
      <c r="GE52" s="497"/>
      <c r="GF52" s="497"/>
      <c r="GG52" s="497"/>
      <c r="GH52" s="497"/>
      <c r="GI52" s="497"/>
      <c r="GJ52" s="497"/>
      <c r="GK52" s="497"/>
      <c r="GL52" s="497"/>
      <c r="GM52" s="497"/>
      <c r="GN52" s="497"/>
      <c r="GO52" s="497"/>
      <c r="GP52" s="497"/>
      <c r="GQ52" s="497"/>
      <c r="GR52" s="497"/>
      <c r="GS52" s="497"/>
      <c r="GT52" s="497"/>
      <c r="GU52" s="497"/>
      <c r="GV52" s="497"/>
      <c r="GW52" s="497"/>
      <c r="GX52" s="497"/>
      <c r="GY52" s="497"/>
      <c r="GZ52" s="497"/>
      <c r="HA52" s="497"/>
      <c r="HB52" s="497"/>
      <c r="HC52" s="497"/>
      <c r="HD52" s="497"/>
      <c r="HE52" s="497"/>
      <c r="HF52" s="497"/>
      <c r="HG52" s="497"/>
      <c r="HH52" s="497"/>
      <c r="HI52" s="497"/>
      <c r="HJ52" s="497"/>
      <c r="HK52" s="497"/>
      <c r="HL52" s="497"/>
      <c r="HM52" s="497"/>
      <c r="HN52" s="497"/>
      <c r="HO52" s="497"/>
      <c r="HP52" s="497"/>
      <c r="HQ52" s="497"/>
      <c r="HR52" s="497"/>
      <c r="HS52" s="497"/>
      <c r="HT52" s="497"/>
      <c r="HU52" s="497"/>
      <c r="HV52" s="497"/>
      <c r="HW52" s="497"/>
      <c r="HX52" s="497"/>
      <c r="HY52" s="497"/>
      <c r="HZ52" s="497"/>
      <c r="IA52" s="497"/>
      <c r="IB52" s="497"/>
      <c r="IC52" s="497"/>
      <c r="ID52" s="497"/>
      <c r="IE52" s="497"/>
      <c r="IF52" s="497"/>
      <c r="IG52" s="497"/>
      <c r="IH52" s="497"/>
      <c r="II52" s="497"/>
      <c r="IJ52" s="497"/>
      <c r="IK52" s="497"/>
      <c r="IL52" s="497"/>
      <c r="IM52" s="497"/>
      <c r="IN52" s="497"/>
      <c r="IO52" s="497"/>
      <c r="IP52" s="497"/>
      <c r="IQ52" s="497"/>
      <c r="IR52" s="497"/>
      <c r="IS52" s="497"/>
      <c r="IT52" s="497"/>
      <c r="IU52" s="497"/>
      <c r="IV52" s="497"/>
      <c r="IW52" s="497"/>
      <c r="IX52" s="497"/>
      <c r="IY52" s="497"/>
      <c r="IZ52" s="497"/>
      <c r="JA52" s="497"/>
      <c r="JB52" s="497"/>
      <c r="JC52" s="497"/>
      <c r="JD52" s="497"/>
      <c r="JE52" s="497"/>
      <c r="JF52" s="497"/>
      <c r="JG52" s="497"/>
      <c r="JH52" s="497"/>
      <c r="JI52" s="497"/>
      <c r="JJ52" s="497"/>
      <c r="JK52" s="497"/>
      <c r="JL52" s="497"/>
      <c r="JM52" s="497"/>
      <c r="JN52" s="497"/>
      <c r="JO52" s="497"/>
      <c r="JP52" s="497"/>
      <c r="JQ52" s="497"/>
      <c r="JR52" s="497"/>
      <c r="JS52" s="497"/>
      <c r="JT52" s="497"/>
      <c r="JU52" s="497"/>
      <c r="JV52" s="497"/>
      <c r="JW52" s="497"/>
      <c r="JX52" s="497"/>
      <c r="JY52" s="497"/>
      <c r="JZ52" s="497"/>
      <c r="KA52" s="497"/>
      <c r="KB52" s="497"/>
      <c r="KC52" s="497"/>
      <c r="KD52" s="497"/>
      <c r="KE52" s="497"/>
      <c r="KF52" s="497"/>
      <c r="KG52" s="497"/>
      <c r="KH52" s="497"/>
      <c r="KI52" s="497"/>
      <c r="KJ52" s="497"/>
      <c r="KK52" s="497"/>
      <c r="KL52" s="497"/>
      <c r="KM52" s="497"/>
      <c r="KN52" s="497"/>
      <c r="KO52" s="497"/>
      <c r="KP52" s="497"/>
      <c r="KQ52" s="497"/>
      <c r="KR52" s="497"/>
      <c r="KS52" s="497"/>
      <c r="KT52" s="497"/>
      <c r="KU52" s="497"/>
      <c r="KV52" s="497"/>
      <c r="KW52" s="497"/>
      <c r="KX52" s="497"/>
      <c r="KY52" s="497"/>
      <c r="KZ52" s="497"/>
      <c r="LA52" s="497"/>
      <c r="LB52" s="497"/>
      <c r="LC52" s="497"/>
      <c r="LD52" s="497"/>
      <c r="LE52" s="497"/>
      <c r="LF52" s="497"/>
      <c r="LG52" s="497"/>
      <c r="LH52" s="497"/>
      <c r="LI52" s="497"/>
      <c r="LJ52" s="497"/>
      <c r="LK52" s="497"/>
      <c r="LL52" s="497"/>
      <c r="LM52" s="497"/>
      <c r="LN52" s="497"/>
      <c r="LO52" s="497"/>
      <c r="LP52" s="497"/>
      <c r="LQ52" s="497"/>
      <c r="LR52" s="497"/>
      <c r="LS52" s="497"/>
      <c r="LT52" s="497"/>
      <c r="LU52" s="497"/>
      <c r="LV52" s="497"/>
      <c r="LW52" s="497"/>
      <c r="LX52" s="497"/>
      <c r="LY52" s="497"/>
      <c r="LZ52" s="497"/>
      <c r="MA52" s="497"/>
      <c r="MB52" s="497"/>
      <c r="MC52" s="497"/>
      <c r="MD52" s="497"/>
      <c r="ME52" s="497"/>
      <c r="MF52" s="497"/>
      <c r="MG52" s="497"/>
      <c r="MH52" s="497"/>
      <c r="MI52" s="497"/>
      <c r="MJ52" s="497"/>
      <c r="MK52" s="497"/>
      <c r="ML52" s="497"/>
      <c r="MM52" s="497"/>
      <c r="MN52" s="497"/>
      <c r="MO52" s="497"/>
      <c r="MP52" s="497"/>
      <c r="MQ52" s="497"/>
      <c r="MR52" s="497"/>
      <c r="MS52" s="497"/>
      <c r="MT52" s="497"/>
      <c r="MU52" s="497"/>
      <c r="MV52" s="497"/>
      <c r="MW52" s="497"/>
      <c r="MX52" s="497"/>
      <c r="MY52" s="497"/>
      <c r="MZ52" s="497"/>
      <c r="NA52" s="497"/>
      <c r="NB52" s="497"/>
      <c r="NC52" s="497"/>
      <c r="ND52" s="497"/>
      <c r="NE52" s="497"/>
      <c r="NF52" s="497"/>
      <c r="NG52" s="497"/>
      <c r="NH52" s="497"/>
      <c r="NI52" s="497"/>
      <c r="NJ52" s="497"/>
      <c r="NK52" s="497"/>
      <c r="NL52" s="497"/>
      <c r="NM52" s="497"/>
      <c r="NN52" s="497"/>
      <c r="NO52" s="497"/>
      <c r="NP52" s="497"/>
      <c r="NQ52" s="497"/>
      <c r="NR52" s="497"/>
      <c r="NS52" s="497"/>
      <c r="NT52" s="497"/>
      <c r="NU52" s="497"/>
      <c r="NV52" s="497"/>
      <c r="NW52" s="497"/>
      <c r="NX52" s="497"/>
      <c r="NY52" s="497"/>
      <c r="NZ52" s="497"/>
      <c r="OA52" s="497"/>
      <c r="OB52" s="497"/>
      <c r="OC52" s="497"/>
      <c r="OD52" s="497"/>
      <c r="OE52" s="497"/>
      <c r="OF52" s="497"/>
      <c r="OG52" s="497"/>
      <c r="OH52" s="497"/>
      <c r="OI52" s="497"/>
      <c r="OJ52" s="497"/>
      <c r="OK52" s="497"/>
      <c r="OL52" s="497"/>
      <c r="OM52" s="497"/>
      <c r="ON52" s="497"/>
      <c r="OO52" s="497"/>
      <c r="OP52" s="497"/>
      <c r="OQ52" s="497"/>
      <c r="OR52" s="497"/>
      <c r="OS52" s="497"/>
      <c r="OT52" s="497"/>
      <c r="OU52" s="497"/>
      <c r="OV52" s="497"/>
      <c r="OW52" s="497"/>
      <c r="OX52" s="497"/>
      <c r="OY52" s="497"/>
      <c r="OZ52" s="497"/>
      <c r="PA52" s="497"/>
      <c r="PB52" s="497"/>
      <c r="PC52" s="497"/>
      <c r="PD52" s="497"/>
      <c r="PE52" s="497"/>
      <c r="PF52" s="497"/>
      <c r="PG52" s="497"/>
      <c r="PH52" s="497"/>
      <c r="PI52" s="497"/>
      <c r="PJ52" s="497"/>
      <c r="PK52" s="497"/>
      <c r="PL52" s="497"/>
      <c r="PM52" s="497"/>
      <c r="PN52" s="497"/>
      <c r="PO52" s="497"/>
      <c r="PP52" s="497"/>
      <c r="PQ52" s="497"/>
      <c r="PR52" s="497"/>
      <c r="PS52" s="497"/>
      <c r="PT52" s="497"/>
      <c r="PU52" s="497"/>
      <c r="PV52" s="497"/>
      <c r="PW52" s="497"/>
      <c r="PX52" s="497"/>
      <c r="PY52" s="497"/>
      <c r="PZ52" s="497"/>
      <c r="QA52" s="497"/>
      <c r="QB52" s="497"/>
      <c r="QC52" s="497"/>
      <c r="QD52" s="497"/>
      <c r="QE52" s="497"/>
      <c r="QF52" s="497"/>
      <c r="QG52" s="497"/>
      <c r="QH52" s="497"/>
      <c r="QI52" s="497"/>
      <c r="QJ52" s="497"/>
      <c r="QK52" s="497"/>
      <c r="QL52" s="497"/>
      <c r="QM52" s="497"/>
      <c r="QN52" s="497"/>
      <c r="QO52" s="497"/>
      <c r="QP52" s="497"/>
      <c r="QQ52" s="497"/>
      <c r="QR52" s="497"/>
      <c r="QS52" s="497"/>
      <c r="QT52" s="497"/>
      <c r="QU52" s="497"/>
      <c r="QV52" s="497"/>
      <c r="QW52" s="497"/>
      <c r="QX52" s="497"/>
      <c r="QY52" s="497"/>
      <c r="QZ52" s="497"/>
      <c r="RA52" s="497"/>
      <c r="RB52" s="497"/>
      <c r="RC52" s="497"/>
      <c r="RD52" s="497"/>
      <c r="RE52" s="497"/>
      <c r="RF52" s="497"/>
      <c r="RG52" s="497"/>
      <c r="RH52" s="497"/>
      <c r="RI52" s="497"/>
      <c r="RJ52" s="497"/>
      <c r="RK52" s="497"/>
      <c r="RL52" s="497"/>
      <c r="RM52" s="497"/>
      <c r="RN52" s="497"/>
      <c r="RO52" s="497"/>
      <c r="RP52" s="497"/>
      <c r="RQ52" s="497"/>
      <c r="RR52" s="497"/>
      <c r="RS52" s="497"/>
      <c r="RT52" s="497"/>
      <c r="RU52" s="497"/>
      <c r="RV52" s="497"/>
      <c r="RW52" s="497"/>
      <c r="RX52" s="497"/>
      <c r="RY52" s="497"/>
      <c r="RZ52" s="497"/>
      <c r="SA52" s="497"/>
      <c r="SB52" s="497"/>
      <c r="SC52" s="497"/>
      <c r="SD52" s="497"/>
      <c r="SE52" s="497"/>
      <c r="SF52" s="497"/>
      <c r="SG52" s="497"/>
      <c r="SH52" s="497"/>
      <c r="SI52" s="497"/>
      <c r="SJ52" s="497"/>
      <c r="SK52" s="497"/>
      <c r="SL52" s="497"/>
      <c r="SM52" s="497"/>
      <c r="SN52" s="497"/>
      <c r="SO52" s="497"/>
      <c r="SP52" s="497"/>
      <c r="SQ52" s="497"/>
      <c r="SR52" s="497"/>
      <c r="SS52" s="497"/>
      <c r="ST52" s="497"/>
      <c r="SU52" s="497"/>
      <c r="SV52" s="497"/>
      <c r="SW52" s="497"/>
      <c r="SX52" s="497"/>
      <c r="SY52" s="497"/>
      <c r="SZ52" s="497"/>
      <c r="TA52" s="497"/>
      <c r="TB52" s="497"/>
      <c r="TC52" s="497"/>
      <c r="TD52" s="497"/>
      <c r="TE52" s="497"/>
      <c r="TF52" s="497"/>
      <c r="TG52" s="497"/>
      <c r="TH52" s="497"/>
      <c r="TI52" s="497"/>
      <c r="TJ52" s="497"/>
      <c r="TK52" s="497"/>
      <c r="TL52" s="497"/>
      <c r="TM52" s="497"/>
      <c r="TN52" s="497"/>
      <c r="TO52" s="497"/>
      <c r="TP52" s="497"/>
      <c r="TQ52" s="497"/>
      <c r="TR52" s="497"/>
      <c r="TS52" s="497"/>
      <c r="TT52" s="497"/>
      <c r="TU52" s="497"/>
      <c r="TV52" s="497"/>
      <c r="TW52" s="497"/>
      <c r="TX52" s="497"/>
      <c r="TY52" s="497"/>
      <c r="TZ52" s="497"/>
      <c r="UA52" s="497"/>
      <c r="UB52" s="497"/>
      <c r="UC52" s="497"/>
      <c r="UD52" s="497"/>
      <c r="UE52" s="497"/>
      <c r="UF52" s="497"/>
      <c r="UG52" s="497"/>
      <c r="UH52" s="497"/>
      <c r="UI52" s="497"/>
      <c r="UJ52" s="497"/>
      <c r="UK52" s="497"/>
      <c r="UL52" s="497"/>
      <c r="UM52" s="497"/>
      <c r="UN52" s="497"/>
      <c r="UO52" s="497"/>
      <c r="UP52" s="497"/>
      <c r="UQ52" s="497"/>
      <c r="UR52" s="497"/>
      <c r="US52" s="497"/>
      <c r="UT52" s="497"/>
      <c r="UU52" s="497"/>
      <c r="UV52" s="497"/>
      <c r="UW52" s="497"/>
      <c r="UX52" s="497"/>
      <c r="UY52" s="497"/>
      <c r="UZ52" s="497"/>
      <c r="VA52" s="497"/>
      <c r="VB52" s="497"/>
      <c r="VC52" s="497"/>
      <c r="VD52" s="497"/>
      <c r="VE52" s="497"/>
      <c r="VF52" s="497"/>
      <c r="VG52" s="497"/>
      <c r="VH52" s="497"/>
      <c r="VI52" s="497"/>
      <c r="VJ52" s="497"/>
      <c r="VK52" s="497"/>
      <c r="VL52" s="497"/>
      <c r="VM52" s="497"/>
      <c r="VN52" s="497"/>
      <c r="VO52" s="497"/>
      <c r="VP52" s="497"/>
      <c r="VQ52" s="497"/>
      <c r="VR52" s="497"/>
      <c r="VS52" s="497"/>
      <c r="VT52" s="497"/>
      <c r="VU52" s="497"/>
      <c r="VV52" s="497"/>
      <c r="VW52" s="497"/>
      <c r="VX52" s="497"/>
      <c r="VY52" s="497"/>
      <c r="VZ52" s="497"/>
      <c r="WA52" s="497"/>
      <c r="WB52" s="497"/>
      <c r="WC52" s="497"/>
      <c r="WD52" s="497"/>
      <c r="WE52" s="497"/>
      <c r="WF52" s="497"/>
      <c r="WG52" s="497"/>
      <c r="WH52" s="497"/>
      <c r="WI52" s="497"/>
      <c r="WJ52" s="497"/>
      <c r="WK52" s="497"/>
      <c r="WL52" s="497"/>
      <c r="WM52" s="497"/>
      <c r="WN52" s="497"/>
      <c r="WO52" s="497"/>
      <c r="WP52" s="497"/>
      <c r="WQ52" s="497"/>
      <c r="WR52" s="497"/>
      <c r="WS52" s="497"/>
      <c r="WT52" s="497"/>
      <c r="WU52" s="497"/>
      <c r="WV52" s="497"/>
      <c r="WW52" s="497"/>
      <c r="WX52" s="497"/>
      <c r="WY52" s="497"/>
      <c r="WZ52" s="497"/>
      <c r="XA52" s="497"/>
      <c r="XB52" s="497"/>
      <c r="XC52" s="497"/>
      <c r="XD52" s="497"/>
      <c r="XE52" s="497"/>
      <c r="XF52" s="497"/>
      <c r="XG52" s="497"/>
      <c r="XH52" s="497"/>
      <c r="XI52" s="497"/>
      <c r="XJ52" s="497"/>
      <c r="XK52" s="497"/>
      <c r="XL52" s="497"/>
      <c r="XM52" s="497"/>
      <c r="XN52" s="497"/>
      <c r="XO52" s="497"/>
      <c r="XP52" s="497"/>
      <c r="XQ52" s="497"/>
      <c r="XR52" s="497"/>
      <c r="XS52" s="497"/>
      <c r="XT52" s="497"/>
      <c r="XU52" s="497"/>
      <c r="XV52" s="497"/>
      <c r="XW52" s="497"/>
      <c r="XX52" s="497"/>
      <c r="XY52" s="497"/>
      <c r="XZ52" s="497"/>
      <c r="YA52" s="497"/>
      <c r="YB52" s="497"/>
      <c r="YC52" s="497"/>
      <c r="YD52" s="497"/>
      <c r="YE52" s="497"/>
      <c r="YF52" s="497"/>
      <c r="YG52" s="497"/>
      <c r="YH52" s="497"/>
      <c r="YI52" s="497"/>
      <c r="YJ52" s="497"/>
      <c r="YK52" s="497"/>
      <c r="YL52" s="497"/>
      <c r="YM52" s="497"/>
      <c r="YN52" s="497"/>
      <c r="YO52" s="497"/>
      <c r="YP52" s="497"/>
      <c r="YQ52" s="497"/>
      <c r="YR52" s="497"/>
      <c r="YS52" s="497"/>
      <c r="YT52" s="497"/>
      <c r="YU52" s="497"/>
      <c r="YV52" s="497"/>
      <c r="YW52" s="497"/>
      <c r="YX52" s="497"/>
      <c r="YY52" s="497"/>
      <c r="YZ52" s="497"/>
      <c r="ZA52" s="497"/>
      <c r="ZB52" s="497"/>
      <c r="ZC52" s="497"/>
      <c r="ZD52" s="497"/>
      <c r="ZE52" s="497"/>
      <c r="ZF52" s="497"/>
      <c r="ZG52" s="497"/>
      <c r="ZH52" s="497"/>
      <c r="ZI52" s="497"/>
      <c r="ZJ52" s="497"/>
      <c r="ZK52" s="497"/>
      <c r="ZL52" s="497"/>
      <c r="ZM52" s="497"/>
      <c r="ZN52" s="497"/>
      <c r="ZO52" s="497"/>
      <c r="ZP52" s="497"/>
      <c r="ZQ52" s="497"/>
      <c r="ZR52" s="497"/>
      <c r="ZS52" s="497"/>
      <c r="ZT52" s="497"/>
      <c r="ZU52" s="497"/>
      <c r="ZV52" s="497"/>
      <c r="ZW52" s="497"/>
      <c r="ZX52" s="497"/>
      <c r="ZY52" s="497"/>
      <c r="ZZ52" s="497"/>
      <c r="AAA52" s="497"/>
      <c r="AAB52" s="497"/>
      <c r="AAC52" s="497"/>
      <c r="AAD52" s="497"/>
      <c r="AAE52" s="497"/>
      <c r="AAF52" s="497"/>
      <c r="AAG52" s="497"/>
      <c r="AAH52" s="497"/>
      <c r="AAI52" s="497"/>
      <c r="AAJ52" s="497"/>
      <c r="AAK52" s="497"/>
      <c r="AAL52" s="497"/>
      <c r="AAM52" s="497"/>
      <c r="AAN52" s="497"/>
      <c r="AAO52" s="497"/>
      <c r="AAP52" s="497"/>
      <c r="AAQ52" s="497"/>
      <c r="AAR52" s="497"/>
      <c r="AAS52" s="497"/>
      <c r="AAT52" s="497"/>
      <c r="AAU52" s="497"/>
      <c r="AAV52" s="497"/>
      <c r="AAW52" s="497"/>
      <c r="AAX52" s="497"/>
      <c r="AAY52" s="497"/>
      <c r="AAZ52" s="497"/>
      <c r="ABA52" s="497"/>
      <c r="ABB52" s="497"/>
      <c r="ABC52" s="497"/>
      <c r="ABD52" s="497"/>
      <c r="ABE52" s="497"/>
      <c r="ABF52" s="497"/>
      <c r="ABG52" s="497"/>
      <c r="ABH52" s="497"/>
      <c r="ABI52" s="497"/>
      <c r="ABJ52" s="497"/>
      <c r="ABK52" s="497"/>
      <c r="ABL52" s="497"/>
      <c r="ABM52" s="497"/>
      <c r="ABN52" s="497"/>
      <c r="ABO52" s="497"/>
      <c r="ABP52" s="497"/>
      <c r="ABQ52" s="497"/>
      <c r="ABR52" s="497"/>
      <c r="ABS52" s="497"/>
      <c r="ABT52" s="497"/>
      <c r="ABU52" s="497"/>
      <c r="ABV52" s="497"/>
      <c r="ABW52" s="497"/>
      <c r="ABX52" s="497"/>
      <c r="ABY52" s="497"/>
      <c r="ABZ52" s="497"/>
      <c r="ACA52" s="497"/>
      <c r="ACB52" s="497"/>
      <c r="ACC52" s="497"/>
      <c r="ACD52" s="497"/>
      <c r="ACE52" s="497"/>
      <c r="ACF52" s="497"/>
      <c r="ACG52" s="497"/>
      <c r="ACH52" s="497"/>
      <c r="ACI52" s="497"/>
      <c r="ACJ52" s="497"/>
      <c r="ACK52" s="497"/>
      <c r="ACL52" s="497"/>
      <c r="ACM52" s="497"/>
      <c r="ACN52" s="497"/>
      <c r="ACO52" s="497"/>
      <c r="ACP52" s="497"/>
      <c r="ACQ52" s="497"/>
      <c r="ACR52" s="497"/>
      <c r="ACS52" s="497"/>
      <c r="ACT52" s="497"/>
      <c r="ACU52" s="497"/>
      <c r="ACV52" s="497"/>
      <c r="ACW52" s="497"/>
      <c r="ACX52" s="497"/>
      <c r="ACY52" s="497"/>
      <c r="ACZ52" s="497"/>
      <c r="ADA52" s="497"/>
      <c r="ADB52" s="497"/>
      <c r="ADC52" s="497"/>
      <c r="ADD52" s="497"/>
      <c r="ADE52" s="497"/>
      <c r="ADF52" s="497"/>
      <c r="ADG52" s="497"/>
      <c r="ADH52" s="497"/>
      <c r="ADI52" s="497"/>
      <c r="ADJ52" s="497"/>
      <c r="ADK52" s="497"/>
      <c r="ADL52" s="497"/>
      <c r="ADM52" s="497"/>
      <c r="ADN52" s="497"/>
      <c r="ADO52" s="497"/>
      <c r="ADP52" s="497"/>
      <c r="ADQ52" s="497"/>
      <c r="ADR52" s="497"/>
      <c r="ADS52" s="497"/>
      <c r="ADT52" s="497"/>
      <c r="ADU52" s="497"/>
      <c r="ADV52" s="497"/>
      <c r="ADW52" s="497"/>
      <c r="ADX52" s="497"/>
      <c r="ADY52" s="497"/>
      <c r="ADZ52" s="497"/>
      <c r="AEA52" s="497"/>
      <c r="AEB52" s="497"/>
      <c r="AEC52" s="497"/>
      <c r="AED52" s="497"/>
      <c r="AEE52" s="497"/>
      <c r="AEF52" s="497"/>
      <c r="AEG52" s="497"/>
      <c r="AEH52" s="497"/>
      <c r="AEI52" s="497"/>
      <c r="AEJ52" s="497"/>
      <c r="AEK52" s="497"/>
      <c r="AEL52" s="497"/>
      <c r="AEM52" s="497"/>
      <c r="AEN52" s="497"/>
      <c r="AEO52" s="497"/>
      <c r="AEP52" s="497"/>
      <c r="AEQ52" s="497"/>
      <c r="AER52" s="497"/>
      <c r="AES52" s="497"/>
      <c r="AET52" s="497"/>
      <c r="AEU52" s="497"/>
      <c r="AEV52" s="497"/>
      <c r="AEW52" s="497"/>
      <c r="AEX52" s="497"/>
      <c r="AEY52" s="497"/>
      <c r="AEZ52" s="497"/>
      <c r="AFA52" s="497"/>
      <c r="AFB52" s="497"/>
      <c r="AFC52" s="497"/>
      <c r="AFD52" s="497"/>
      <c r="AFE52" s="497"/>
      <c r="AFF52" s="497"/>
      <c r="AFG52" s="497"/>
      <c r="AFH52" s="497"/>
      <c r="AFI52" s="497"/>
      <c r="AFJ52" s="497"/>
      <c r="AFK52" s="497"/>
      <c r="AFL52" s="497"/>
      <c r="AFM52" s="497"/>
      <c r="AFN52" s="497"/>
      <c r="AFO52" s="497"/>
      <c r="AFP52" s="497"/>
      <c r="AFQ52" s="497"/>
      <c r="AFR52" s="497"/>
      <c r="AFS52" s="497"/>
      <c r="AFT52" s="497"/>
      <c r="AFU52" s="497"/>
      <c r="AFV52" s="497"/>
      <c r="AFW52" s="497"/>
      <c r="AFX52" s="497"/>
      <c r="AFY52" s="497"/>
      <c r="AFZ52" s="497"/>
      <c r="AGA52" s="497"/>
      <c r="AGB52" s="497"/>
      <c r="AGC52" s="497"/>
      <c r="AGD52" s="497"/>
      <c r="AGE52" s="497"/>
      <c r="AGF52" s="497"/>
      <c r="AGG52" s="497"/>
      <c r="AGH52" s="497"/>
      <c r="AGI52" s="497"/>
      <c r="AGJ52" s="497"/>
      <c r="AGK52" s="497"/>
      <c r="AGL52" s="497"/>
      <c r="AGM52" s="497"/>
      <c r="AGN52" s="497"/>
      <c r="AGO52" s="497"/>
      <c r="AGP52" s="497"/>
      <c r="AGQ52" s="497"/>
      <c r="AGR52" s="497"/>
      <c r="AGS52" s="497"/>
      <c r="AGT52" s="497"/>
      <c r="AGU52" s="497"/>
      <c r="AGV52" s="497"/>
      <c r="AGW52" s="497"/>
      <c r="AGX52" s="497"/>
      <c r="AGY52" s="497"/>
      <c r="AGZ52" s="497"/>
      <c r="AHA52" s="497"/>
      <c r="AHB52" s="497"/>
      <c r="AHC52" s="497"/>
      <c r="AHD52" s="497"/>
      <c r="AHE52" s="497"/>
      <c r="AHF52" s="497"/>
      <c r="AHG52" s="497"/>
      <c r="AHH52" s="497"/>
      <c r="AHI52" s="497"/>
      <c r="AHJ52" s="497"/>
      <c r="AHK52" s="497"/>
      <c r="AHL52" s="497"/>
      <c r="AHM52" s="497"/>
      <c r="AHN52" s="497"/>
      <c r="AHO52" s="497"/>
      <c r="AHP52" s="497"/>
      <c r="AHQ52" s="497"/>
      <c r="AHR52" s="497"/>
      <c r="AHS52" s="497"/>
      <c r="AHT52" s="497"/>
      <c r="AHU52" s="497"/>
      <c r="AHV52" s="497"/>
      <c r="AHW52" s="497"/>
      <c r="AHX52" s="497"/>
      <c r="AHY52" s="497"/>
      <c r="AHZ52" s="497"/>
      <c r="AIA52" s="497"/>
      <c r="AIB52" s="497"/>
      <c r="AIC52" s="497"/>
      <c r="AID52" s="497"/>
      <c r="AIE52" s="497"/>
      <c r="AIF52" s="497"/>
      <c r="AIG52" s="497"/>
      <c r="AIH52" s="497"/>
      <c r="AII52" s="497"/>
      <c r="AIJ52" s="497"/>
      <c r="AIK52" s="497"/>
      <c r="AIL52" s="497"/>
      <c r="AIM52" s="497"/>
      <c r="AIN52" s="497"/>
      <c r="AIO52" s="497"/>
      <c r="AIP52" s="497"/>
      <c r="AIQ52" s="497"/>
      <c r="AIR52" s="497"/>
      <c r="AIS52" s="497"/>
      <c r="AIT52" s="497"/>
      <c r="AIU52" s="497"/>
      <c r="AIV52" s="497"/>
      <c r="AIW52" s="497"/>
      <c r="AIX52" s="497"/>
      <c r="AIY52" s="497"/>
      <c r="AIZ52" s="497"/>
      <c r="AJA52" s="497"/>
      <c r="AJB52" s="497"/>
      <c r="AJC52" s="497"/>
      <c r="AJD52" s="497"/>
      <c r="AJE52" s="497"/>
      <c r="AJF52" s="497"/>
      <c r="AJG52" s="497"/>
      <c r="AJH52" s="497"/>
      <c r="AJI52" s="497"/>
      <c r="AJJ52" s="497"/>
      <c r="AJK52" s="497"/>
      <c r="AJL52" s="497"/>
      <c r="AJM52" s="497"/>
      <c r="AJN52" s="497"/>
      <c r="AJO52" s="497"/>
      <c r="AJP52" s="497"/>
      <c r="AJQ52" s="497"/>
      <c r="AJR52" s="497"/>
      <c r="AJS52" s="497"/>
      <c r="AJT52" s="497"/>
      <c r="AJU52" s="497"/>
      <c r="AJV52" s="497"/>
      <c r="AJW52" s="497"/>
      <c r="AJX52" s="497"/>
      <c r="AJY52" s="497"/>
      <c r="AJZ52" s="497"/>
      <c r="AKA52" s="497"/>
      <c r="AKB52" s="497"/>
      <c r="AKC52" s="497"/>
      <c r="AKD52" s="497"/>
      <c r="AKE52" s="497"/>
      <c r="AKF52" s="497"/>
      <c r="AKG52" s="497"/>
      <c r="AKH52" s="497"/>
      <c r="AKI52" s="497"/>
      <c r="AKJ52" s="497"/>
      <c r="AKK52" s="497"/>
      <c r="AKL52" s="497"/>
      <c r="AKM52" s="497"/>
      <c r="AKN52" s="497"/>
      <c r="AKO52" s="497"/>
      <c r="AKP52" s="497"/>
      <c r="AKQ52" s="497"/>
      <c r="AKR52" s="497"/>
      <c r="AKS52" s="497"/>
      <c r="AKT52" s="497"/>
      <c r="AKU52" s="497"/>
      <c r="AKV52" s="497"/>
      <c r="AKW52" s="497"/>
      <c r="AKX52" s="497"/>
      <c r="AKY52" s="497"/>
      <c r="AKZ52" s="497"/>
      <c r="ALA52" s="497"/>
      <c r="ALB52" s="497"/>
      <c r="ALC52" s="497"/>
      <c r="ALD52" s="497"/>
      <c r="ALE52" s="497"/>
      <c r="ALF52" s="497"/>
      <c r="ALG52" s="497"/>
      <c r="ALH52" s="497"/>
      <c r="ALI52" s="497"/>
      <c r="ALJ52" s="497"/>
      <c r="ALK52" s="497"/>
      <c r="ALL52" s="497"/>
      <c r="ALM52" s="497"/>
      <c r="ALN52" s="497"/>
      <c r="ALO52" s="497"/>
      <c r="ALP52" s="497"/>
      <c r="ALQ52" s="497"/>
      <c r="ALR52" s="497"/>
      <c r="ALS52" s="497"/>
      <c r="ALT52" s="497"/>
      <c r="ALU52" s="497"/>
      <c r="ALV52" s="497"/>
      <c r="ALW52" s="497"/>
      <c r="ALX52" s="497"/>
      <c r="ALY52" s="497"/>
      <c r="ALZ52" s="497"/>
      <c r="AMA52" s="497"/>
      <c r="AMB52" s="497"/>
      <c r="AMC52" s="497"/>
      <c r="AMD52" s="497"/>
      <c r="AME52" s="497"/>
      <c r="AMF52" s="497"/>
      <c r="AMG52" s="497"/>
      <c r="AMH52" s="497"/>
      <c r="AMI52" s="497"/>
      <c r="AMJ52" s="497"/>
      <c r="AMK52" s="497"/>
      <c r="AML52" s="497"/>
      <c r="AMM52" s="497"/>
      <c r="AMN52" s="497"/>
      <c r="AMO52" s="497"/>
      <c r="AMP52" s="497"/>
      <c r="AMQ52" s="497"/>
      <c r="AMR52" s="497"/>
      <c r="AMS52" s="497"/>
      <c r="AMT52" s="497"/>
      <c r="AMU52" s="497"/>
      <c r="AMV52" s="497"/>
      <c r="AMW52" s="497"/>
      <c r="AMX52" s="497"/>
      <c r="AMY52" s="497"/>
      <c r="AMZ52" s="497"/>
      <c r="ANA52" s="497"/>
      <c r="ANB52" s="497"/>
      <c r="ANC52" s="497"/>
      <c r="AND52" s="497"/>
      <c r="ANE52" s="497"/>
      <c r="ANF52" s="497"/>
      <c r="ANG52" s="497"/>
      <c r="ANH52" s="497"/>
      <c r="ANI52" s="497"/>
      <c r="ANJ52" s="497"/>
      <c r="ANK52" s="497"/>
      <c r="ANL52" s="497"/>
      <c r="ANM52" s="497"/>
      <c r="ANN52" s="497"/>
      <c r="ANO52" s="497"/>
      <c r="ANP52" s="497"/>
      <c r="ANQ52" s="497"/>
      <c r="ANR52" s="497"/>
      <c r="ANS52" s="497"/>
      <c r="ANT52" s="497"/>
      <c r="ANU52" s="497"/>
      <c r="ANV52" s="497"/>
      <c r="ANW52" s="497"/>
      <c r="ANX52" s="497"/>
      <c r="ANY52" s="497"/>
      <c r="ANZ52" s="497"/>
      <c r="AOA52" s="497"/>
      <c r="AOB52" s="497"/>
      <c r="AOC52" s="497"/>
      <c r="AOD52" s="497"/>
      <c r="AOE52" s="497"/>
      <c r="AOF52" s="497"/>
      <c r="AOG52" s="497"/>
      <c r="AOH52" s="497"/>
      <c r="AOI52" s="497"/>
      <c r="AOJ52" s="497"/>
    </row>
    <row r="53" spans="1:1076" x14ac:dyDescent="0.25">
      <c r="B53" s="16" t="str">
        <f>PENYELIA!B54</f>
        <v>Ketidakpastian pengukuran pada tingkat kepercayaan 95 % dengan faktor cakupan k = 2</v>
      </c>
      <c r="C53" s="158"/>
      <c r="D53" s="158"/>
      <c r="E53" s="158"/>
      <c r="F53" s="158"/>
      <c r="G53" s="158"/>
      <c r="H53" s="162"/>
      <c r="I53" s="162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  <c r="AA53" s="497"/>
      <c r="AB53" s="497"/>
      <c r="AC53" s="497"/>
      <c r="AD53" s="497"/>
      <c r="AE53" s="497"/>
      <c r="AF53" s="497"/>
      <c r="AG53" s="497"/>
      <c r="AH53" s="497"/>
      <c r="AI53" s="497"/>
      <c r="AJ53" s="497"/>
      <c r="AK53" s="497"/>
      <c r="AL53" s="497"/>
      <c r="AM53" s="497"/>
      <c r="AN53" s="497"/>
      <c r="AO53" s="497"/>
      <c r="AP53" s="497"/>
      <c r="AQ53" s="497"/>
      <c r="AR53" s="497"/>
      <c r="AS53" s="497"/>
      <c r="AT53" s="497"/>
      <c r="AU53" s="497"/>
      <c r="AV53" s="497"/>
      <c r="AW53" s="497"/>
      <c r="AX53" s="497"/>
      <c r="AY53" s="497"/>
      <c r="AZ53" s="497"/>
      <c r="BA53" s="497"/>
      <c r="BB53" s="497"/>
      <c r="BC53" s="497"/>
      <c r="BD53" s="497"/>
      <c r="BE53" s="497"/>
      <c r="BF53" s="497"/>
      <c r="BG53" s="497"/>
      <c r="BH53" s="497"/>
      <c r="BI53" s="497"/>
      <c r="BJ53" s="497"/>
      <c r="BK53" s="497"/>
      <c r="BL53" s="497"/>
      <c r="BM53" s="497"/>
      <c r="BN53" s="497"/>
      <c r="BO53" s="497"/>
      <c r="BP53" s="497"/>
      <c r="BQ53" s="497"/>
      <c r="BR53" s="497"/>
      <c r="BS53" s="497"/>
      <c r="BT53" s="497"/>
      <c r="BU53" s="497"/>
      <c r="BV53" s="497"/>
      <c r="BW53" s="497"/>
      <c r="BX53" s="497"/>
      <c r="BY53" s="497"/>
      <c r="BZ53" s="497"/>
      <c r="CA53" s="497"/>
      <c r="CB53" s="497"/>
      <c r="CC53" s="497"/>
      <c r="CD53" s="497"/>
      <c r="CE53" s="497"/>
      <c r="CF53" s="497"/>
      <c r="CG53" s="497"/>
      <c r="CH53" s="497"/>
      <c r="CI53" s="497"/>
      <c r="CJ53" s="497"/>
      <c r="CK53" s="497"/>
      <c r="CL53" s="497"/>
      <c r="CM53" s="497"/>
      <c r="CN53" s="497"/>
      <c r="CO53" s="497"/>
      <c r="CP53" s="497"/>
      <c r="CQ53" s="497"/>
      <c r="CR53" s="497"/>
      <c r="CS53" s="497"/>
      <c r="CT53" s="497"/>
      <c r="CU53" s="497"/>
      <c r="CV53" s="497"/>
      <c r="CW53" s="497"/>
      <c r="CX53" s="497"/>
      <c r="CY53" s="497"/>
      <c r="CZ53" s="497"/>
      <c r="DA53" s="497"/>
      <c r="DB53" s="497"/>
      <c r="DC53" s="497"/>
      <c r="DD53" s="497"/>
      <c r="DE53" s="497"/>
      <c r="DF53" s="497"/>
      <c r="DG53" s="497"/>
      <c r="DH53" s="497"/>
      <c r="DI53" s="497"/>
      <c r="DJ53" s="497"/>
      <c r="DK53" s="497"/>
      <c r="DL53" s="497"/>
      <c r="DM53" s="497"/>
      <c r="DN53" s="497"/>
      <c r="DO53" s="497"/>
      <c r="DP53" s="497"/>
      <c r="DQ53" s="497"/>
      <c r="DR53" s="497"/>
      <c r="DS53" s="497"/>
      <c r="DT53" s="497"/>
      <c r="DU53" s="497"/>
      <c r="DV53" s="497"/>
      <c r="DW53" s="497"/>
      <c r="DX53" s="497"/>
      <c r="DY53" s="497"/>
      <c r="DZ53" s="497"/>
      <c r="EA53" s="497"/>
      <c r="EB53" s="497"/>
      <c r="EC53" s="497"/>
      <c r="ED53" s="497"/>
      <c r="EE53" s="497"/>
      <c r="EF53" s="497"/>
      <c r="EG53" s="497"/>
      <c r="EH53" s="497"/>
      <c r="EI53" s="497"/>
      <c r="EJ53" s="497"/>
      <c r="EK53" s="497"/>
      <c r="EL53" s="497"/>
      <c r="EM53" s="497"/>
      <c r="EN53" s="497"/>
      <c r="EO53" s="497"/>
      <c r="EP53" s="497"/>
      <c r="EQ53" s="497"/>
      <c r="ER53" s="497"/>
      <c r="ES53" s="497"/>
      <c r="ET53" s="497"/>
      <c r="EU53" s="497"/>
      <c r="EV53" s="497"/>
      <c r="EW53" s="497"/>
      <c r="EX53" s="497"/>
      <c r="EY53" s="497"/>
      <c r="EZ53" s="497"/>
      <c r="FA53" s="497"/>
      <c r="FB53" s="497"/>
      <c r="FC53" s="497"/>
      <c r="FD53" s="497"/>
      <c r="FE53" s="497"/>
      <c r="FF53" s="497"/>
      <c r="FG53" s="497"/>
      <c r="FH53" s="497"/>
      <c r="FI53" s="497"/>
      <c r="FJ53" s="497"/>
      <c r="FK53" s="497"/>
      <c r="FL53" s="497"/>
      <c r="FM53" s="497"/>
      <c r="FN53" s="497"/>
      <c r="FO53" s="497"/>
      <c r="FP53" s="497"/>
      <c r="FQ53" s="497"/>
      <c r="FR53" s="497"/>
      <c r="FS53" s="497"/>
      <c r="FT53" s="497"/>
      <c r="FU53" s="497"/>
      <c r="FV53" s="497"/>
      <c r="FW53" s="497"/>
      <c r="FX53" s="497"/>
      <c r="FY53" s="497"/>
      <c r="FZ53" s="497"/>
      <c r="GA53" s="497"/>
      <c r="GB53" s="497"/>
      <c r="GC53" s="497"/>
      <c r="GD53" s="497"/>
      <c r="GE53" s="497"/>
      <c r="GF53" s="497"/>
      <c r="GG53" s="497"/>
      <c r="GH53" s="497"/>
      <c r="GI53" s="497"/>
      <c r="GJ53" s="497"/>
      <c r="GK53" s="497"/>
      <c r="GL53" s="497"/>
      <c r="GM53" s="497"/>
      <c r="GN53" s="497"/>
      <c r="GO53" s="497"/>
      <c r="GP53" s="497"/>
      <c r="GQ53" s="497"/>
      <c r="GR53" s="497"/>
      <c r="GS53" s="497"/>
      <c r="GT53" s="497"/>
      <c r="GU53" s="497"/>
      <c r="GV53" s="497"/>
      <c r="GW53" s="497"/>
      <c r="GX53" s="497"/>
      <c r="GY53" s="497"/>
      <c r="GZ53" s="497"/>
      <c r="HA53" s="497"/>
      <c r="HB53" s="497"/>
      <c r="HC53" s="497"/>
      <c r="HD53" s="497"/>
      <c r="HE53" s="497"/>
      <c r="HF53" s="497"/>
      <c r="HG53" s="497"/>
      <c r="HH53" s="497"/>
      <c r="HI53" s="497"/>
      <c r="HJ53" s="497"/>
      <c r="HK53" s="497"/>
      <c r="HL53" s="497"/>
      <c r="HM53" s="497"/>
      <c r="HN53" s="497"/>
      <c r="HO53" s="497"/>
      <c r="HP53" s="497"/>
      <c r="HQ53" s="497"/>
      <c r="HR53" s="497"/>
      <c r="HS53" s="497"/>
      <c r="HT53" s="497"/>
      <c r="HU53" s="497"/>
      <c r="HV53" s="497"/>
      <c r="HW53" s="497"/>
      <c r="HX53" s="497"/>
      <c r="HY53" s="497"/>
      <c r="HZ53" s="497"/>
      <c r="IA53" s="497"/>
      <c r="IB53" s="497"/>
      <c r="IC53" s="497"/>
      <c r="ID53" s="497"/>
      <c r="IE53" s="497"/>
      <c r="IF53" s="497"/>
      <c r="IG53" s="497"/>
      <c r="IH53" s="497"/>
      <c r="II53" s="497"/>
      <c r="IJ53" s="497"/>
      <c r="IK53" s="497"/>
      <c r="IL53" s="497"/>
      <c r="IM53" s="497"/>
      <c r="IN53" s="497"/>
      <c r="IO53" s="497"/>
      <c r="IP53" s="497"/>
      <c r="IQ53" s="497"/>
      <c r="IR53" s="497"/>
      <c r="IS53" s="497"/>
      <c r="IT53" s="497"/>
      <c r="IU53" s="497"/>
      <c r="IV53" s="497"/>
      <c r="IW53" s="497"/>
      <c r="IX53" s="497"/>
      <c r="IY53" s="497"/>
      <c r="IZ53" s="497"/>
      <c r="JA53" s="497"/>
      <c r="JB53" s="497"/>
      <c r="JC53" s="497"/>
      <c r="JD53" s="497"/>
      <c r="JE53" s="497"/>
      <c r="JF53" s="497"/>
      <c r="JG53" s="497"/>
      <c r="JH53" s="497"/>
      <c r="JI53" s="497"/>
      <c r="JJ53" s="497"/>
      <c r="JK53" s="497"/>
      <c r="JL53" s="497"/>
      <c r="JM53" s="497"/>
      <c r="JN53" s="497"/>
      <c r="JO53" s="497"/>
      <c r="JP53" s="497"/>
      <c r="JQ53" s="497"/>
      <c r="JR53" s="497"/>
      <c r="JS53" s="497"/>
      <c r="JT53" s="497"/>
      <c r="JU53" s="497"/>
      <c r="JV53" s="497"/>
      <c r="JW53" s="497"/>
      <c r="JX53" s="497"/>
      <c r="JY53" s="497"/>
      <c r="JZ53" s="497"/>
      <c r="KA53" s="497"/>
      <c r="KB53" s="497"/>
      <c r="KC53" s="497"/>
      <c r="KD53" s="497"/>
      <c r="KE53" s="497"/>
      <c r="KF53" s="497"/>
      <c r="KG53" s="497"/>
      <c r="KH53" s="497"/>
      <c r="KI53" s="497"/>
      <c r="KJ53" s="497"/>
      <c r="KK53" s="497"/>
      <c r="KL53" s="497"/>
      <c r="KM53" s="497"/>
      <c r="KN53" s="497"/>
      <c r="KO53" s="497"/>
      <c r="KP53" s="497"/>
      <c r="KQ53" s="497"/>
      <c r="KR53" s="497"/>
      <c r="KS53" s="497"/>
      <c r="KT53" s="497"/>
      <c r="KU53" s="497"/>
      <c r="KV53" s="497"/>
      <c r="KW53" s="497"/>
      <c r="KX53" s="497"/>
      <c r="KY53" s="497"/>
      <c r="KZ53" s="497"/>
      <c r="LA53" s="497"/>
      <c r="LB53" s="497"/>
      <c r="LC53" s="497"/>
      <c r="LD53" s="497"/>
      <c r="LE53" s="497"/>
      <c r="LF53" s="497"/>
      <c r="LG53" s="497"/>
      <c r="LH53" s="497"/>
      <c r="LI53" s="497"/>
      <c r="LJ53" s="497"/>
      <c r="LK53" s="497"/>
      <c r="LL53" s="497"/>
      <c r="LM53" s="497"/>
      <c r="LN53" s="497"/>
      <c r="LO53" s="497"/>
      <c r="LP53" s="497"/>
      <c r="LQ53" s="497"/>
      <c r="LR53" s="497"/>
      <c r="LS53" s="497"/>
      <c r="LT53" s="497"/>
      <c r="LU53" s="497"/>
      <c r="LV53" s="497"/>
      <c r="LW53" s="497"/>
      <c r="LX53" s="497"/>
      <c r="LY53" s="497"/>
      <c r="LZ53" s="497"/>
      <c r="MA53" s="497"/>
      <c r="MB53" s="497"/>
      <c r="MC53" s="497"/>
      <c r="MD53" s="497"/>
      <c r="ME53" s="497"/>
      <c r="MF53" s="497"/>
      <c r="MG53" s="497"/>
      <c r="MH53" s="497"/>
      <c r="MI53" s="497"/>
      <c r="MJ53" s="497"/>
      <c r="MK53" s="497"/>
      <c r="ML53" s="497"/>
      <c r="MM53" s="497"/>
      <c r="MN53" s="497"/>
      <c r="MO53" s="497"/>
      <c r="MP53" s="497"/>
      <c r="MQ53" s="497"/>
      <c r="MR53" s="497"/>
      <c r="MS53" s="497"/>
      <c r="MT53" s="497"/>
      <c r="MU53" s="497"/>
      <c r="MV53" s="497"/>
      <c r="MW53" s="497"/>
      <c r="MX53" s="497"/>
      <c r="MY53" s="497"/>
      <c r="MZ53" s="497"/>
      <c r="NA53" s="497"/>
      <c r="NB53" s="497"/>
      <c r="NC53" s="497"/>
      <c r="ND53" s="497"/>
      <c r="NE53" s="497"/>
      <c r="NF53" s="497"/>
      <c r="NG53" s="497"/>
      <c r="NH53" s="497"/>
      <c r="NI53" s="497"/>
      <c r="NJ53" s="497"/>
      <c r="NK53" s="497"/>
      <c r="NL53" s="497"/>
      <c r="NM53" s="497"/>
      <c r="NN53" s="497"/>
      <c r="NO53" s="497"/>
      <c r="NP53" s="497"/>
      <c r="NQ53" s="497"/>
      <c r="NR53" s="497"/>
      <c r="NS53" s="497"/>
      <c r="NT53" s="497"/>
      <c r="NU53" s="497"/>
      <c r="NV53" s="497"/>
      <c r="NW53" s="497"/>
      <c r="NX53" s="497"/>
      <c r="NY53" s="497"/>
      <c r="NZ53" s="497"/>
      <c r="OA53" s="497"/>
      <c r="OB53" s="497"/>
      <c r="OC53" s="497"/>
      <c r="OD53" s="497"/>
      <c r="OE53" s="497"/>
      <c r="OF53" s="497"/>
      <c r="OG53" s="497"/>
      <c r="OH53" s="497"/>
      <c r="OI53" s="497"/>
      <c r="OJ53" s="497"/>
      <c r="OK53" s="497"/>
      <c r="OL53" s="497"/>
      <c r="OM53" s="497"/>
      <c r="ON53" s="497"/>
      <c r="OO53" s="497"/>
      <c r="OP53" s="497"/>
      <c r="OQ53" s="497"/>
      <c r="OR53" s="497"/>
      <c r="OS53" s="497"/>
      <c r="OT53" s="497"/>
      <c r="OU53" s="497"/>
      <c r="OV53" s="497"/>
      <c r="OW53" s="497"/>
      <c r="OX53" s="497"/>
      <c r="OY53" s="497"/>
      <c r="OZ53" s="497"/>
      <c r="PA53" s="497"/>
      <c r="PB53" s="497"/>
      <c r="PC53" s="497"/>
      <c r="PD53" s="497"/>
      <c r="PE53" s="497"/>
      <c r="PF53" s="497"/>
      <c r="PG53" s="497"/>
      <c r="PH53" s="497"/>
      <c r="PI53" s="497"/>
      <c r="PJ53" s="497"/>
      <c r="PK53" s="497"/>
      <c r="PL53" s="497"/>
      <c r="PM53" s="497"/>
      <c r="PN53" s="497"/>
      <c r="PO53" s="497"/>
      <c r="PP53" s="497"/>
      <c r="PQ53" s="497"/>
      <c r="PR53" s="497"/>
      <c r="PS53" s="497"/>
      <c r="PT53" s="497"/>
      <c r="PU53" s="497"/>
      <c r="PV53" s="497"/>
      <c r="PW53" s="497"/>
      <c r="PX53" s="497"/>
      <c r="PY53" s="497"/>
      <c r="PZ53" s="497"/>
      <c r="QA53" s="497"/>
      <c r="QB53" s="497"/>
      <c r="QC53" s="497"/>
      <c r="QD53" s="497"/>
      <c r="QE53" s="497"/>
      <c r="QF53" s="497"/>
      <c r="QG53" s="497"/>
      <c r="QH53" s="497"/>
      <c r="QI53" s="497"/>
      <c r="QJ53" s="497"/>
      <c r="QK53" s="497"/>
      <c r="QL53" s="497"/>
      <c r="QM53" s="497"/>
      <c r="QN53" s="497"/>
      <c r="QO53" s="497"/>
      <c r="QP53" s="497"/>
      <c r="QQ53" s="497"/>
      <c r="QR53" s="497"/>
      <c r="QS53" s="497"/>
      <c r="QT53" s="497"/>
      <c r="QU53" s="497"/>
      <c r="QV53" s="497"/>
      <c r="QW53" s="497"/>
      <c r="QX53" s="497"/>
      <c r="QY53" s="497"/>
      <c r="QZ53" s="497"/>
      <c r="RA53" s="497"/>
      <c r="RB53" s="497"/>
      <c r="RC53" s="497"/>
      <c r="RD53" s="497"/>
      <c r="RE53" s="497"/>
      <c r="RF53" s="497"/>
      <c r="RG53" s="497"/>
      <c r="RH53" s="497"/>
      <c r="RI53" s="497"/>
      <c r="RJ53" s="497"/>
      <c r="RK53" s="497"/>
      <c r="RL53" s="497"/>
      <c r="RM53" s="497"/>
      <c r="RN53" s="497"/>
      <c r="RO53" s="497"/>
      <c r="RP53" s="497"/>
      <c r="RQ53" s="497"/>
      <c r="RR53" s="497"/>
      <c r="RS53" s="497"/>
      <c r="RT53" s="497"/>
      <c r="RU53" s="497"/>
      <c r="RV53" s="497"/>
      <c r="RW53" s="497"/>
      <c r="RX53" s="497"/>
      <c r="RY53" s="497"/>
      <c r="RZ53" s="497"/>
      <c r="SA53" s="497"/>
      <c r="SB53" s="497"/>
      <c r="SC53" s="497"/>
      <c r="SD53" s="497"/>
      <c r="SE53" s="497"/>
      <c r="SF53" s="497"/>
      <c r="SG53" s="497"/>
      <c r="SH53" s="497"/>
      <c r="SI53" s="497"/>
      <c r="SJ53" s="497"/>
      <c r="SK53" s="497"/>
      <c r="SL53" s="497"/>
      <c r="SM53" s="497"/>
      <c r="SN53" s="497"/>
      <c r="SO53" s="497"/>
      <c r="SP53" s="497"/>
      <c r="SQ53" s="497"/>
      <c r="SR53" s="497"/>
      <c r="SS53" s="497"/>
      <c r="ST53" s="497"/>
      <c r="SU53" s="497"/>
      <c r="SV53" s="497"/>
      <c r="SW53" s="497"/>
      <c r="SX53" s="497"/>
      <c r="SY53" s="497"/>
      <c r="SZ53" s="497"/>
      <c r="TA53" s="497"/>
      <c r="TB53" s="497"/>
      <c r="TC53" s="497"/>
      <c r="TD53" s="497"/>
      <c r="TE53" s="497"/>
      <c r="TF53" s="497"/>
      <c r="TG53" s="497"/>
      <c r="TH53" s="497"/>
      <c r="TI53" s="497"/>
      <c r="TJ53" s="497"/>
      <c r="TK53" s="497"/>
      <c r="TL53" s="497"/>
      <c r="TM53" s="497"/>
      <c r="TN53" s="497"/>
      <c r="TO53" s="497"/>
      <c r="TP53" s="497"/>
      <c r="TQ53" s="497"/>
      <c r="TR53" s="497"/>
      <c r="TS53" s="497"/>
      <c r="TT53" s="497"/>
      <c r="TU53" s="497"/>
      <c r="TV53" s="497"/>
      <c r="TW53" s="497"/>
      <c r="TX53" s="497"/>
      <c r="TY53" s="497"/>
      <c r="TZ53" s="497"/>
      <c r="UA53" s="497"/>
      <c r="UB53" s="497"/>
      <c r="UC53" s="497"/>
      <c r="UD53" s="497"/>
      <c r="UE53" s="497"/>
      <c r="UF53" s="497"/>
      <c r="UG53" s="497"/>
      <c r="UH53" s="497"/>
      <c r="UI53" s="497"/>
      <c r="UJ53" s="497"/>
      <c r="UK53" s="497"/>
      <c r="UL53" s="497"/>
      <c r="UM53" s="497"/>
      <c r="UN53" s="497"/>
      <c r="UO53" s="497"/>
      <c r="UP53" s="497"/>
      <c r="UQ53" s="497"/>
      <c r="UR53" s="497"/>
      <c r="US53" s="497"/>
      <c r="UT53" s="497"/>
      <c r="UU53" s="497"/>
      <c r="UV53" s="497"/>
      <c r="UW53" s="497"/>
      <c r="UX53" s="497"/>
      <c r="UY53" s="497"/>
      <c r="UZ53" s="497"/>
      <c r="VA53" s="497"/>
      <c r="VB53" s="497"/>
      <c r="VC53" s="497"/>
      <c r="VD53" s="497"/>
      <c r="VE53" s="497"/>
      <c r="VF53" s="497"/>
      <c r="VG53" s="497"/>
      <c r="VH53" s="497"/>
      <c r="VI53" s="497"/>
      <c r="VJ53" s="497"/>
      <c r="VK53" s="497"/>
      <c r="VL53" s="497"/>
      <c r="VM53" s="497"/>
      <c r="VN53" s="497"/>
      <c r="VO53" s="497"/>
      <c r="VP53" s="497"/>
      <c r="VQ53" s="497"/>
      <c r="VR53" s="497"/>
      <c r="VS53" s="497"/>
      <c r="VT53" s="497"/>
      <c r="VU53" s="497"/>
      <c r="VV53" s="497"/>
      <c r="VW53" s="497"/>
      <c r="VX53" s="497"/>
      <c r="VY53" s="497"/>
      <c r="VZ53" s="497"/>
      <c r="WA53" s="497"/>
      <c r="WB53" s="497"/>
      <c r="WC53" s="497"/>
      <c r="WD53" s="497"/>
      <c r="WE53" s="497"/>
      <c r="WF53" s="497"/>
      <c r="WG53" s="497"/>
      <c r="WH53" s="497"/>
      <c r="WI53" s="497"/>
      <c r="WJ53" s="497"/>
      <c r="WK53" s="497"/>
      <c r="WL53" s="497"/>
      <c r="WM53" s="497"/>
      <c r="WN53" s="497"/>
      <c r="WO53" s="497"/>
      <c r="WP53" s="497"/>
      <c r="WQ53" s="497"/>
      <c r="WR53" s="497"/>
      <c r="WS53" s="497"/>
      <c r="WT53" s="497"/>
      <c r="WU53" s="497"/>
      <c r="WV53" s="497"/>
      <c r="WW53" s="497"/>
      <c r="WX53" s="497"/>
      <c r="WY53" s="497"/>
      <c r="WZ53" s="497"/>
      <c r="XA53" s="497"/>
      <c r="XB53" s="497"/>
      <c r="XC53" s="497"/>
      <c r="XD53" s="497"/>
      <c r="XE53" s="497"/>
      <c r="XF53" s="497"/>
      <c r="XG53" s="497"/>
      <c r="XH53" s="497"/>
      <c r="XI53" s="497"/>
      <c r="XJ53" s="497"/>
      <c r="XK53" s="497"/>
      <c r="XL53" s="497"/>
      <c r="XM53" s="497"/>
      <c r="XN53" s="497"/>
      <c r="XO53" s="497"/>
      <c r="XP53" s="497"/>
      <c r="XQ53" s="497"/>
      <c r="XR53" s="497"/>
      <c r="XS53" s="497"/>
      <c r="XT53" s="497"/>
      <c r="XU53" s="497"/>
      <c r="XV53" s="497"/>
      <c r="XW53" s="497"/>
      <c r="XX53" s="497"/>
      <c r="XY53" s="497"/>
      <c r="XZ53" s="497"/>
      <c r="YA53" s="497"/>
      <c r="YB53" s="497"/>
      <c r="YC53" s="497"/>
      <c r="YD53" s="497"/>
      <c r="YE53" s="497"/>
      <c r="YF53" s="497"/>
      <c r="YG53" s="497"/>
      <c r="YH53" s="497"/>
      <c r="YI53" s="497"/>
      <c r="YJ53" s="497"/>
      <c r="YK53" s="497"/>
      <c r="YL53" s="497"/>
      <c r="YM53" s="497"/>
      <c r="YN53" s="497"/>
      <c r="YO53" s="497"/>
      <c r="YP53" s="497"/>
      <c r="YQ53" s="497"/>
      <c r="YR53" s="497"/>
      <c r="YS53" s="497"/>
      <c r="YT53" s="497"/>
      <c r="YU53" s="497"/>
      <c r="YV53" s="497"/>
      <c r="YW53" s="497"/>
      <c r="YX53" s="497"/>
      <c r="YY53" s="497"/>
      <c r="YZ53" s="497"/>
      <c r="ZA53" s="497"/>
      <c r="ZB53" s="497"/>
      <c r="ZC53" s="497"/>
      <c r="ZD53" s="497"/>
      <c r="ZE53" s="497"/>
      <c r="ZF53" s="497"/>
      <c r="ZG53" s="497"/>
      <c r="ZH53" s="497"/>
      <c r="ZI53" s="497"/>
      <c r="ZJ53" s="497"/>
      <c r="ZK53" s="497"/>
      <c r="ZL53" s="497"/>
      <c r="ZM53" s="497"/>
      <c r="ZN53" s="497"/>
      <c r="ZO53" s="497"/>
      <c r="ZP53" s="497"/>
      <c r="ZQ53" s="497"/>
      <c r="ZR53" s="497"/>
      <c r="ZS53" s="497"/>
      <c r="ZT53" s="497"/>
      <c r="ZU53" s="497"/>
      <c r="ZV53" s="497"/>
      <c r="ZW53" s="497"/>
      <c r="ZX53" s="497"/>
      <c r="ZY53" s="497"/>
      <c r="ZZ53" s="497"/>
      <c r="AAA53" s="497"/>
      <c r="AAB53" s="497"/>
      <c r="AAC53" s="497"/>
      <c r="AAD53" s="497"/>
      <c r="AAE53" s="497"/>
      <c r="AAF53" s="497"/>
      <c r="AAG53" s="497"/>
      <c r="AAH53" s="497"/>
      <c r="AAI53" s="497"/>
      <c r="AAJ53" s="497"/>
      <c r="AAK53" s="497"/>
      <c r="AAL53" s="497"/>
      <c r="AAM53" s="497"/>
      <c r="AAN53" s="497"/>
      <c r="AAO53" s="497"/>
      <c r="AAP53" s="497"/>
      <c r="AAQ53" s="497"/>
      <c r="AAR53" s="497"/>
      <c r="AAS53" s="497"/>
      <c r="AAT53" s="497"/>
      <c r="AAU53" s="497"/>
      <c r="AAV53" s="497"/>
      <c r="AAW53" s="497"/>
      <c r="AAX53" s="497"/>
      <c r="AAY53" s="497"/>
      <c r="AAZ53" s="497"/>
      <c r="ABA53" s="497"/>
      <c r="ABB53" s="497"/>
      <c r="ABC53" s="497"/>
      <c r="ABD53" s="497"/>
      <c r="ABE53" s="497"/>
      <c r="ABF53" s="497"/>
      <c r="ABG53" s="497"/>
      <c r="ABH53" s="497"/>
      <c r="ABI53" s="497"/>
      <c r="ABJ53" s="497"/>
      <c r="ABK53" s="497"/>
      <c r="ABL53" s="497"/>
      <c r="ABM53" s="497"/>
      <c r="ABN53" s="497"/>
      <c r="ABO53" s="497"/>
      <c r="ABP53" s="497"/>
      <c r="ABQ53" s="497"/>
      <c r="ABR53" s="497"/>
      <c r="ABS53" s="497"/>
      <c r="ABT53" s="497"/>
      <c r="ABU53" s="497"/>
      <c r="ABV53" s="497"/>
      <c r="ABW53" s="497"/>
      <c r="ABX53" s="497"/>
      <c r="ABY53" s="497"/>
      <c r="ABZ53" s="497"/>
      <c r="ACA53" s="497"/>
      <c r="ACB53" s="497"/>
      <c r="ACC53" s="497"/>
      <c r="ACD53" s="497"/>
      <c r="ACE53" s="497"/>
      <c r="ACF53" s="497"/>
      <c r="ACG53" s="497"/>
      <c r="ACH53" s="497"/>
      <c r="ACI53" s="497"/>
      <c r="ACJ53" s="497"/>
      <c r="ACK53" s="497"/>
      <c r="ACL53" s="497"/>
      <c r="ACM53" s="497"/>
      <c r="ACN53" s="497"/>
      <c r="ACO53" s="497"/>
      <c r="ACP53" s="497"/>
      <c r="ACQ53" s="497"/>
      <c r="ACR53" s="497"/>
      <c r="ACS53" s="497"/>
      <c r="ACT53" s="497"/>
      <c r="ACU53" s="497"/>
      <c r="ACV53" s="497"/>
      <c r="ACW53" s="497"/>
      <c r="ACX53" s="497"/>
      <c r="ACY53" s="497"/>
      <c r="ACZ53" s="497"/>
      <c r="ADA53" s="497"/>
      <c r="ADB53" s="497"/>
      <c r="ADC53" s="497"/>
      <c r="ADD53" s="497"/>
      <c r="ADE53" s="497"/>
      <c r="ADF53" s="497"/>
      <c r="ADG53" s="497"/>
      <c r="ADH53" s="497"/>
      <c r="ADI53" s="497"/>
      <c r="ADJ53" s="497"/>
      <c r="ADK53" s="497"/>
      <c r="ADL53" s="497"/>
      <c r="ADM53" s="497"/>
      <c r="ADN53" s="497"/>
      <c r="ADO53" s="497"/>
      <c r="ADP53" s="497"/>
      <c r="ADQ53" s="497"/>
      <c r="ADR53" s="497"/>
      <c r="ADS53" s="497"/>
      <c r="ADT53" s="497"/>
      <c r="ADU53" s="497"/>
      <c r="ADV53" s="497"/>
      <c r="ADW53" s="497"/>
      <c r="ADX53" s="497"/>
      <c r="ADY53" s="497"/>
      <c r="ADZ53" s="497"/>
      <c r="AEA53" s="497"/>
      <c r="AEB53" s="497"/>
      <c r="AEC53" s="497"/>
      <c r="AED53" s="497"/>
      <c r="AEE53" s="497"/>
      <c r="AEF53" s="497"/>
      <c r="AEG53" s="497"/>
      <c r="AEH53" s="497"/>
      <c r="AEI53" s="497"/>
      <c r="AEJ53" s="497"/>
      <c r="AEK53" s="497"/>
      <c r="AEL53" s="497"/>
      <c r="AEM53" s="497"/>
      <c r="AEN53" s="497"/>
      <c r="AEO53" s="497"/>
      <c r="AEP53" s="497"/>
      <c r="AEQ53" s="497"/>
      <c r="AER53" s="497"/>
      <c r="AES53" s="497"/>
      <c r="AET53" s="497"/>
      <c r="AEU53" s="497"/>
      <c r="AEV53" s="497"/>
      <c r="AEW53" s="497"/>
      <c r="AEX53" s="497"/>
      <c r="AEY53" s="497"/>
      <c r="AEZ53" s="497"/>
      <c r="AFA53" s="497"/>
      <c r="AFB53" s="497"/>
      <c r="AFC53" s="497"/>
      <c r="AFD53" s="497"/>
      <c r="AFE53" s="497"/>
      <c r="AFF53" s="497"/>
      <c r="AFG53" s="497"/>
      <c r="AFH53" s="497"/>
      <c r="AFI53" s="497"/>
      <c r="AFJ53" s="497"/>
      <c r="AFK53" s="497"/>
      <c r="AFL53" s="497"/>
      <c r="AFM53" s="497"/>
      <c r="AFN53" s="497"/>
      <c r="AFO53" s="497"/>
      <c r="AFP53" s="497"/>
      <c r="AFQ53" s="497"/>
      <c r="AFR53" s="497"/>
      <c r="AFS53" s="497"/>
      <c r="AFT53" s="497"/>
      <c r="AFU53" s="497"/>
      <c r="AFV53" s="497"/>
      <c r="AFW53" s="497"/>
      <c r="AFX53" s="497"/>
      <c r="AFY53" s="497"/>
      <c r="AFZ53" s="497"/>
      <c r="AGA53" s="497"/>
      <c r="AGB53" s="497"/>
      <c r="AGC53" s="497"/>
      <c r="AGD53" s="497"/>
      <c r="AGE53" s="497"/>
      <c r="AGF53" s="497"/>
      <c r="AGG53" s="497"/>
      <c r="AGH53" s="497"/>
      <c r="AGI53" s="497"/>
      <c r="AGJ53" s="497"/>
      <c r="AGK53" s="497"/>
      <c r="AGL53" s="497"/>
      <c r="AGM53" s="497"/>
      <c r="AGN53" s="497"/>
      <c r="AGO53" s="497"/>
      <c r="AGP53" s="497"/>
      <c r="AGQ53" s="497"/>
      <c r="AGR53" s="497"/>
      <c r="AGS53" s="497"/>
      <c r="AGT53" s="497"/>
      <c r="AGU53" s="497"/>
      <c r="AGV53" s="497"/>
      <c r="AGW53" s="497"/>
      <c r="AGX53" s="497"/>
      <c r="AGY53" s="497"/>
      <c r="AGZ53" s="497"/>
      <c r="AHA53" s="497"/>
      <c r="AHB53" s="497"/>
      <c r="AHC53" s="497"/>
      <c r="AHD53" s="497"/>
      <c r="AHE53" s="497"/>
      <c r="AHF53" s="497"/>
      <c r="AHG53" s="497"/>
      <c r="AHH53" s="497"/>
      <c r="AHI53" s="497"/>
      <c r="AHJ53" s="497"/>
      <c r="AHK53" s="497"/>
      <c r="AHL53" s="497"/>
      <c r="AHM53" s="497"/>
      <c r="AHN53" s="497"/>
      <c r="AHO53" s="497"/>
      <c r="AHP53" s="497"/>
      <c r="AHQ53" s="497"/>
      <c r="AHR53" s="497"/>
      <c r="AHS53" s="497"/>
      <c r="AHT53" s="497"/>
      <c r="AHU53" s="497"/>
      <c r="AHV53" s="497"/>
      <c r="AHW53" s="497"/>
      <c r="AHX53" s="497"/>
      <c r="AHY53" s="497"/>
      <c r="AHZ53" s="497"/>
      <c r="AIA53" s="497"/>
      <c r="AIB53" s="497"/>
      <c r="AIC53" s="497"/>
      <c r="AID53" s="497"/>
      <c r="AIE53" s="497"/>
      <c r="AIF53" s="497"/>
      <c r="AIG53" s="497"/>
      <c r="AIH53" s="497"/>
      <c r="AII53" s="497"/>
      <c r="AIJ53" s="497"/>
      <c r="AIK53" s="497"/>
      <c r="AIL53" s="497"/>
      <c r="AIM53" s="497"/>
      <c r="AIN53" s="497"/>
      <c r="AIO53" s="497"/>
      <c r="AIP53" s="497"/>
      <c r="AIQ53" s="497"/>
      <c r="AIR53" s="497"/>
      <c r="AIS53" s="497"/>
      <c r="AIT53" s="497"/>
      <c r="AIU53" s="497"/>
      <c r="AIV53" s="497"/>
      <c r="AIW53" s="497"/>
      <c r="AIX53" s="497"/>
      <c r="AIY53" s="497"/>
      <c r="AIZ53" s="497"/>
      <c r="AJA53" s="497"/>
      <c r="AJB53" s="497"/>
      <c r="AJC53" s="497"/>
      <c r="AJD53" s="497"/>
      <c r="AJE53" s="497"/>
      <c r="AJF53" s="497"/>
      <c r="AJG53" s="497"/>
      <c r="AJH53" s="497"/>
      <c r="AJI53" s="497"/>
      <c r="AJJ53" s="497"/>
      <c r="AJK53" s="497"/>
      <c r="AJL53" s="497"/>
      <c r="AJM53" s="497"/>
      <c r="AJN53" s="497"/>
      <c r="AJO53" s="497"/>
      <c r="AJP53" s="497"/>
      <c r="AJQ53" s="497"/>
      <c r="AJR53" s="497"/>
      <c r="AJS53" s="497"/>
      <c r="AJT53" s="497"/>
      <c r="AJU53" s="497"/>
      <c r="AJV53" s="497"/>
      <c r="AJW53" s="497"/>
      <c r="AJX53" s="497"/>
      <c r="AJY53" s="497"/>
      <c r="AJZ53" s="497"/>
      <c r="AKA53" s="497"/>
      <c r="AKB53" s="497"/>
      <c r="AKC53" s="497"/>
      <c r="AKD53" s="497"/>
      <c r="AKE53" s="497"/>
      <c r="AKF53" s="497"/>
      <c r="AKG53" s="497"/>
      <c r="AKH53" s="497"/>
      <c r="AKI53" s="497"/>
      <c r="AKJ53" s="497"/>
      <c r="AKK53" s="497"/>
      <c r="AKL53" s="497"/>
      <c r="AKM53" s="497"/>
      <c r="AKN53" s="497"/>
      <c r="AKO53" s="497"/>
      <c r="AKP53" s="497"/>
      <c r="AKQ53" s="497"/>
      <c r="AKR53" s="497"/>
      <c r="AKS53" s="497"/>
      <c r="AKT53" s="497"/>
      <c r="AKU53" s="497"/>
      <c r="AKV53" s="497"/>
      <c r="AKW53" s="497"/>
      <c r="AKX53" s="497"/>
      <c r="AKY53" s="497"/>
      <c r="AKZ53" s="497"/>
      <c r="ALA53" s="497"/>
      <c r="ALB53" s="497"/>
      <c r="ALC53" s="497"/>
      <c r="ALD53" s="497"/>
      <c r="ALE53" s="497"/>
      <c r="ALF53" s="497"/>
      <c r="ALG53" s="497"/>
      <c r="ALH53" s="497"/>
      <c r="ALI53" s="497"/>
      <c r="ALJ53" s="497"/>
      <c r="ALK53" s="497"/>
      <c r="ALL53" s="497"/>
      <c r="ALM53" s="497"/>
      <c r="ALN53" s="497"/>
      <c r="ALO53" s="497"/>
      <c r="ALP53" s="497"/>
      <c r="ALQ53" s="497"/>
      <c r="ALR53" s="497"/>
      <c r="ALS53" s="497"/>
      <c r="ALT53" s="497"/>
      <c r="ALU53" s="497"/>
      <c r="ALV53" s="497"/>
      <c r="ALW53" s="497"/>
      <c r="ALX53" s="497"/>
      <c r="ALY53" s="497"/>
      <c r="ALZ53" s="497"/>
      <c r="AMA53" s="497"/>
      <c r="AMB53" s="497"/>
      <c r="AMC53" s="497"/>
      <c r="AMD53" s="497"/>
      <c r="AME53" s="497"/>
      <c r="AMF53" s="497"/>
      <c r="AMG53" s="497"/>
      <c r="AMH53" s="497"/>
      <c r="AMI53" s="497"/>
      <c r="AMJ53" s="497"/>
      <c r="AMK53" s="497"/>
      <c r="AML53" s="497"/>
      <c r="AMM53" s="497"/>
      <c r="AMN53" s="497"/>
      <c r="AMO53" s="497"/>
      <c r="AMP53" s="497"/>
      <c r="AMQ53" s="497"/>
      <c r="AMR53" s="497"/>
      <c r="AMS53" s="497"/>
      <c r="AMT53" s="497"/>
      <c r="AMU53" s="497"/>
      <c r="AMV53" s="497"/>
      <c r="AMW53" s="497"/>
      <c r="AMX53" s="497"/>
      <c r="AMY53" s="497"/>
      <c r="AMZ53" s="497"/>
      <c r="ANA53" s="497"/>
      <c r="ANB53" s="497"/>
      <c r="ANC53" s="497"/>
      <c r="AND53" s="497"/>
      <c r="ANE53" s="497"/>
      <c r="ANF53" s="497"/>
      <c r="ANG53" s="497"/>
      <c r="ANH53" s="497"/>
      <c r="ANI53" s="497"/>
      <c r="ANJ53" s="497"/>
      <c r="ANK53" s="497"/>
      <c r="ANL53" s="497"/>
      <c r="ANM53" s="497"/>
      <c r="ANN53" s="497"/>
      <c r="ANO53" s="497"/>
      <c r="ANP53" s="497"/>
      <c r="ANQ53" s="497"/>
      <c r="ANR53" s="497"/>
      <c r="ANS53" s="497"/>
      <c r="ANT53" s="497"/>
      <c r="ANU53" s="497"/>
      <c r="ANV53" s="497"/>
      <c r="ANW53" s="497"/>
      <c r="ANX53" s="497"/>
      <c r="ANY53" s="497"/>
      <c r="ANZ53" s="497"/>
      <c r="AOA53" s="497"/>
      <c r="AOB53" s="497"/>
      <c r="AOC53" s="497"/>
      <c r="AOD53" s="497"/>
      <c r="AOE53" s="497"/>
      <c r="AOF53" s="497"/>
      <c r="AOG53" s="497"/>
      <c r="AOH53" s="497"/>
      <c r="AOI53" s="497"/>
      <c r="AOJ53" s="497"/>
    </row>
    <row r="54" spans="1:1076" ht="26.5" customHeight="1" x14ac:dyDescent="0.25">
      <c r="B54" s="1093">
        <f>PENYELIA!B55</f>
        <v>0</v>
      </c>
      <c r="C54" s="1093"/>
      <c r="D54" s="1093"/>
      <c r="E54" s="1093"/>
      <c r="F54" s="1093"/>
      <c r="G54" s="1093"/>
      <c r="H54" s="1093"/>
      <c r="I54" s="1093"/>
      <c r="J54" s="1093"/>
      <c r="K54" s="1093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  <c r="W54" s="497"/>
      <c r="X54" s="497"/>
      <c r="Y54" s="497"/>
      <c r="Z54" s="497"/>
      <c r="AA54" s="497"/>
      <c r="AB54" s="497"/>
      <c r="AC54" s="497"/>
      <c r="AD54" s="497"/>
      <c r="AE54" s="497"/>
      <c r="AF54" s="497"/>
      <c r="AG54" s="497"/>
      <c r="AH54" s="497"/>
      <c r="AI54" s="497"/>
      <c r="AJ54" s="497"/>
      <c r="AK54" s="497"/>
      <c r="AL54" s="497"/>
      <c r="AM54" s="497"/>
      <c r="AN54" s="497"/>
      <c r="AO54" s="497"/>
      <c r="AP54" s="497"/>
      <c r="AQ54" s="497"/>
      <c r="AR54" s="497"/>
      <c r="AS54" s="497"/>
      <c r="AT54" s="497"/>
      <c r="AU54" s="497"/>
      <c r="AV54" s="497"/>
      <c r="AW54" s="497"/>
      <c r="AX54" s="497"/>
      <c r="AY54" s="497"/>
      <c r="AZ54" s="497"/>
      <c r="BA54" s="497"/>
      <c r="BB54" s="497"/>
      <c r="BC54" s="497"/>
      <c r="BD54" s="497"/>
      <c r="BE54" s="497"/>
      <c r="BF54" s="497"/>
      <c r="BG54" s="497"/>
      <c r="BH54" s="497"/>
      <c r="BI54" s="497"/>
      <c r="BJ54" s="497"/>
      <c r="BK54" s="497"/>
      <c r="BL54" s="497"/>
      <c r="BM54" s="497"/>
      <c r="BN54" s="497"/>
      <c r="BO54" s="497"/>
      <c r="BP54" s="497"/>
      <c r="BQ54" s="497"/>
      <c r="BR54" s="497"/>
      <c r="BS54" s="497"/>
      <c r="BT54" s="497"/>
      <c r="BU54" s="497"/>
      <c r="BV54" s="497"/>
      <c r="BW54" s="497"/>
      <c r="BX54" s="497"/>
      <c r="BY54" s="497"/>
      <c r="BZ54" s="497"/>
      <c r="CA54" s="497"/>
      <c r="CB54" s="497"/>
      <c r="CC54" s="497"/>
      <c r="CD54" s="497"/>
      <c r="CE54" s="497"/>
      <c r="CF54" s="497"/>
      <c r="CG54" s="497"/>
      <c r="CH54" s="497"/>
      <c r="CI54" s="497"/>
      <c r="CJ54" s="497"/>
      <c r="CK54" s="497"/>
      <c r="CL54" s="497"/>
      <c r="CM54" s="497"/>
      <c r="CN54" s="497"/>
      <c r="CO54" s="497"/>
      <c r="CP54" s="497"/>
      <c r="CQ54" s="497"/>
      <c r="CR54" s="497"/>
      <c r="CS54" s="497"/>
      <c r="CT54" s="497"/>
      <c r="CU54" s="497"/>
      <c r="CV54" s="497"/>
      <c r="CW54" s="497"/>
      <c r="CX54" s="497"/>
      <c r="CY54" s="497"/>
      <c r="CZ54" s="497"/>
      <c r="DA54" s="497"/>
      <c r="DB54" s="497"/>
      <c r="DC54" s="497"/>
      <c r="DD54" s="497"/>
      <c r="DE54" s="497"/>
      <c r="DF54" s="497"/>
      <c r="DG54" s="497"/>
      <c r="DH54" s="497"/>
      <c r="DI54" s="497"/>
      <c r="DJ54" s="497"/>
      <c r="DK54" s="497"/>
      <c r="DL54" s="497"/>
      <c r="DM54" s="497"/>
      <c r="DN54" s="497"/>
      <c r="DO54" s="497"/>
      <c r="DP54" s="497"/>
      <c r="DQ54" s="497"/>
      <c r="DR54" s="497"/>
      <c r="DS54" s="497"/>
      <c r="DT54" s="497"/>
      <c r="DU54" s="497"/>
      <c r="DV54" s="497"/>
      <c r="DW54" s="497"/>
      <c r="DX54" s="497"/>
      <c r="DY54" s="497"/>
      <c r="DZ54" s="497"/>
      <c r="EA54" s="497"/>
      <c r="EB54" s="497"/>
      <c r="EC54" s="497"/>
      <c r="ED54" s="497"/>
      <c r="EE54" s="497"/>
      <c r="EF54" s="497"/>
      <c r="EG54" s="497"/>
      <c r="EH54" s="497"/>
      <c r="EI54" s="497"/>
      <c r="EJ54" s="497"/>
      <c r="EK54" s="497"/>
      <c r="EL54" s="497"/>
      <c r="EM54" s="497"/>
      <c r="EN54" s="497"/>
      <c r="EO54" s="497"/>
      <c r="EP54" s="497"/>
      <c r="EQ54" s="497"/>
      <c r="ER54" s="497"/>
      <c r="ES54" s="497"/>
      <c r="ET54" s="497"/>
      <c r="EU54" s="497"/>
      <c r="EV54" s="497"/>
      <c r="EW54" s="497"/>
      <c r="EX54" s="497"/>
      <c r="EY54" s="497"/>
      <c r="EZ54" s="497"/>
      <c r="FA54" s="497"/>
      <c r="FB54" s="497"/>
      <c r="FC54" s="497"/>
      <c r="FD54" s="497"/>
      <c r="FE54" s="497"/>
      <c r="FF54" s="497"/>
      <c r="FG54" s="497"/>
      <c r="FH54" s="497"/>
      <c r="FI54" s="497"/>
      <c r="FJ54" s="497"/>
      <c r="FK54" s="497"/>
      <c r="FL54" s="497"/>
      <c r="FM54" s="497"/>
      <c r="FN54" s="497"/>
      <c r="FO54" s="497"/>
      <c r="FP54" s="497"/>
      <c r="FQ54" s="497"/>
      <c r="FR54" s="497"/>
      <c r="FS54" s="497"/>
      <c r="FT54" s="497"/>
      <c r="FU54" s="497"/>
      <c r="FV54" s="497"/>
      <c r="FW54" s="497"/>
      <c r="FX54" s="497"/>
      <c r="FY54" s="497"/>
      <c r="FZ54" s="497"/>
      <c r="GA54" s="497"/>
      <c r="GB54" s="497"/>
      <c r="GC54" s="497"/>
      <c r="GD54" s="497"/>
      <c r="GE54" s="497"/>
      <c r="GF54" s="497"/>
      <c r="GG54" s="497"/>
      <c r="GH54" s="497"/>
      <c r="GI54" s="497"/>
      <c r="GJ54" s="497"/>
      <c r="GK54" s="497"/>
      <c r="GL54" s="497"/>
      <c r="GM54" s="497"/>
      <c r="GN54" s="497"/>
      <c r="GO54" s="497"/>
      <c r="GP54" s="497"/>
      <c r="GQ54" s="497"/>
      <c r="GR54" s="497"/>
      <c r="GS54" s="497"/>
      <c r="GT54" s="497"/>
      <c r="GU54" s="497"/>
      <c r="GV54" s="497"/>
      <c r="GW54" s="497"/>
      <c r="GX54" s="497"/>
      <c r="GY54" s="497"/>
      <c r="GZ54" s="497"/>
      <c r="HA54" s="497"/>
      <c r="HB54" s="497"/>
      <c r="HC54" s="497"/>
      <c r="HD54" s="497"/>
      <c r="HE54" s="497"/>
      <c r="HF54" s="497"/>
      <c r="HG54" s="497"/>
      <c r="HH54" s="497"/>
      <c r="HI54" s="497"/>
      <c r="HJ54" s="497"/>
      <c r="HK54" s="497"/>
      <c r="HL54" s="497"/>
      <c r="HM54" s="497"/>
      <c r="HN54" s="497"/>
      <c r="HO54" s="497"/>
      <c r="HP54" s="497"/>
      <c r="HQ54" s="497"/>
      <c r="HR54" s="497"/>
      <c r="HS54" s="497"/>
      <c r="HT54" s="497"/>
      <c r="HU54" s="497"/>
      <c r="HV54" s="497"/>
      <c r="HW54" s="497"/>
      <c r="HX54" s="497"/>
      <c r="HY54" s="497"/>
      <c r="HZ54" s="497"/>
      <c r="IA54" s="497"/>
      <c r="IB54" s="497"/>
      <c r="IC54" s="497"/>
      <c r="ID54" s="497"/>
      <c r="IE54" s="497"/>
      <c r="IF54" s="497"/>
      <c r="IG54" s="497"/>
      <c r="IH54" s="497"/>
      <c r="II54" s="497"/>
      <c r="IJ54" s="497"/>
      <c r="IK54" s="497"/>
      <c r="IL54" s="497"/>
      <c r="IM54" s="497"/>
      <c r="IN54" s="497"/>
      <c r="IO54" s="497"/>
      <c r="IP54" s="497"/>
      <c r="IQ54" s="497"/>
      <c r="IR54" s="497"/>
      <c r="IS54" s="497"/>
      <c r="IT54" s="497"/>
      <c r="IU54" s="497"/>
      <c r="IV54" s="497"/>
      <c r="IW54" s="497"/>
      <c r="IX54" s="497"/>
      <c r="IY54" s="497"/>
      <c r="IZ54" s="497"/>
      <c r="JA54" s="497"/>
      <c r="JB54" s="497"/>
      <c r="JC54" s="497"/>
      <c r="JD54" s="497"/>
      <c r="JE54" s="497"/>
      <c r="JF54" s="497"/>
      <c r="JG54" s="497"/>
      <c r="JH54" s="497"/>
      <c r="JI54" s="497"/>
      <c r="JJ54" s="497"/>
      <c r="JK54" s="497"/>
      <c r="JL54" s="497"/>
      <c r="JM54" s="497"/>
      <c r="JN54" s="497"/>
      <c r="JO54" s="497"/>
      <c r="JP54" s="497"/>
      <c r="JQ54" s="497"/>
      <c r="JR54" s="497"/>
      <c r="JS54" s="497"/>
      <c r="JT54" s="497"/>
      <c r="JU54" s="497"/>
      <c r="JV54" s="497"/>
      <c r="JW54" s="497"/>
      <c r="JX54" s="497"/>
      <c r="JY54" s="497"/>
      <c r="JZ54" s="497"/>
      <c r="KA54" s="497"/>
      <c r="KB54" s="497"/>
      <c r="KC54" s="497"/>
      <c r="KD54" s="497"/>
      <c r="KE54" s="497"/>
      <c r="KF54" s="497"/>
      <c r="KG54" s="497"/>
      <c r="KH54" s="497"/>
      <c r="KI54" s="497"/>
      <c r="KJ54" s="497"/>
      <c r="KK54" s="497"/>
      <c r="KL54" s="497"/>
      <c r="KM54" s="497"/>
      <c r="KN54" s="497"/>
      <c r="KO54" s="497"/>
      <c r="KP54" s="497"/>
      <c r="KQ54" s="497"/>
      <c r="KR54" s="497"/>
      <c r="KS54" s="497"/>
      <c r="KT54" s="497"/>
      <c r="KU54" s="497"/>
      <c r="KV54" s="497"/>
      <c r="KW54" s="497"/>
      <c r="KX54" s="497"/>
      <c r="KY54" s="497"/>
      <c r="KZ54" s="497"/>
      <c r="LA54" s="497"/>
      <c r="LB54" s="497"/>
      <c r="LC54" s="497"/>
      <c r="LD54" s="497"/>
      <c r="LE54" s="497"/>
      <c r="LF54" s="497"/>
      <c r="LG54" s="497"/>
      <c r="LH54" s="497"/>
      <c r="LI54" s="497"/>
      <c r="LJ54" s="497"/>
      <c r="LK54" s="497"/>
      <c r="LL54" s="497"/>
      <c r="LM54" s="497"/>
      <c r="LN54" s="497"/>
      <c r="LO54" s="497"/>
      <c r="LP54" s="497"/>
      <c r="LQ54" s="497"/>
      <c r="LR54" s="497"/>
      <c r="LS54" s="497"/>
      <c r="LT54" s="497"/>
      <c r="LU54" s="497"/>
      <c r="LV54" s="497"/>
      <c r="LW54" s="497"/>
      <c r="LX54" s="497"/>
      <c r="LY54" s="497"/>
      <c r="LZ54" s="497"/>
      <c r="MA54" s="497"/>
      <c r="MB54" s="497"/>
      <c r="MC54" s="497"/>
      <c r="MD54" s="497"/>
      <c r="ME54" s="497"/>
      <c r="MF54" s="497"/>
      <c r="MG54" s="497"/>
      <c r="MH54" s="497"/>
      <c r="MI54" s="497"/>
      <c r="MJ54" s="497"/>
      <c r="MK54" s="497"/>
      <c r="ML54" s="497"/>
      <c r="MM54" s="497"/>
      <c r="MN54" s="497"/>
      <c r="MO54" s="497"/>
      <c r="MP54" s="497"/>
      <c r="MQ54" s="497"/>
      <c r="MR54" s="497"/>
      <c r="MS54" s="497"/>
      <c r="MT54" s="497"/>
      <c r="MU54" s="497"/>
      <c r="MV54" s="497"/>
      <c r="MW54" s="497"/>
      <c r="MX54" s="497"/>
      <c r="MY54" s="497"/>
      <c r="MZ54" s="497"/>
      <c r="NA54" s="497"/>
      <c r="NB54" s="497"/>
      <c r="NC54" s="497"/>
      <c r="ND54" s="497"/>
      <c r="NE54" s="497"/>
      <c r="NF54" s="497"/>
      <c r="NG54" s="497"/>
      <c r="NH54" s="497"/>
      <c r="NI54" s="497"/>
      <c r="NJ54" s="497"/>
      <c r="NK54" s="497"/>
      <c r="NL54" s="497"/>
      <c r="NM54" s="497"/>
      <c r="NN54" s="497"/>
      <c r="NO54" s="497"/>
      <c r="NP54" s="497"/>
      <c r="NQ54" s="497"/>
      <c r="NR54" s="497"/>
      <c r="NS54" s="497"/>
      <c r="NT54" s="497"/>
      <c r="NU54" s="497"/>
      <c r="NV54" s="497"/>
      <c r="NW54" s="497"/>
      <c r="NX54" s="497"/>
      <c r="NY54" s="497"/>
      <c r="NZ54" s="497"/>
      <c r="OA54" s="497"/>
      <c r="OB54" s="497"/>
      <c r="OC54" s="497"/>
      <c r="OD54" s="497"/>
      <c r="OE54" s="497"/>
      <c r="OF54" s="497"/>
      <c r="OG54" s="497"/>
      <c r="OH54" s="497"/>
      <c r="OI54" s="497"/>
      <c r="OJ54" s="497"/>
      <c r="OK54" s="497"/>
      <c r="OL54" s="497"/>
      <c r="OM54" s="497"/>
      <c r="ON54" s="497"/>
      <c r="OO54" s="497"/>
      <c r="OP54" s="497"/>
      <c r="OQ54" s="497"/>
      <c r="OR54" s="497"/>
      <c r="OS54" s="497"/>
      <c r="OT54" s="497"/>
      <c r="OU54" s="497"/>
      <c r="OV54" s="497"/>
      <c r="OW54" s="497"/>
      <c r="OX54" s="497"/>
      <c r="OY54" s="497"/>
      <c r="OZ54" s="497"/>
      <c r="PA54" s="497"/>
      <c r="PB54" s="497"/>
      <c r="PC54" s="497"/>
      <c r="PD54" s="497"/>
      <c r="PE54" s="497"/>
      <c r="PF54" s="497"/>
      <c r="PG54" s="497"/>
      <c r="PH54" s="497"/>
      <c r="PI54" s="497"/>
      <c r="PJ54" s="497"/>
      <c r="PK54" s="497"/>
      <c r="PL54" s="497"/>
      <c r="PM54" s="497"/>
      <c r="PN54" s="497"/>
      <c r="PO54" s="497"/>
      <c r="PP54" s="497"/>
      <c r="PQ54" s="497"/>
      <c r="PR54" s="497"/>
      <c r="PS54" s="497"/>
      <c r="PT54" s="497"/>
      <c r="PU54" s="497"/>
      <c r="PV54" s="497"/>
      <c r="PW54" s="497"/>
      <c r="PX54" s="497"/>
      <c r="PY54" s="497"/>
      <c r="PZ54" s="497"/>
      <c r="QA54" s="497"/>
      <c r="QB54" s="497"/>
      <c r="QC54" s="497"/>
      <c r="QD54" s="497"/>
      <c r="QE54" s="497"/>
      <c r="QF54" s="497"/>
      <c r="QG54" s="497"/>
      <c r="QH54" s="497"/>
      <c r="QI54" s="497"/>
      <c r="QJ54" s="497"/>
      <c r="QK54" s="497"/>
      <c r="QL54" s="497"/>
      <c r="QM54" s="497"/>
      <c r="QN54" s="497"/>
      <c r="QO54" s="497"/>
      <c r="QP54" s="497"/>
      <c r="QQ54" s="497"/>
      <c r="QR54" s="497"/>
      <c r="QS54" s="497"/>
      <c r="QT54" s="497"/>
      <c r="QU54" s="497"/>
      <c r="QV54" s="497"/>
      <c r="QW54" s="497"/>
      <c r="QX54" s="497"/>
      <c r="QY54" s="497"/>
      <c r="QZ54" s="497"/>
      <c r="RA54" s="497"/>
      <c r="RB54" s="497"/>
      <c r="RC54" s="497"/>
      <c r="RD54" s="497"/>
      <c r="RE54" s="497"/>
      <c r="RF54" s="497"/>
      <c r="RG54" s="497"/>
      <c r="RH54" s="497"/>
      <c r="RI54" s="497"/>
      <c r="RJ54" s="497"/>
      <c r="RK54" s="497"/>
      <c r="RL54" s="497"/>
      <c r="RM54" s="497"/>
      <c r="RN54" s="497"/>
      <c r="RO54" s="497"/>
      <c r="RP54" s="497"/>
      <c r="RQ54" s="497"/>
      <c r="RR54" s="497"/>
      <c r="RS54" s="497"/>
      <c r="RT54" s="497"/>
      <c r="RU54" s="497"/>
      <c r="RV54" s="497"/>
      <c r="RW54" s="497"/>
      <c r="RX54" s="497"/>
      <c r="RY54" s="497"/>
      <c r="RZ54" s="497"/>
      <c r="SA54" s="497"/>
      <c r="SB54" s="497"/>
      <c r="SC54" s="497"/>
      <c r="SD54" s="497"/>
      <c r="SE54" s="497"/>
      <c r="SF54" s="497"/>
      <c r="SG54" s="497"/>
      <c r="SH54" s="497"/>
      <c r="SI54" s="497"/>
      <c r="SJ54" s="497"/>
      <c r="SK54" s="497"/>
      <c r="SL54" s="497"/>
      <c r="SM54" s="497"/>
      <c r="SN54" s="497"/>
      <c r="SO54" s="497"/>
      <c r="SP54" s="497"/>
      <c r="SQ54" s="497"/>
      <c r="SR54" s="497"/>
      <c r="SS54" s="497"/>
      <c r="ST54" s="497"/>
      <c r="SU54" s="497"/>
      <c r="SV54" s="497"/>
      <c r="SW54" s="497"/>
      <c r="SX54" s="497"/>
      <c r="SY54" s="497"/>
      <c r="SZ54" s="497"/>
      <c r="TA54" s="497"/>
      <c r="TB54" s="497"/>
      <c r="TC54" s="497"/>
      <c r="TD54" s="497"/>
      <c r="TE54" s="497"/>
      <c r="TF54" s="497"/>
      <c r="TG54" s="497"/>
      <c r="TH54" s="497"/>
      <c r="TI54" s="497"/>
      <c r="TJ54" s="497"/>
      <c r="TK54" s="497"/>
      <c r="TL54" s="497"/>
      <c r="TM54" s="497"/>
      <c r="TN54" s="497"/>
      <c r="TO54" s="497"/>
      <c r="TP54" s="497"/>
      <c r="TQ54" s="497"/>
      <c r="TR54" s="497"/>
      <c r="TS54" s="497"/>
      <c r="TT54" s="497"/>
      <c r="TU54" s="497"/>
      <c r="TV54" s="497"/>
      <c r="TW54" s="497"/>
      <c r="TX54" s="497"/>
      <c r="TY54" s="497"/>
      <c r="TZ54" s="497"/>
      <c r="UA54" s="497"/>
      <c r="UB54" s="497"/>
      <c r="UC54" s="497"/>
      <c r="UD54" s="497"/>
      <c r="UE54" s="497"/>
      <c r="UF54" s="497"/>
      <c r="UG54" s="497"/>
      <c r="UH54" s="497"/>
      <c r="UI54" s="497"/>
      <c r="UJ54" s="497"/>
      <c r="UK54" s="497"/>
      <c r="UL54" s="497"/>
      <c r="UM54" s="497"/>
      <c r="UN54" s="497"/>
      <c r="UO54" s="497"/>
      <c r="UP54" s="497"/>
      <c r="UQ54" s="497"/>
      <c r="UR54" s="497"/>
      <c r="US54" s="497"/>
      <c r="UT54" s="497"/>
      <c r="UU54" s="497"/>
      <c r="UV54" s="497"/>
      <c r="UW54" s="497"/>
      <c r="UX54" s="497"/>
      <c r="UY54" s="497"/>
      <c r="UZ54" s="497"/>
      <c r="VA54" s="497"/>
      <c r="VB54" s="497"/>
      <c r="VC54" s="497"/>
      <c r="VD54" s="497"/>
      <c r="VE54" s="497"/>
      <c r="VF54" s="497"/>
      <c r="VG54" s="497"/>
      <c r="VH54" s="497"/>
      <c r="VI54" s="497"/>
      <c r="VJ54" s="497"/>
      <c r="VK54" s="497"/>
      <c r="VL54" s="497"/>
      <c r="VM54" s="497"/>
      <c r="VN54" s="497"/>
      <c r="VO54" s="497"/>
      <c r="VP54" s="497"/>
      <c r="VQ54" s="497"/>
      <c r="VR54" s="497"/>
      <c r="VS54" s="497"/>
      <c r="VT54" s="497"/>
      <c r="VU54" s="497"/>
      <c r="VV54" s="497"/>
      <c r="VW54" s="497"/>
      <c r="VX54" s="497"/>
      <c r="VY54" s="497"/>
      <c r="VZ54" s="497"/>
      <c r="WA54" s="497"/>
      <c r="WB54" s="497"/>
      <c r="WC54" s="497"/>
      <c r="WD54" s="497"/>
      <c r="WE54" s="497"/>
      <c r="WF54" s="497"/>
      <c r="WG54" s="497"/>
      <c r="WH54" s="497"/>
      <c r="WI54" s="497"/>
      <c r="WJ54" s="497"/>
      <c r="WK54" s="497"/>
      <c r="WL54" s="497"/>
      <c r="WM54" s="497"/>
      <c r="WN54" s="497"/>
      <c r="WO54" s="497"/>
      <c r="WP54" s="497"/>
      <c r="WQ54" s="497"/>
      <c r="WR54" s="497"/>
      <c r="WS54" s="497"/>
      <c r="WT54" s="497"/>
      <c r="WU54" s="497"/>
      <c r="WV54" s="497"/>
      <c r="WW54" s="497"/>
      <c r="WX54" s="497"/>
      <c r="WY54" s="497"/>
      <c r="WZ54" s="497"/>
      <c r="XA54" s="497"/>
      <c r="XB54" s="497"/>
      <c r="XC54" s="497"/>
      <c r="XD54" s="497"/>
      <c r="XE54" s="497"/>
      <c r="XF54" s="497"/>
      <c r="XG54" s="497"/>
      <c r="XH54" s="497"/>
      <c r="XI54" s="497"/>
      <c r="XJ54" s="497"/>
      <c r="XK54" s="497"/>
      <c r="XL54" s="497"/>
      <c r="XM54" s="497"/>
      <c r="XN54" s="497"/>
      <c r="XO54" s="497"/>
      <c r="XP54" s="497"/>
      <c r="XQ54" s="497"/>
      <c r="XR54" s="497"/>
      <c r="XS54" s="497"/>
      <c r="XT54" s="497"/>
      <c r="XU54" s="497"/>
      <c r="XV54" s="497"/>
      <c r="XW54" s="497"/>
      <c r="XX54" s="497"/>
      <c r="XY54" s="497"/>
      <c r="XZ54" s="497"/>
      <c r="YA54" s="497"/>
      <c r="YB54" s="497"/>
      <c r="YC54" s="497"/>
      <c r="YD54" s="497"/>
      <c r="YE54" s="497"/>
      <c r="YF54" s="497"/>
      <c r="YG54" s="497"/>
      <c r="YH54" s="497"/>
      <c r="YI54" s="497"/>
      <c r="YJ54" s="497"/>
      <c r="YK54" s="497"/>
      <c r="YL54" s="497"/>
      <c r="YM54" s="497"/>
      <c r="YN54" s="497"/>
      <c r="YO54" s="497"/>
      <c r="YP54" s="497"/>
      <c r="YQ54" s="497"/>
      <c r="YR54" s="497"/>
      <c r="YS54" s="497"/>
      <c r="YT54" s="497"/>
      <c r="YU54" s="497"/>
      <c r="YV54" s="497"/>
      <c r="YW54" s="497"/>
      <c r="YX54" s="497"/>
      <c r="YY54" s="497"/>
      <c r="YZ54" s="497"/>
      <c r="ZA54" s="497"/>
      <c r="ZB54" s="497"/>
      <c r="ZC54" s="497"/>
      <c r="ZD54" s="497"/>
      <c r="ZE54" s="497"/>
      <c r="ZF54" s="497"/>
      <c r="ZG54" s="497"/>
      <c r="ZH54" s="497"/>
      <c r="ZI54" s="497"/>
      <c r="ZJ54" s="497"/>
      <c r="ZK54" s="497"/>
      <c r="ZL54" s="497"/>
      <c r="ZM54" s="497"/>
      <c r="ZN54" s="497"/>
      <c r="ZO54" s="497"/>
      <c r="ZP54" s="497"/>
      <c r="ZQ54" s="497"/>
      <c r="ZR54" s="497"/>
      <c r="ZS54" s="497"/>
      <c r="ZT54" s="497"/>
      <c r="ZU54" s="497"/>
      <c r="ZV54" s="497"/>
      <c r="ZW54" s="497"/>
      <c r="ZX54" s="497"/>
      <c r="ZY54" s="497"/>
      <c r="ZZ54" s="497"/>
      <c r="AAA54" s="497"/>
      <c r="AAB54" s="497"/>
      <c r="AAC54" s="497"/>
      <c r="AAD54" s="497"/>
      <c r="AAE54" s="497"/>
      <c r="AAF54" s="497"/>
      <c r="AAG54" s="497"/>
      <c r="AAH54" s="497"/>
      <c r="AAI54" s="497"/>
      <c r="AAJ54" s="497"/>
      <c r="AAK54" s="497"/>
      <c r="AAL54" s="497"/>
      <c r="AAM54" s="497"/>
      <c r="AAN54" s="497"/>
      <c r="AAO54" s="497"/>
      <c r="AAP54" s="497"/>
      <c r="AAQ54" s="497"/>
      <c r="AAR54" s="497"/>
      <c r="AAS54" s="497"/>
      <c r="AAT54" s="497"/>
      <c r="AAU54" s="497"/>
      <c r="AAV54" s="497"/>
      <c r="AAW54" s="497"/>
      <c r="AAX54" s="497"/>
      <c r="AAY54" s="497"/>
      <c r="AAZ54" s="497"/>
      <c r="ABA54" s="497"/>
      <c r="ABB54" s="497"/>
      <c r="ABC54" s="497"/>
      <c r="ABD54" s="497"/>
      <c r="ABE54" s="497"/>
      <c r="ABF54" s="497"/>
      <c r="ABG54" s="497"/>
      <c r="ABH54" s="497"/>
      <c r="ABI54" s="497"/>
      <c r="ABJ54" s="497"/>
      <c r="ABK54" s="497"/>
      <c r="ABL54" s="497"/>
      <c r="ABM54" s="497"/>
      <c r="ABN54" s="497"/>
      <c r="ABO54" s="497"/>
      <c r="ABP54" s="497"/>
      <c r="ABQ54" s="497"/>
      <c r="ABR54" s="497"/>
      <c r="ABS54" s="497"/>
      <c r="ABT54" s="497"/>
      <c r="ABU54" s="497"/>
      <c r="ABV54" s="497"/>
      <c r="ABW54" s="497"/>
      <c r="ABX54" s="497"/>
      <c r="ABY54" s="497"/>
      <c r="ABZ54" s="497"/>
      <c r="ACA54" s="497"/>
      <c r="ACB54" s="497"/>
      <c r="ACC54" s="497"/>
      <c r="ACD54" s="497"/>
      <c r="ACE54" s="497"/>
      <c r="ACF54" s="497"/>
      <c r="ACG54" s="497"/>
      <c r="ACH54" s="497"/>
      <c r="ACI54" s="497"/>
      <c r="ACJ54" s="497"/>
      <c r="ACK54" s="497"/>
      <c r="ACL54" s="497"/>
      <c r="ACM54" s="497"/>
      <c r="ACN54" s="497"/>
      <c r="ACO54" s="497"/>
      <c r="ACP54" s="497"/>
      <c r="ACQ54" s="497"/>
      <c r="ACR54" s="497"/>
      <c r="ACS54" s="497"/>
      <c r="ACT54" s="497"/>
      <c r="ACU54" s="497"/>
      <c r="ACV54" s="497"/>
      <c r="ACW54" s="497"/>
      <c r="ACX54" s="497"/>
      <c r="ACY54" s="497"/>
      <c r="ACZ54" s="497"/>
      <c r="ADA54" s="497"/>
      <c r="ADB54" s="497"/>
      <c r="ADC54" s="497"/>
      <c r="ADD54" s="497"/>
      <c r="ADE54" s="497"/>
      <c r="ADF54" s="497"/>
      <c r="ADG54" s="497"/>
      <c r="ADH54" s="497"/>
      <c r="ADI54" s="497"/>
      <c r="ADJ54" s="497"/>
      <c r="ADK54" s="497"/>
      <c r="ADL54" s="497"/>
      <c r="ADM54" s="497"/>
      <c r="ADN54" s="497"/>
      <c r="ADO54" s="497"/>
      <c r="ADP54" s="497"/>
      <c r="ADQ54" s="497"/>
      <c r="ADR54" s="497"/>
      <c r="ADS54" s="497"/>
      <c r="ADT54" s="497"/>
      <c r="ADU54" s="497"/>
      <c r="ADV54" s="497"/>
      <c r="ADW54" s="497"/>
      <c r="ADX54" s="497"/>
      <c r="ADY54" s="497"/>
      <c r="ADZ54" s="497"/>
      <c r="AEA54" s="497"/>
      <c r="AEB54" s="497"/>
      <c r="AEC54" s="497"/>
      <c r="AED54" s="497"/>
      <c r="AEE54" s="497"/>
      <c r="AEF54" s="497"/>
      <c r="AEG54" s="497"/>
      <c r="AEH54" s="497"/>
      <c r="AEI54" s="497"/>
      <c r="AEJ54" s="497"/>
      <c r="AEK54" s="497"/>
      <c r="AEL54" s="497"/>
      <c r="AEM54" s="497"/>
      <c r="AEN54" s="497"/>
      <c r="AEO54" s="497"/>
      <c r="AEP54" s="497"/>
      <c r="AEQ54" s="497"/>
      <c r="AER54" s="497"/>
      <c r="AES54" s="497"/>
      <c r="AET54" s="497"/>
      <c r="AEU54" s="497"/>
      <c r="AEV54" s="497"/>
      <c r="AEW54" s="497"/>
      <c r="AEX54" s="497"/>
      <c r="AEY54" s="497"/>
      <c r="AEZ54" s="497"/>
      <c r="AFA54" s="497"/>
      <c r="AFB54" s="497"/>
      <c r="AFC54" s="497"/>
      <c r="AFD54" s="497"/>
      <c r="AFE54" s="497"/>
      <c r="AFF54" s="497"/>
      <c r="AFG54" s="497"/>
      <c r="AFH54" s="497"/>
      <c r="AFI54" s="497"/>
      <c r="AFJ54" s="497"/>
      <c r="AFK54" s="497"/>
      <c r="AFL54" s="497"/>
      <c r="AFM54" s="497"/>
      <c r="AFN54" s="497"/>
      <c r="AFO54" s="497"/>
      <c r="AFP54" s="497"/>
      <c r="AFQ54" s="497"/>
      <c r="AFR54" s="497"/>
      <c r="AFS54" s="497"/>
      <c r="AFT54" s="497"/>
      <c r="AFU54" s="497"/>
      <c r="AFV54" s="497"/>
      <c r="AFW54" s="497"/>
      <c r="AFX54" s="497"/>
      <c r="AFY54" s="497"/>
      <c r="AFZ54" s="497"/>
      <c r="AGA54" s="497"/>
      <c r="AGB54" s="497"/>
      <c r="AGC54" s="497"/>
      <c r="AGD54" s="497"/>
      <c r="AGE54" s="497"/>
      <c r="AGF54" s="497"/>
      <c r="AGG54" s="497"/>
      <c r="AGH54" s="497"/>
      <c r="AGI54" s="497"/>
      <c r="AGJ54" s="497"/>
      <c r="AGK54" s="497"/>
      <c r="AGL54" s="497"/>
      <c r="AGM54" s="497"/>
      <c r="AGN54" s="497"/>
      <c r="AGO54" s="497"/>
      <c r="AGP54" s="497"/>
      <c r="AGQ54" s="497"/>
      <c r="AGR54" s="497"/>
      <c r="AGS54" s="497"/>
      <c r="AGT54" s="497"/>
      <c r="AGU54" s="497"/>
      <c r="AGV54" s="497"/>
      <c r="AGW54" s="497"/>
      <c r="AGX54" s="497"/>
      <c r="AGY54" s="497"/>
      <c r="AGZ54" s="497"/>
      <c r="AHA54" s="497"/>
      <c r="AHB54" s="497"/>
      <c r="AHC54" s="497"/>
      <c r="AHD54" s="497"/>
      <c r="AHE54" s="497"/>
      <c r="AHF54" s="497"/>
      <c r="AHG54" s="497"/>
      <c r="AHH54" s="497"/>
      <c r="AHI54" s="497"/>
      <c r="AHJ54" s="497"/>
      <c r="AHK54" s="497"/>
      <c r="AHL54" s="497"/>
      <c r="AHM54" s="497"/>
      <c r="AHN54" s="497"/>
      <c r="AHO54" s="497"/>
      <c r="AHP54" s="497"/>
      <c r="AHQ54" s="497"/>
      <c r="AHR54" s="497"/>
      <c r="AHS54" s="497"/>
      <c r="AHT54" s="497"/>
      <c r="AHU54" s="497"/>
      <c r="AHV54" s="497"/>
      <c r="AHW54" s="497"/>
      <c r="AHX54" s="497"/>
      <c r="AHY54" s="497"/>
      <c r="AHZ54" s="497"/>
      <c r="AIA54" s="497"/>
      <c r="AIB54" s="497"/>
      <c r="AIC54" s="497"/>
      <c r="AID54" s="497"/>
      <c r="AIE54" s="497"/>
      <c r="AIF54" s="497"/>
      <c r="AIG54" s="497"/>
      <c r="AIH54" s="497"/>
      <c r="AII54" s="497"/>
      <c r="AIJ54" s="497"/>
      <c r="AIK54" s="497"/>
      <c r="AIL54" s="497"/>
      <c r="AIM54" s="497"/>
      <c r="AIN54" s="497"/>
      <c r="AIO54" s="497"/>
      <c r="AIP54" s="497"/>
      <c r="AIQ54" s="497"/>
      <c r="AIR54" s="497"/>
      <c r="AIS54" s="497"/>
      <c r="AIT54" s="497"/>
      <c r="AIU54" s="497"/>
      <c r="AIV54" s="497"/>
      <c r="AIW54" s="497"/>
      <c r="AIX54" s="497"/>
      <c r="AIY54" s="497"/>
      <c r="AIZ54" s="497"/>
      <c r="AJA54" s="497"/>
      <c r="AJB54" s="497"/>
      <c r="AJC54" s="497"/>
      <c r="AJD54" s="497"/>
      <c r="AJE54" s="497"/>
      <c r="AJF54" s="497"/>
      <c r="AJG54" s="497"/>
      <c r="AJH54" s="497"/>
      <c r="AJI54" s="497"/>
      <c r="AJJ54" s="497"/>
      <c r="AJK54" s="497"/>
      <c r="AJL54" s="497"/>
      <c r="AJM54" s="497"/>
      <c r="AJN54" s="497"/>
      <c r="AJO54" s="497"/>
      <c r="AJP54" s="497"/>
      <c r="AJQ54" s="497"/>
      <c r="AJR54" s="497"/>
      <c r="AJS54" s="497"/>
      <c r="AJT54" s="497"/>
      <c r="AJU54" s="497"/>
      <c r="AJV54" s="497"/>
      <c r="AJW54" s="497"/>
      <c r="AJX54" s="497"/>
      <c r="AJY54" s="497"/>
      <c r="AJZ54" s="497"/>
      <c r="AKA54" s="497"/>
      <c r="AKB54" s="497"/>
      <c r="AKC54" s="497"/>
      <c r="AKD54" s="497"/>
      <c r="AKE54" s="497"/>
      <c r="AKF54" s="497"/>
      <c r="AKG54" s="497"/>
      <c r="AKH54" s="497"/>
      <c r="AKI54" s="497"/>
      <c r="AKJ54" s="497"/>
      <c r="AKK54" s="497"/>
      <c r="AKL54" s="497"/>
      <c r="AKM54" s="497"/>
      <c r="AKN54" s="497"/>
      <c r="AKO54" s="497"/>
      <c r="AKP54" s="497"/>
      <c r="AKQ54" s="497"/>
      <c r="AKR54" s="497"/>
      <c r="AKS54" s="497"/>
      <c r="AKT54" s="497"/>
      <c r="AKU54" s="497"/>
      <c r="AKV54" s="497"/>
      <c r="AKW54" s="497"/>
      <c r="AKX54" s="497"/>
      <c r="AKY54" s="497"/>
      <c r="AKZ54" s="497"/>
      <c r="ALA54" s="497"/>
      <c r="ALB54" s="497"/>
      <c r="ALC54" s="497"/>
      <c r="ALD54" s="497"/>
      <c r="ALE54" s="497"/>
      <c r="ALF54" s="497"/>
      <c r="ALG54" s="497"/>
      <c r="ALH54" s="497"/>
      <c r="ALI54" s="497"/>
      <c r="ALJ54" s="497"/>
      <c r="ALK54" s="497"/>
      <c r="ALL54" s="497"/>
      <c r="ALM54" s="497"/>
      <c r="ALN54" s="497"/>
      <c r="ALO54" s="497"/>
      <c r="ALP54" s="497"/>
      <c r="ALQ54" s="497"/>
      <c r="ALR54" s="497"/>
      <c r="ALS54" s="497"/>
      <c r="ALT54" s="497"/>
      <c r="ALU54" s="497"/>
      <c r="ALV54" s="497"/>
      <c r="ALW54" s="497"/>
      <c r="ALX54" s="497"/>
      <c r="ALY54" s="497"/>
      <c r="ALZ54" s="497"/>
      <c r="AMA54" s="497"/>
      <c r="AMB54" s="497"/>
      <c r="AMC54" s="497"/>
      <c r="AMD54" s="497"/>
      <c r="AME54" s="497"/>
      <c r="AMF54" s="497"/>
      <c r="AMG54" s="497"/>
      <c r="AMH54" s="497"/>
      <c r="AMI54" s="497"/>
      <c r="AMJ54" s="497"/>
      <c r="AMK54" s="497"/>
      <c r="AML54" s="497"/>
      <c r="AMM54" s="497"/>
      <c r="AMN54" s="497"/>
      <c r="AMO54" s="497"/>
      <c r="AMP54" s="497"/>
      <c r="AMQ54" s="497"/>
      <c r="AMR54" s="497"/>
      <c r="AMS54" s="497"/>
      <c r="AMT54" s="497"/>
      <c r="AMU54" s="497"/>
      <c r="AMV54" s="497"/>
      <c r="AMW54" s="497"/>
      <c r="AMX54" s="497"/>
      <c r="AMY54" s="497"/>
      <c r="AMZ54" s="497"/>
      <c r="ANA54" s="497"/>
      <c r="ANB54" s="497"/>
      <c r="ANC54" s="497"/>
      <c r="AND54" s="497"/>
      <c r="ANE54" s="497"/>
      <c r="ANF54" s="497"/>
      <c r="ANG54" s="497"/>
      <c r="ANH54" s="497"/>
      <c r="ANI54" s="497"/>
      <c r="ANJ54" s="497"/>
      <c r="ANK54" s="497"/>
      <c r="ANL54" s="497"/>
      <c r="ANM54" s="497"/>
      <c r="ANN54" s="497"/>
      <c r="ANO54" s="497"/>
      <c r="ANP54" s="497"/>
      <c r="ANQ54" s="497"/>
      <c r="ANR54" s="497"/>
      <c r="ANS54" s="497"/>
      <c r="ANT54" s="497"/>
      <c r="ANU54" s="497"/>
      <c r="ANV54" s="497"/>
      <c r="ANW54" s="497"/>
      <c r="ANX54" s="497"/>
      <c r="ANY54" s="497"/>
      <c r="ANZ54" s="497"/>
      <c r="AOA54" s="497"/>
      <c r="AOB54" s="497"/>
      <c r="AOC54" s="497"/>
      <c r="AOD54" s="497"/>
      <c r="AOE54" s="497"/>
      <c r="AOF54" s="497"/>
      <c r="AOG54" s="497"/>
      <c r="AOH54" s="497"/>
      <c r="AOI54" s="497"/>
      <c r="AOJ54" s="497"/>
    </row>
    <row r="55" spans="1:1076" s="34" customFormat="1" x14ac:dyDescent="0.25">
      <c r="A55" s="35"/>
      <c r="B55" s="425" t="str">
        <f>IF(ID!A67="","",ID!A67)</f>
        <v/>
      </c>
      <c r="C55" s="426"/>
      <c r="D55" s="426"/>
      <c r="E55" s="426"/>
      <c r="F55" s="426"/>
      <c r="G55" s="426"/>
      <c r="H55" s="427"/>
      <c r="I55" s="427"/>
      <c r="J55" s="428"/>
      <c r="K55" s="428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403"/>
      <c r="AB55" s="403"/>
      <c r="AC55" s="403"/>
      <c r="AD55" s="403"/>
      <c r="AE55" s="403"/>
      <c r="AF55" s="403"/>
      <c r="AG55" s="403"/>
      <c r="AH55" s="403"/>
      <c r="AI55" s="403"/>
      <c r="AJ55" s="403"/>
      <c r="AK55" s="403"/>
      <c r="AL55" s="403"/>
      <c r="AM55" s="403"/>
      <c r="AN55" s="403"/>
      <c r="AO55" s="403"/>
      <c r="AP55" s="403"/>
      <c r="AQ55" s="403"/>
      <c r="AR55" s="403"/>
      <c r="AS55" s="403"/>
      <c r="AT55" s="403"/>
      <c r="AU55" s="403"/>
      <c r="AV55" s="403"/>
      <c r="AW55" s="403"/>
      <c r="AX55" s="403"/>
      <c r="AY55" s="403"/>
      <c r="AZ55" s="403"/>
      <c r="BA55" s="403"/>
      <c r="BB55" s="403"/>
      <c r="BC55" s="403"/>
      <c r="BD55" s="403"/>
      <c r="BE55" s="403"/>
      <c r="BF55" s="403"/>
      <c r="BG55" s="403"/>
      <c r="BH55" s="403"/>
      <c r="BI55" s="403"/>
      <c r="BJ55" s="403"/>
      <c r="BK55" s="403"/>
      <c r="BL55" s="403"/>
      <c r="BM55" s="403"/>
      <c r="BN55" s="403"/>
      <c r="BO55" s="403"/>
      <c r="BP55" s="403"/>
      <c r="BQ55" s="403"/>
      <c r="BR55" s="403"/>
      <c r="BS55" s="403"/>
      <c r="BT55" s="403"/>
      <c r="BU55" s="403"/>
      <c r="BV55" s="403"/>
      <c r="BW55" s="403"/>
      <c r="BX55" s="403"/>
      <c r="BY55" s="403"/>
      <c r="BZ55" s="403"/>
      <c r="CA55" s="403"/>
      <c r="CB55" s="403"/>
      <c r="CC55" s="403"/>
      <c r="CD55" s="403"/>
      <c r="CE55" s="403"/>
      <c r="CF55" s="403"/>
      <c r="CG55" s="403"/>
      <c r="CH55" s="403"/>
      <c r="CI55" s="403"/>
      <c r="CJ55" s="403"/>
      <c r="CK55" s="403"/>
      <c r="CL55" s="403"/>
      <c r="CM55" s="403"/>
      <c r="CN55" s="403"/>
      <c r="CO55" s="403"/>
      <c r="CP55" s="403"/>
      <c r="CQ55" s="403"/>
      <c r="CR55" s="403"/>
      <c r="CS55" s="403"/>
      <c r="CT55" s="403"/>
      <c r="CU55" s="403"/>
      <c r="CV55" s="403"/>
      <c r="CW55" s="403"/>
      <c r="CX55" s="403"/>
      <c r="CY55" s="403"/>
      <c r="CZ55" s="403"/>
      <c r="DA55" s="403"/>
      <c r="DB55" s="403"/>
      <c r="DC55" s="403"/>
      <c r="DD55" s="403"/>
      <c r="DE55" s="403"/>
      <c r="DF55" s="403"/>
      <c r="DG55" s="403"/>
      <c r="DH55" s="403"/>
      <c r="DI55" s="403"/>
      <c r="DJ55" s="403"/>
      <c r="DK55" s="403"/>
      <c r="DL55" s="403"/>
      <c r="DM55" s="403"/>
      <c r="DN55" s="403"/>
      <c r="DO55" s="403"/>
      <c r="DP55" s="403"/>
      <c r="DQ55" s="403"/>
      <c r="DR55" s="403"/>
      <c r="DS55" s="403"/>
      <c r="DT55" s="403"/>
      <c r="DU55" s="403"/>
      <c r="DV55" s="403"/>
      <c r="DW55" s="403"/>
      <c r="DX55" s="403"/>
      <c r="DY55" s="403"/>
      <c r="DZ55" s="403"/>
      <c r="EA55" s="403"/>
      <c r="EB55" s="403"/>
      <c r="EC55" s="403"/>
      <c r="ED55" s="403"/>
      <c r="EE55" s="403"/>
      <c r="EF55" s="403"/>
      <c r="EG55" s="403"/>
      <c r="EH55" s="403"/>
      <c r="EI55" s="403"/>
      <c r="EJ55" s="403"/>
      <c r="EK55" s="403"/>
      <c r="EL55" s="403"/>
      <c r="EM55" s="403"/>
      <c r="EN55" s="403"/>
      <c r="EO55" s="403"/>
      <c r="EP55" s="403"/>
      <c r="EQ55" s="403"/>
      <c r="ER55" s="403"/>
      <c r="ES55" s="403"/>
      <c r="ET55" s="403"/>
      <c r="EU55" s="403"/>
      <c r="EV55" s="403"/>
      <c r="EW55" s="403"/>
      <c r="EX55" s="403"/>
      <c r="EY55" s="403"/>
      <c r="EZ55" s="403"/>
      <c r="FA55" s="403"/>
      <c r="FB55" s="403"/>
      <c r="FC55" s="403"/>
      <c r="FD55" s="403"/>
      <c r="FE55" s="403"/>
      <c r="FF55" s="403"/>
      <c r="FG55" s="403"/>
      <c r="FH55" s="403"/>
      <c r="FI55" s="403"/>
      <c r="FJ55" s="403"/>
      <c r="FK55" s="403"/>
      <c r="FL55" s="403"/>
      <c r="FM55" s="403"/>
      <c r="FN55" s="403"/>
      <c r="FO55" s="403"/>
      <c r="FP55" s="403"/>
      <c r="FQ55" s="403"/>
      <c r="FR55" s="403"/>
      <c r="FS55" s="403"/>
      <c r="FT55" s="403"/>
      <c r="FU55" s="403"/>
      <c r="FV55" s="403"/>
      <c r="FW55" s="403"/>
      <c r="FX55" s="403"/>
      <c r="FY55" s="403"/>
      <c r="FZ55" s="403"/>
      <c r="GA55" s="403"/>
      <c r="GB55" s="403"/>
      <c r="GC55" s="403"/>
      <c r="GD55" s="403"/>
      <c r="GE55" s="403"/>
      <c r="GF55" s="403"/>
      <c r="GG55" s="403"/>
      <c r="GH55" s="403"/>
      <c r="GI55" s="403"/>
      <c r="GJ55" s="403"/>
      <c r="GK55" s="403"/>
      <c r="GL55" s="403"/>
      <c r="GM55" s="403"/>
      <c r="GN55" s="403"/>
      <c r="GO55" s="403"/>
      <c r="GP55" s="403"/>
      <c r="GQ55" s="403"/>
      <c r="GR55" s="403"/>
      <c r="GS55" s="403"/>
      <c r="GT55" s="403"/>
      <c r="GU55" s="403"/>
      <c r="GV55" s="403"/>
      <c r="GW55" s="403"/>
      <c r="GX55" s="403"/>
      <c r="GY55" s="403"/>
      <c r="GZ55" s="403"/>
      <c r="HA55" s="403"/>
      <c r="HB55" s="403"/>
      <c r="HC55" s="403"/>
      <c r="HD55" s="403"/>
      <c r="HE55" s="403"/>
      <c r="HF55" s="403"/>
      <c r="HG55" s="403"/>
      <c r="HH55" s="403"/>
      <c r="HI55" s="403"/>
      <c r="HJ55" s="403"/>
      <c r="HK55" s="403"/>
      <c r="HL55" s="403"/>
      <c r="HM55" s="403"/>
      <c r="HN55" s="403"/>
      <c r="HO55" s="403"/>
      <c r="HP55" s="403"/>
      <c r="HQ55" s="403"/>
      <c r="HR55" s="403"/>
      <c r="HS55" s="403"/>
      <c r="HT55" s="403"/>
      <c r="HU55" s="403"/>
      <c r="HV55" s="403"/>
      <c r="HW55" s="403"/>
      <c r="HX55" s="403"/>
      <c r="HY55" s="403"/>
      <c r="HZ55" s="403"/>
      <c r="IA55" s="403"/>
      <c r="IB55" s="403"/>
      <c r="IC55" s="403"/>
      <c r="ID55" s="403"/>
      <c r="IE55" s="403"/>
      <c r="IF55" s="403"/>
      <c r="IG55" s="403"/>
      <c r="IH55" s="403"/>
      <c r="II55" s="403"/>
      <c r="IJ55" s="403"/>
      <c r="IK55" s="403"/>
      <c r="IL55" s="403"/>
      <c r="IM55" s="403"/>
      <c r="IN55" s="403"/>
      <c r="IO55" s="403"/>
      <c r="IP55" s="403"/>
      <c r="IQ55" s="403"/>
      <c r="IR55" s="403"/>
      <c r="IS55" s="403"/>
      <c r="IT55" s="403"/>
      <c r="IU55" s="403"/>
      <c r="IV55" s="403"/>
      <c r="IW55" s="403"/>
      <c r="IX55" s="403"/>
      <c r="IY55" s="403"/>
      <c r="IZ55" s="403"/>
      <c r="JA55" s="403"/>
      <c r="JB55" s="403"/>
      <c r="JC55" s="403"/>
      <c r="JD55" s="403"/>
      <c r="JE55" s="403"/>
      <c r="JF55" s="403"/>
      <c r="JG55" s="403"/>
      <c r="JH55" s="403"/>
      <c r="JI55" s="403"/>
      <c r="JJ55" s="403"/>
      <c r="JK55" s="403"/>
      <c r="JL55" s="403"/>
      <c r="JM55" s="403"/>
      <c r="JN55" s="403"/>
      <c r="JO55" s="403"/>
      <c r="JP55" s="403"/>
      <c r="JQ55" s="403"/>
      <c r="JR55" s="403"/>
      <c r="JS55" s="403"/>
      <c r="JT55" s="403"/>
      <c r="JU55" s="403"/>
      <c r="JV55" s="403"/>
      <c r="JW55" s="403"/>
      <c r="JX55" s="403"/>
      <c r="JY55" s="403"/>
      <c r="JZ55" s="403"/>
      <c r="KA55" s="403"/>
      <c r="KB55" s="403"/>
      <c r="KC55" s="403"/>
      <c r="KD55" s="403"/>
      <c r="KE55" s="403"/>
      <c r="KF55" s="403"/>
      <c r="KG55" s="403"/>
      <c r="KH55" s="403"/>
      <c r="KI55" s="403"/>
      <c r="KJ55" s="403"/>
      <c r="KK55" s="403"/>
      <c r="KL55" s="403"/>
      <c r="KM55" s="403"/>
      <c r="KN55" s="403"/>
      <c r="KO55" s="403"/>
      <c r="KP55" s="403"/>
      <c r="KQ55" s="403"/>
      <c r="KR55" s="403"/>
      <c r="KS55" s="403"/>
      <c r="KT55" s="403"/>
      <c r="KU55" s="403"/>
      <c r="KV55" s="403"/>
      <c r="KW55" s="403"/>
      <c r="KX55" s="403"/>
      <c r="KY55" s="403"/>
      <c r="KZ55" s="403"/>
      <c r="LA55" s="403"/>
      <c r="LB55" s="403"/>
      <c r="LC55" s="403"/>
      <c r="LD55" s="403"/>
      <c r="LE55" s="403"/>
      <c r="LF55" s="403"/>
      <c r="LG55" s="403"/>
      <c r="LH55" s="403"/>
      <c r="LI55" s="403"/>
      <c r="LJ55" s="403"/>
      <c r="LK55" s="403"/>
      <c r="LL55" s="403"/>
      <c r="LM55" s="403"/>
      <c r="LN55" s="403"/>
      <c r="LO55" s="403"/>
      <c r="LP55" s="403"/>
      <c r="LQ55" s="403"/>
      <c r="LR55" s="403"/>
      <c r="LS55" s="403"/>
      <c r="LT55" s="403"/>
      <c r="LU55" s="403"/>
      <c r="LV55" s="403"/>
      <c r="LW55" s="403"/>
      <c r="LX55" s="403"/>
      <c r="LY55" s="403"/>
      <c r="LZ55" s="403"/>
      <c r="MA55" s="403"/>
      <c r="MB55" s="403"/>
      <c r="MC55" s="403"/>
      <c r="MD55" s="403"/>
      <c r="ME55" s="403"/>
      <c r="MF55" s="403"/>
      <c r="MG55" s="403"/>
      <c r="MH55" s="403"/>
      <c r="MI55" s="403"/>
      <c r="MJ55" s="403"/>
      <c r="MK55" s="403"/>
      <c r="ML55" s="403"/>
      <c r="MM55" s="403"/>
      <c r="MN55" s="403"/>
      <c r="MO55" s="403"/>
      <c r="MP55" s="403"/>
      <c r="MQ55" s="403"/>
      <c r="MR55" s="403"/>
      <c r="MS55" s="403"/>
      <c r="MT55" s="403"/>
      <c r="MU55" s="403"/>
      <c r="MV55" s="403"/>
      <c r="MW55" s="403"/>
      <c r="MX55" s="403"/>
      <c r="MY55" s="403"/>
      <c r="MZ55" s="403"/>
      <c r="NA55" s="403"/>
      <c r="NB55" s="403"/>
      <c r="NC55" s="403"/>
      <c r="ND55" s="403"/>
      <c r="NE55" s="403"/>
      <c r="NF55" s="403"/>
      <c r="NG55" s="403"/>
      <c r="NH55" s="403"/>
      <c r="NI55" s="403"/>
      <c r="NJ55" s="403"/>
      <c r="NK55" s="403"/>
      <c r="NL55" s="403"/>
      <c r="NM55" s="403"/>
      <c r="NN55" s="403"/>
      <c r="NO55" s="403"/>
      <c r="NP55" s="403"/>
      <c r="NQ55" s="403"/>
      <c r="NR55" s="403"/>
      <c r="NS55" s="403"/>
      <c r="NT55" s="403"/>
      <c r="NU55" s="403"/>
      <c r="NV55" s="403"/>
      <c r="NW55" s="403"/>
      <c r="NX55" s="403"/>
      <c r="NY55" s="403"/>
      <c r="NZ55" s="403"/>
      <c r="OA55" s="403"/>
      <c r="OB55" s="403"/>
      <c r="OC55" s="403"/>
      <c r="OD55" s="403"/>
      <c r="OE55" s="403"/>
      <c r="OF55" s="403"/>
      <c r="OG55" s="403"/>
      <c r="OH55" s="403"/>
      <c r="OI55" s="403"/>
      <c r="OJ55" s="403"/>
      <c r="OK55" s="403"/>
      <c r="OL55" s="403"/>
      <c r="OM55" s="403"/>
      <c r="ON55" s="403"/>
      <c r="OO55" s="403"/>
      <c r="OP55" s="403"/>
      <c r="OQ55" s="403"/>
      <c r="OR55" s="403"/>
      <c r="OS55" s="403"/>
      <c r="OT55" s="403"/>
      <c r="OU55" s="403"/>
      <c r="OV55" s="403"/>
      <c r="OW55" s="403"/>
      <c r="OX55" s="403"/>
      <c r="OY55" s="403"/>
      <c r="OZ55" s="403"/>
      <c r="PA55" s="403"/>
      <c r="PB55" s="403"/>
      <c r="PC55" s="403"/>
      <c r="PD55" s="403"/>
      <c r="PE55" s="403"/>
      <c r="PF55" s="403"/>
      <c r="PG55" s="403"/>
      <c r="PH55" s="403"/>
      <c r="PI55" s="403"/>
      <c r="PJ55" s="403"/>
      <c r="PK55" s="403"/>
      <c r="PL55" s="403"/>
      <c r="PM55" s="403"/>
      <c r="PN55" s="403"/>
      <c r="PO55" s="403"/>
      <c r="PP55" s="403"/>
      <c r="PQ55" s="403"/>
      <c r="PR55" s="403"/>
      <c r="PS55" s="403"/>
      <c r="PT55" s="403"/>
      <c r="PU55" s="403"/>
      <c r="PV55" s="403"/>
      <c r="PW55" s="403"/>
      <c r="PX55" s="403"/>
      <c r="PY55" s="403"/>
      <c r="PZ55" s="403"/>
      <c r="QA55" s="403"/>
      <c r="QB55" s="403"/>
      <c r="QC55" s="403"/>
      <c r="QD55" s="403"/>
      <c r="QE55" s="403"/>
      <c r="QF55" s="403"/>
      <c r="QG55" s="403"/>
      <c r="QH55" s="403"/>
      <c r="QI55" s="403"/>
      <c r="QJ55" s="403"/>
      <c r="QK55" s="403"/>
      <c r="QL55" s="403"/>
      <c r="QM55" s="403"/>
      <c r="QN55" s="403"/>
      <c r="QO55" s="403"/>
      <c r="QP55" s="403"/>
      <c r="QQ55" s="403"/>
      <c r="QR55" s="403"/>
      <c r="QS55" s="403"/>
      <c r="QT55" s="403"/>
      <c r="QU55" s="403"/>
      <c r="QV55" s="403"/>
      <c r="QW55" s="403"/>
      <c r="QX55" s="403"/>
      <c r="QY55" s="403"/>
      <c r="QZ55" s="403"/>
      <c r="RA55" s="403"/>
      <c r="RB55" s="403"/>
      <c r="RC55" s="403"/>
      <c r="RD55" s="403"/>
      <c r="RE55" s="403"/>
      <c r="RF55" s="403"/>
      <c r="RG55" s="403"/>
      <c r="RH55" s="403"/>
      <c r="RI55" s="403"/>
      <c r="RJ55" s="403"/>
      <c r="RK55" s="403"/>
      <c r="RL55" s="403"/>
      <c r="RM55" s="403"/>
      <c r="RN55" s="403"/>
      <c r="RO55" s="403"/>
      <c r="RP55" s="403"/>
      <c r="RQ55" s="403"/>
      <c r="RR55" s="403"/>
      <c r="RS55" s="403"/>
      <c r="RT55" s="403"/>
      <c r="RU55" s="403"/>
      <c r="RV55" s="403"/>
      <c r="RW55" s="403"/>
      <c r="RX55" s="403"/>
      <c r="RY55" s="403"/>
      <c r="RZ55" s="403"/>
      <c r="SA55" s="403"/>
      <c r="SB55" s="403"/>
      <c r="SC55" s="403"/>
      <c r="SD55" s="403"/>
      <c r="SE55" s="403"/>
      <c r="SF55" s="403"/>
      <c r="SG55" s="403"/>
      <c r="SH55" s="403"/>
      <c r="SI55" s="403"/>
      <c r="SJ55" s="403"/>
      <c r="SK55" s="403"/>
      <c r="SL55" s="403"/>
      <c r="SM55" s="403"/>
      <c r="SN55" s="403"/>
      <c r="SO55" s="403"/>
      <c r="SP55" s="403"/>
      <c r="SQ55" s="403"/>
      <c r="SR55" s="403"/>
      <c r="SS55" s="403"/>
      <c r="ST55" s="403"/>
      <c r="SU55" s="403"/>
      <c r="SV55" s="403"/>
      <c r="SW55" s="403"/>
      <c r="SX55" s="403"/>
      <c r="SY55" s="403"/>
      <c r="SZ55" s="403"/>
      <c r="TA55" s="403"/>
      <c r="TB55" s="403"/>
      <c r="TC55" s="403"/>
      <c r="TD55" s="403"/>
      <c r="TE55" s="403"/>
      <c r="TF55" s="403"/>
      <c r="TG55" s="403"/>
      <c r="TH55" s="403"/>
      <c r="TI55" s="403"/>
      <c r="TJ55" s="403"/>
      <c r="TK55" s="403"/>
      <c r="TL55" s="403"/>
      <c r="TM55" s="403"/>
      <c r="TN55" s="403"/>
      <c r="TO55" s="403"/>
      <c r="TP55" s="403"/>
      <c r="TQ55" s="403"/>
      <c r="TR55" s="403"/>
      <c r="TS55" s="403"/>
      <c r="TT55" s="403"/>
      <c r="TU55" s="403"/>
      <c r="TV55" s="403"/>
      <c r="TW55" s="403"/>
      <c r="TX55" s="403"/>
      <c r="TY55" s="403"/>
      <c r="TZ55" s="403"/>
      <c r="UA55" s="403"/>
      <c r="UB55" s="403"/>
      <c r="UC55" s="403"/>
      <c r="UD55" s="403"/>
      <c r="UE55" s="403"/>
      <c r="UF55" s="403"/>
      <c r="UG55" s="403"/>
      <c r="UH55" s="403"/>
      <c r="UI55" s="403"/>
      <c r="UJ55" s="403"/>
      <c r="UK55" s="403"/>
      <c r="UL55" s="403"/>
      <c r="UM55" s="403"/>
      <c r="UN55" s="403"/>
      <c r="UO55" s="403"/>
      <c r="UP55" s="403"/>
      <c r="UQ55" s="403"/>
      <c r="UR55" s="403"/>
      <c r="US55" s="403"/>
      <c r="UT55" s="403"/>
      <c r="UU55" s="403"/>
      <c r="UV55" s="403"/>
      <c r="UW55" s="403"/>
      <c r="UX55" s="403"/>
      <c r="UY55" s="403"/>
      <c r="UZ55" s="403"/>
      <c r="VA55" s="403"/>
      <c r="VB55" s="403"/>
      <c r="VC55" s="403"/>
      <c r="VD55" s="403"/>
      <c r="VE55" s="403"/>
      <c r="VF55" s="403"/>
      <c r="VG55" s="403"/>
      <c r="VH55" s="403"/>
      <c r="VI55" s="403"/>
      <c r="VJ55" s="403"/>
      <c r="VK55" s="403"/>
      <c r="VL55" s="403"/>
      <c r="VM55" s="403"/>
      <c r="VN55" s="403"/>
      <c r="VO55" s="403"/>
      <c r="VP55" s="403"/>
      <c r="VQ55" s="403"/>
      <c r="VR55" s="403"/>
      <c r="VS55" s="403"/>
      <c r="VT55" s="403"/>
      <c r="VU55" s="403"/>
      <c r="VV55" s="403"/>
      <c r="VW55" s="403"/>
      <c r="VX55" s="403"/>
      <c r="VY55" s="403"/>
      <c r="VZ55" s="403"/>
      <c r="WA55" s="403"/>
      <c r="WB55" s="403"/>
      <c r="WC55" s="403"/>
      <c r="WD55" s="403"/>
      <c r="WE55" s="403"/>
      <c r="WF55" s="403"/>
      <c r="WG55" s="403"/>
      <c r="WH55" s="403"/>
      <c r="WI55" s="403"/>
      <c r="WJ55" s="403"/>
      <c r="WK55" s="403"/>
      <c r="WL55" s="403"/>
      <c r="WM55" s="403"/>
      <c r="WN55" s="403"/>
      <c r="WO55" s="403"/>
      <c r="WP55" s="403"/>
      <c r="WQ55" s="403"/>
      <c r="WR55" s="403"/>
      <c r="WS55" s="403"/>
      <c r="WT55" s="403"/>
      <c r="WU55" s="403"/>
      <c r="WV55" s="403"/>
      <c r="WW55" s="403"/>
      <c r="WX55" s="403"/>
      <c r="WY55" s="403"/>
      <c r="WZ55" s="403"/>
      <c r="XA55" s="403"/>
      <c r="XB55" s="403"/>
      <c r="XC55" s="403"/>
      <c r="XD55" s="403"/>
      <c r="XE55" s="403"/>
      <c r="XF55" s="403"/>
      <c r="XG55" s="403"/>
      <c r="XH55" s="403"/>
      <c r="XI55" s="403"/>
      <c r="XJ55" s="403"/>
      <c r="XK55" s="403"/>
      <c r="XL55" s="403"/>
      <c r="XM55" s="403"/>
      <c r="XN55" s="403"/>
      <c r="XO55" s="403"/>
      <c r="XP55" s="403"/>
      <c r="XQ55" s="403"/>
      <c r="XR55" s="403"/>
      <c r="XS55" s="403"/>
      <c r="XT55" s="403"/>
      <c r="XU55" s="403"/>
      <c r="XV55" s="403"/>
      <c r="XW55" s="403"/>
      <c r="XX55" s="403"/>
      <c r="XY55" s="403"/>
      <c r="XZ55" s="403"/>
      <c r="YA55" s="403"/>
      <c r="YB55" s="403"/>
      <c r="YC55" s="403"/>
      <c r="YD55" s="403"/>
      <c r="YE55" s="403"/>
      <c r="YF55" s="403"/>
      <c r="YG55" s="403"/>
      <c r="YH55" s="403"/>
      <c r="YI55" s="403"/>
      <c r="YJ55" s="403"/>
      <c r="YK55" s="403"/>
      <c r="YL55" s="403"/>
      <c r="YM55" s="403"/>
      <c r="YN55" s="403"/>
      <c r="YO55" s="403"/>
      <c r="YP55" s="403"/>
      <c r="YQ55" s="403"/>
      <c r="YR55" s="403"/>
      <c r="YS55" s="403"/>
      <c r="YT55" s="403"/>
      <c r="YU55" s="403"/>
      <c r="YV55" s="403"/>
      <c r="YW55" s="403"/>
      <c r="YX55" s="403"/>
      <c r="YY55" s="403"/>
      <c r="YZ55" s="403"/>
      <c r="ZA55" s="403"/>
      <c r="ZB55" s="403"/>
      <c r="ZC55" s="403"/>
      <c r="ZD55" s="403"/>
      <c r="ZE55" s="403"/>
      <c r="ZF55" s="403"/>
      <c r="ZG55" s="403"/>
      <c r="ZH55" s="403"/>
      <c r="ZI55" s="403"/>
      <c r="ZJ55" s="403"/>
      <c r="ZK55" s="403"/>
      <c r="ZL55" s="403"/>
      <c r="ZM55" s="403"/>
      <c r="ZN55" s="403"/>
      <c r="ZO55" s="403"/>
      <c r="ZP55" s="403"/>
      <c r="ZQ55" s="403"/>
      <c r="ZR55" s="403"/>
      <c r="ZS55" s="403"/>
      <c r="ZT55" s="403"/>
      <c r="ZU55" s="403"/>
      <c r="ZV55" s="403"/>
      <c r="ZW55" s="403"/>
      <c r="ZX55" s="403"/>
      <c r="ZY55" s="403"/>
      <c r="ZZ55" s="403"/>
      <c r="AAA55" s="403"/>
      <c r="AAB55" s="403"/>
      <c r="AAC55" s="403"/>
      <c r="AAD55" s="403"/>
      <c r="AAE55" s="403"/>
      <c r="AAF55" s="403"/>
      <c r="AAG55" s="403"/>
      <c r="AAH55" s="403"/>
      <c r="AAI55" s="403"/>
      <c r="AAJ55" s="403"/>
      <c r="AAK55" s="403"/>
      <c r="AAL55" s="403"/>
      <c r="AAM55" s="403"/>
      <c r="AAN55" s="403"/>
      <c r="AAO55" s="403"/>
      <c r="AAP55" s="403"/>
      <c r="AAQ55" s="403"/>
      <c r="AAR55" s="403"/>
      <c r="AAS55" s="403"/>
      <c r="AAT55" s="403"/>
      <c r="AAU55" s="403"/>
      <c r="AAV55" s="403"/>
      <c r="AAW55" s="403"/>
      <c r="AAX55" s="403"/>
      <c r="AAY55" s="403"/>
      <c r="AAZ55" s="403"/>
      <c r="ABA55" s="403"/>
      <c r="ABB55" s="403"/>
      <c r="ABC55" s="403"/>
      <c r="ABD55" s="403"/>
      <c r="ABE55" s="403"/>
      <c r="ABF55" s="403"/>
      <c r="ABG55" s="403"/>
      <c r="ABH55" s="403"/>
      <c r="ABI55" s="403"/>
      <c r="ABJ55" s="403"/>
      <c r="ABK55" s="403"/>
      <c r="ABL55" s="403"/>
      <c r="ABM55" s="403"/>
      <c r="ABN55" s="403"/>
      <c r="ABO55" s="403"/>
      <c r="ABP55" s="403"/>
      <c r="ABQ55" s="403"/>
      <c r="ABR55" s="403"/>
      <c r="ABS55" s="403"/>
      <c r="ABT55" s="403"/>
      <c r="ABU55" s="403"/>
      <c r="ABV55" s="403"/>
      <c r="ABW55" s="403"/>
      <c r="ABX55" s="403"/>
      <c r="ABY55" s="403"/>
      <c r="ABZ55" s="403"/>
      <c r="ACA55" s="403"/>
      <c r="ACB55" s="403"/>
      <c r="ACC55" s="403"/>
      <c r="ACD55" s="403"/>
      <c r="ACE55" s="403"/>
      <c r="ACF55" s="403"/>
      <c r="ACG55" s="403"/>
      <c r="ACH55" s="403"/>
      <c r="ACI55" s="403"/>
      <c r="ACJ55" s="403"/>
      <c r="ACK55" s="403"/>
      <c r="ACL55" s="403"/>
      <c r="ACM55" s="403"/>
      <c r="ACN55" s="403"/>
      <c r="ACO55" s="403"/>
      <c r="ACP55" s="403"/>
      <c r="ACQ55" s="403"/>
      <c r="ACR55" s="403"/>
      <c r="ACS55" s="403"/>
      <c r="ACT55" s="403"/>
      <c r="ACU55" s="403"/>
      <c r="ACV55" s="403"/>
      <c r="ACW55" s="403"/>
      <c r="ACX55" s="403"/>
      <c r="ACY55" s="403"/>
      <c r="ACZ55" s="403"/>
      <c r="ADA55" s="403"/>
      <c r="ADB55" s="403"/>
      <c r="ADC55" s="403"/>
      <c r="ADD55" s="403"/>
      <c r="ADE55" s="403"/>
      <c r="ADF55" s="403"/>
      <c r="ADG55" s="403"/>
      <c r="ADH55" s="403"/>
      <c r="ADI55" s="403"/>
      <c r="ADJ55" s="403"/>
      <c r="ADK55" s="403"/>
      <c r="ADL55" s="403"/>
      <c r="ADM55" s="403"/>
      <c r="ADN55" s="403"/>
      <c r="ADO55" s="403"/>
      <c r="ADP55" s="403"/>
      <c r="ADQ55" s="403"/>
      <c r="ADR55" s="403"/>
      <c r="ADS55" s="403"/>
      <c r="ADT55" s="403"/>
      <c r="ADU55" s="403"/>
      <c r="ADV55" s="403"/>
      <c r="ADW55" s="403"/>
      <c r="ADX55" s="403"/>
      <c r="ADY55" s="403"/>
      <c r="ADZ55" s="403"/>
      <c r="AEA55" s="403"/>
      <c r="AEB55" s="403"/>
      <c r="AEC55" s="403"/>
      <c r="AED55" s="403"/>
      <c r="AEE55" s="403"/>
      <c r="AEF55" s="403"/>
      <c r="AEG55" s="403"/>
      <c r="AEH55" s="403"/>
      <c r="AEI55" s="403"/>
      <c r="AEJ55" s="403"/>
      <c r="AEK55" s="403"/>
      <c r="AEL55" s="403"/>
      <c r="AEM55" s="403"/>
      <c r="AEN55" s="403"/>
      <c r="AEO55" s="403"/>
      <c r="AEP55" s="403"/>
      <c r="AEQ55" s="403"/>
      <c r="AER55" s="403"/>
      <c r="AES55" s="403"/>
      <c r="AET55" s="403"/>
      <c r="AEU55" s="403"/>
      <c r="AEV55" s="403"/>
      <c r="AEW55" s="403"/>
      <c r="AEX55" s="403"/>
      <c r="AEY55" s="403"/>
      <c r="AEZ55" s="403"/>
      <c r="AFA55" s="403"/>
      <c r="AFB55" s="403"/>
      <c r="AFC55" s="403"/>
      <c r="AFD55" s="403"/>
      <c r="AFE55" s="403"/>
      <c r="AFF55" s="403"/>
      <c r="AFG55" s="403"/>
      <c r="AFH55" s="403"/>
      <c r="AFI55" s="403"/>
      <c r="AFJ55" s="403"/>
      <c r="AFK55" s="403"/>
      <c r="AFL55" s="403"/>
      <c r="AFM55" s="403"/>
      <c r="AFN55" s="403"/>
      <c r="AFO55" s="403"/>
      <c r="AFP55" s="403"/>
      <c r="AFQ55" s="403"/>
      <c r="AFR55" s="403"/>
      <c r="AFS55" s="403"/>
      <c r="AFT55" s="403"/>
      <c r="AFU55" s="403"/>
      <c r="AFV55" s="403"/>
      <c r="AFW55" s="403"/>
      <c r="AFX55" s="403"/>
      <c r="AFY55" s="403"/>
      <c r="AFZ55" s="403"/>
      <c r="AGA55" s="403"/>
      <c r="AGB55" s="403"/>
      <c r="AGC55" s="403"/>
      <c r="AGD55" s="403"/>
      <c r="AGE55" s="403"/>
      <c r="AGF55" s="403"/>
      <c r="AGG55" s="403"/>
      <c r="AGH55" s="403"/>
      <c r="AGI55" s="403"/>
      <c r="AGJ55" s="403"/>
      <c r="AGK55" s="403"/>
      <c r="AGL55" s="403"/>
      <c r="AGM55" s="403"/>
      <c r="AGN55" s="403"/>
      <c r="AGO55" s="403"/>
      <c r="AGP55" s="403"/>
      <c r="AGQ55" s="403"/>
      <c r="AGR55" s="403"/>
      <c r="AGS55" s="403"/>
      <c r="AGT55" s="403"/>
      <c r="AGU55" s="403"/>
      <c r="AGV55" s="403"/>
      <c r="AGW55" s="403"/>
      <c r="AGX55" s="403"/>
      <c r="AGY55" s="403"/>
      <c r="AGZ55" s="403"/>
      <c r="AHA55" s="403"/>
      <c r="AHB55" s="403"/>
      <c r="AHC55" s="403"/>
      <c r="AHD55" s="403"/>
      <c r="AHE55" s="403"/>
      <c r="AHF55" s="403"/>
      <c r="AHG55" s="403"/>
      <c r="AHH55" s="403"/>
      <c r="AHI55" s="403"/>
      <c r="AHJ55" s="403"/>
      <c r="AHK55" s="403"/>
      <c r="AHL55" s="403"/>
      <c r="AHM55" s="403"/>
      <c r="AHN55" s="403"/>
      <c r="AHO55" s="403"/>
      <c r="AHP55" s="403"/>
      <c r="AHQ55" s="403"/>
      <c r="AHR55" s="403"/>
      <c r="AHS55" s="403"/>
      <c r="AHT55" s="403"/>
      <c r="AHU55" s="403"/>
      <c r="AHV55" s="403"/>
      <c r="AHW55" s="403"/>
      <c r="AHX55" s="403"/>
      <c r="AHY55" s="403"/>
      <c r="AHZ55" s="403"/>
      <c r="AIA55" s="403"/>
      <c r="AIB55" s="403"/>
      <c r="AIC55" s="403"/>
      <c r="AID55" s="403"/>
      <c r="AIE55" s="403"/>
      <c r="AIF55" s="403"/>
      <c r="AIG55" s="403"/>
      <c r="AIH55" s="403"/>
      <c r="AII55" s="403"/>
      <c r="AIJ55" s="403"/>
      <c r="AIK55" s="403"/>
      <c r="AIL55" s="403"/>
      <c r="AIM55" s="403"/>
      <c r="AIN55" s="403"/>
      <c r="AIO55" s="403"/>
      <c r="AIP55" s="403"/>
      <c r="AIQ55" s="403"/>
      <c r="AIR55" s="403"/>
      <c r="AIS55" s="403"/>
      <c r="AIT55" s="403"/>
      <c r="AIU55" s="403"/>
      <c r="AIV55" s="403"/>
      <c r="AIW55" s="403"/>
      <c r="AIX55" s="403"/>
      <c r="AIY55" s="403"/>
      <c r="AIZ55" s="403"/>
      <c r="AJA55" s="403"/>
      <c r="AJB55" s="403"/>
      <c r="AJC55" s="403"/>
      <c r="AJD55" s="403"/>
      <c r="AJE55" s="403"/>
      <c r="AJF55" s="403"/>
      <c r="AJG55" s="403"/>
      <c r="AJH55" s="403"/>
      <c r="AJI55" s="403"/>
      <c r="AJJ55" s="403"/>
      <c r="AJK55" s="403"/>
      <c r="AJL55" s="403"/>
      <c r="AJM55" s="403"/>
      <c r="AJN55" s="403"/>
      <c r="AJO55" s="403"/>
      <c r="AJP55" s="403"/>
      <c r="AJQ55" s="403"/>
      <c r="AJR55" s="403"/>
      <c r="AJS55" s="403"/>
      <c r="AJT55" s="403"/>
      <c r="AJU55" s="403"/>
      <c r="AJV55" s="403"/>
      <c r="AJW55" s="403"/>
      <c r="AJX55" s="403"/>
      <c r="AJY55" s="403"/>
      <c r="AJZ55" s="403"/>
      <c r="AKA55" s="403"/>
      <c r="AKB55" s="403"/>
      <c r="AKC55" s="403"/>
      <c r="AKD55" s="403"/>
      <c r="AKE55" s="403"/>
      <c r="AKF55" s="403"/>
      <c r="AKG55" s="403"/>
      <c r="AKH55" s="403"/>
      <c r="AKI55" s="403"/>
      <c r="AKJ55" s="403"/>
      <c r="AKK55" s="403"/>
      <c r="AKL55" s="403"/>
      <c r="AKM55" s="403"/>
      <c r="AKN55" s="403"/>
      <c r="AKO55" s="403"/>
      <c r="AKP55" s="403"/>
      <c r="AKQ55" s="403"/>
      <c r="AKR55" s="403"/>
      <c r="AKS55" s="403"/>
      <c r="AKT55" s="403"/>
      <c r="AKU55" s="403"/>
      <c r="AKV55" s="403"/>
      <c r="AKW55" s="403"/>
      <c r="AKX55" s="403"/>
      <c r="AKY55" s="403"/>
      <c r="AKZ55" s="403"/>
      <c r="ALA55" s="403"/>
      <c r="ALB55" s="403"/>
      <c r="ALC55" s="403"/>
      <c r="ALD55" s="403"/>
      <c r="ALE55" s="403"/>
      <c r="ALF55" s="403"/>
      <c r="ALG55" s="403"/>
      <c r="ALH55" s="403"/>
      <c r="ALI55" s="403"/>
      <c r="ALJ55" s="403"/>
      <c r="ALK55" s="403"/>
      <c r="ALL55" s="403"/>
      <c r="ALM55" s="403"/>
      <c r="ALN55" s="403"/>
      <c r="ALO55" s="403"/>
      <c r="ALP55" s="403"/>
      <c r="ALQ55" s="403"/>
      <c r="ALR55" s="403"/>
      <c r="ALS55" s="403"/>
      <c r="ALT55" s="403"/>
      <c r="ALU55" s="403"/>
      <c r="ALV55" s="403"/>
      <c r="ALW55" s="403"/>
      <c r="ALX55" s="403"/>
      <c r="ALY55" s="403"/>
      <c r="ALZ55" s="403"/>
      <c r="AMA55" s="403"/>
      <c r="AMB55" s="403"/>
      <c r="AMC55" s="403"/>
      <c r="AMD55" s="403"/>
      <c r="AME55" s="403"/>
      <c r="AMF55" s="403"/>
      <c r="AMG55" s="403"/>
      <c r="AMH55" s="403"/>
      <c r="AMI55" s="403"/>
      <c r="AMJ55" s="403"/>
      <c r="AMK55" s="403"/>
      <c r="AML55" s="403"/>
      <c r="AMM55" s="403"/>
      <c r="AMN55" s="403"/>
      <c r="AMO55" s="403"/>
      <c r="AMP55" s="403"/>
      <c r="AMQ55" s="403"/>
      <c r="AMR55" s="403"/>
      <c r="AMS55" s="403"/>
      <c r="AMT55" s="403"/>
      <c r="AMU55" s="403"/>
      <c r="AMV55" s="403"/>
      <c r="AMW55" s="403"/>
      <c r="AMX55" s="403"/>
      <c r="AMY55" s="403"/>
      <c r="AMZ55" s="403"/>
      <c r="ANA55" s="403"/>
      <c r="ANB55" s="403"/>
      <c r="ANC55" s="403"/>
      <c r="AND55" s="403"/>
      <c r="ANE55" s="403"/>
      <c r="ANF55" s="403"/>
      <c r="ANG55" s="403"/>
      <c r="ANH55" s="403"/>
      <c r="ANI55" s="403"/>
      <c r="ANJ55" s="403"/>
      <c r="ANK55" s="403"/>
      <c r="ANL55" s="403"/>
      <c r="ANM55" s="403"/>
      <c r="ANN55" s="403"/>
      <c r="ANO55" s="403"/>
      <c r="ANP55" s="403"/>
      <c r="ANQ55" s="403"/>
      <c r="ANR55" s="403"/>
      <c r="ANS55" s="403"/>
      <c r="ANT55" s="403"/>
      <c r="ANU55" s="403"/>
      <c r="ANV55" s="403"/>
      <c r="ANW55" s="403"/>
      <c r="ANX55" s="403"/>
      <c r="ANY55" s="403"/>
      <c r="ANZ55" s="403"/>
      <c r="AOA55" s="403"/>
      <c r="AOB55" s="403"/>
      <c r="AOC55" s="403"/>
      <c r="AOD55" s="403"/>
      <c r="AOE55" s="403"/>
      <c r="AOF55" s="403"/>
      <c r="AOG55" s="403"/>
      <c r="AOH55" s="403"/>
      <c r="AOI55" s="403"/>
      <c r="AOJ55" s="403"/>
    </row>
    <row r="56" spans="1:1076" s="34" customFormat="1" x14ac:dyDescent="0.25">
      <c r="A56" s="35"/>
      <c r="B56" s="39"/>
      <c r="C56" s="159"/>
      <c r="D56" s="159"/>
      <c r="E56" s="159"/>
      <c r="F56" s="159"/>
      <c r="G56" s="159"/>
      <c r="H56" s="38"/>
      <c r="I56" s="38"/>
      <c r="L56" s="403"/>
      <c r="M56" s="403"/>
      <c r="N56" s="403"/>
      <c r="O56" s="403"/>
      <c r="P56" s="403"/>
      <c r="Q56" s="403"/>
      <c r="R56" s="403"/>
      <c r="S56" s="403"/>
      <c r="T56" s="403"/>
      <c r="U56" s="403"/>
      <c r="V56" s="403"/>
      <c r="W56" s="403"/>
      <c r="X56" s="403"/>
      <c r="Y56" s="403"/>
      <c r="Z56" s="403"/>
      <c r="AA56" s="403"/>
      <c r="AB56" s="403"/>
      <c r="AC56" s="403"/>
      <c r="AD56" s="403"/>
      <c r="AE56" s="403"/>
      <c r="AF56" s="403"/>
      <c r="AG56" s="403"/>
      <c r="AH56" s="403"/>
      <c r="AI56" s="403"/>
      <c r="AJ56" s="403"/>
      <c r="AK56" s="403"/>
      <c r="AL56" s="403"/>
      <c r="AM56" s="403"/>
      <c r="AN56" s="403"/>
      <c r="AO56" s="403"/>
      <c r="AP56" s="403"/>
      <c r="AQ56" s="403"/>
      <c r="AR56" s="403"/>
      <c r="AS56" s="403"/>
      <c r="AT56" s="403"/>
      <c r="AU56" s="403"/>
      <c r="AV56" s="403"/>
      <c r="AW56" s="403"/>
      <c r="AX56" s="403"/>
      <c r="AY56" s="403"/>
      <c r="AZ56" s="403"/>
      <c r="BA56" s="403"/>
      <c r="BB56" s="403"/>
      <c r="BC56" s="403"/>
      <c r="BD56" s="403"/>
      <c r="BE56" s="403"/>
      <c r="BF56" s="403"/>
      <c r="BG56" s="403"/>
      <c r="BH56" s="403"/>
      <c r="BI56" s="403"/>
      <c r="BJ56" s="403"/>
      <c r="BK56" s="403"/>
      <c r="BL56" s="403"/>
      <c r="BM56" s="403"/>
      <c r="BN56" s="403"/>
      <c r="BO56" s="403"/>
      <c r="BP56" s="403"/>
      <c r="BQ56" s="403"/>
      <c r="BR56" s="403"/>
      <c r="BS56" s="403"/>
      <c r="BT56" s="403"/>
      <c r="BU56" s="403"/>
      <c r="BV56" s="403"/>
      <c r="BW56" s="403"/>
      <c r="BX56" s="403"/>
      <c r="BY56" s="403"/>
      <c r="BZ56" s="403"/>
      <c r="CA56" s="403"/>
      <c r="CB56" s="403"/>
      <c r="CC56" s="403"/>
      <c r="CD56" s="403"/>
      <c r="CE56" s="403"/>
      <c r="CF56" s="403"/>
      <c r="CG56" s="403"/>
      <c r="CH56" s="403"/>
      <c r="CI56" s="403"/>
      <c r="CJ56" s="403"/>
      <c r="CK56" s="403"/>
      <c r="CL56" s="403"/>
      <c r="CM56" s="403"/>
      <c r="CN56" s="403"/>
      <c r="CO56" s="403"/>
      <c r="CP56" s="403"/>
      <c r="CQ56" s="403"/>
      <c r="CR56" s="403"/>
      <c r="CS56" s="403"/>
      <c r="CT56" s="403"/>
      <c r="CU56" s="403"/>
      <c r="CV56" s="403"/>
      <c r="CW56" s="403"/>
      <c r="CX56" s="403"/>
      <c r="CY56" s="403"/>
      <c r="CZ56" s="403"/>
      <c r="DA56" s="403"/>
      <c r="DB56" s="403"/>
      <c r="DC56" s="403"/>
      <c r="DD56" s="403"/>
      <c r="DE56" s="403"/>
      <c r="DF56" s="403"/>
      <c r="DG56" s="403"/>
      <c r="DH56" s="403"/>
      <c r="DI56" s="403"/>
      <c r="DJ56" s="403"/>
      <c r="DK56" s="403"/>
      <c r="DL56" s="403"/>
      <c r="DM56" s="403"/>
      <c r="DN56" s="403"/>
      <c r="DO56" s="403"/>
      <c r="DP56" s="403"/>
      <c r="DQ56" s="403"/>
      <c r="DR56" s="403"/>
      <c r="DS56" s="403"/>
      <c r="DT56" s="403"/>
      <c r="DU56" s="403"/>
      <c r="DV56" s="403"/>
      <c r="DW56" s="403"/>
      <c r="DX56" s="403"/>
      <c r="DY56" s="403"/>
      <c r="DZ56" s="403"/>
      <c r="EA56" s="403"/>
      <c r="EB56" s="403"/>
      <c r="EC56" s="403"/>
      <c r="ED56" s="403"/>
      <c r="EE56" s="403"/>
      <c r="EF56" s="403"/>
      <c r="EG56" s="403"/>
      <c r="EH56" s="403"/>
      <c r="EI56" s="403"/>
      <c r="EJ56" s="403"/>
      <c r="EK56" s="403"/>
      <c r="EL56" s="403"/>
      <c r="EM56" s="403"/>
      <c r="EN56" s="403"/>
      <c r="EO56" s="403"/>
      <c r="EP56" s="403"/>
      <c r="EQ56" s="403"/>
      <c r="ER56" s="403"/>
      <c r="ES56" s="403"/>
      <c r="ET56" s="403"/>
      <c r="EU56" s="403"/>
      <c r="EV56" s="403"/>
      <c r="EW56" s="403"/>
      <c r="EX56" s="403"/>
      <c r="EY56" s="403"/>
      <c r="EZ56" s="403"/>
      <c r="FA56" s="403"/>
      <c r="FB56" s="403"/>
      <c r="FC56" s="403"/>
      <c r="FD56" s="403"/>
      <c r="FE56" s="403"/>
      <c r="FF56" s="403"/>
      <c r="FG56" s="403"/>
      <c r="FH56" s="403"/>
      <c r="FI56" s="403"/>
      <c r="FJ56" s="403"/>
      <c r="FK56" s="403"/>
      <c r="FL56" s="403"/>
      <c r="FM56" s="403"/>
      <c r="FN56" s="403"/>
      <c r="FO56" s="403"/>
      <c r="FP56" s="403"/>
      <c r="FQ56" s="403"/>
      <c r="FR56" s="403"/>
      <c r="FS56" s="403"/>
      <c r="FT56" s="403"/>
      <c r="FU56" s="403"/>
      <c r="FV56" s="403"/>
      <c r="FW56" s="403"/>
      <c r="FX56" s="403"/>
      <c r="FY56" s="403"/>
      <c r="FZ56" s="403"/>
      <c r="GA56" s="403"/>
      <c r="GB56" s="403"/>
      <c r="GC56" s="403"/>
      <c r="GD56" s="403"/>
      <c r="GE56" s="403"/>
      <c r="GF56" s="403"/>
      <c r="GG56" s="403"/>
      <c r="GH56" s="403"/>
      <c r="GI56" s="403"/>
      <c r="GJ56" s="403"/>
      <c r="GK56" s="403"/>
      <c r="GL56" s="403"/>
      <c r="GM56" s="403"/>
      <c r="GN56" s="403"/>
      <c r="GO56" s="403"/>
      <c r="GP56" s="403"/>
      <c r="GQ56" s="403"/>
      <c r="GR56" s="403"/>
      <c r="GS56" s="403"/>
      <c r="GT56" s="403"/>
      <c r="GU56" s="403"/>
      <c r="GV56" s="403"/>
      <c r="GW56" s="403"/>
      <c r="GX56" s="403"/>
      <c r="GY56" s="403"/>
      <c r="GZ56" s="403"/>
      <c r="HA56" s="403"/>
      <c r="HB56" s="403"/>
      <c r="HC56" s="403"/>
      <c r="HD56" s="403"/>
      <c r="HE56" s="403"/>
      <c r="HF56" s="403"/>
      <c r="HG56" s="403"/>
      <c r="HH56" s="403"/>
      <c r="HI56" s="403"/>
      <c r="HJ56" s="403"/>
      <c r="HK56" s="403"/>
      <c r="HL56" s="403"/>
      <c r="HM56" s="403"/>
      <c r="HN56" s="403"/>
      <c r="HO56" s="403"/>
      <c r="HP56" s="403"/>
      <c r="HQ56" s="403"/>
      <c r="HR56" s="403"/>
      <c r="HS56" s="403"/>
      <c r="HT56" s="403"/>
      <c r="HU56" s="403"/>
      <c r="HV56" s="403"/>
      <c r="HW56" s="403"/>
      <c r="HX56" s="403"/>
      <c r="HY56" s="403"/>
      <c r="HZ56" s="403"/>
      <c r="IA56" s="403"/>
      <c r="IB56" s="403"/>
      <c r="IC56" s="403"/>
      <c r="ID56" s="403"/>
      <c r="IE56" s="403"/>
      <c r="IF56" s="403"/>
      <c r="IG56" s="403"/>
      <c r="IH56" s="403"/>
      <c r="II56" s="403"/>
      <c r="IJ56" s="403"/>
      <c r="IK56" s="403"/>
      <c r="IL56" s="403"/>
      <c r="IM56" s="403"/>
      <c r="IN56" s="403"/>
      <c r="IO56" s="403"/>
      <c r="IP56" s="403"/>
      <c r="IQ56" s="403"/>
      <c r="IR56" s="403"/>
      <c r="IS56" s="403"/>
      <c r="IT56" s="403"/>
      <c r="IU56" s="403"/>
      <c r="IV56" s="403"/>
      <c r="IW56" s="403"/>
      <c r="IX56" s="403"/>
      <c r="IY56" s="403"/>
      <c r="IZ56" s="403"/>
      <c r="JA56" s="403"/>
      <c r="JB56" s="403"/>
      <c r="JC56" s="403"/>
      <c r="JD56" s="403"/>
      <c r="JE56" s="403"/>
      <c r="JF56" s="403"/>
      <c r="JG56" s="403"/>
      <c r="JH56" s="403"/>
      <c r="JI56" s="403"/>
      <c r="JJ56" s="403"/>
      <c r="JK56" s="403"/>
      <c r="JL56" s="403"/>
      <c r="JM56" s="403"/>
      <c r="JN56" s="403"/>
      <c r="JO56" s="403"/>
      <c r="JP56" s="403"/>
      <c r="JQ56" s="403"/>
      <c r="JR56" s="403"/>
      <c r="JS56" s="403"/>
      <c r="JT56" s="403"/>
      <c r="JU56" s="403"/>
      <c r="JV56" s="403"/>
      <c r="JW56" s="403"/>
      <c r="JX56" s="403"/>
      <c r="JY56" s="403"/>
      <c r="JZ56" s="403"/>
      <c r="KA56" s="403"/>
      <c r="KB56" s="403"/>
      <c r="KC56" s="403"/>
      <c r="KD56" s="403"/>
      <c r="KE56" s="403"/>
      <c r="KF56" s="403"/>
      <c r="KG56" s="403"/>
      <c r="KH56" s="403"/>
      <c r="KI56" s="403"/>
      <c r="KJ56" s="403"/>
      <c r="KK56" s="403"/>
      <c r="KL56" s="403"/>
      <c r="KM56" s="403"/>
      <c r="KN56" s="403"/>
      <c r="KO56" s="403"/>
      <c r="KP56" s="403"/>
      <c r="KQ56" s="403"/>
      <c r="KR56" s="403"/>
      <c r="KS56" s="403"/>
      <c r="KT56" s="403"/>
      <c r="KU56" s="403"/>
      <c r="KV56" s="403"/>
      <c r="KW56" s="403"/>
      <c r="KX56" s="403"/>
      <c r="KY56" s="403"/>
      <c r="KZ56" s="403"/>
      <c r="LA56" s="403"/>
      <c r="LB56" s="403"/>
      <c r="LC56" s="403"/>
      <c r="LD56" s="403"/>
      <c r="LE56" s="403"/>
      <c r="LF56" s="403"/>
      <c r="LG56" s="403"/>
      <c r="LH56" s="403"/>
      <c r="LI56" s="403"/>
      <c r="LJ56" s="403"/>
      <c r="LK56" s="403"/>
      <c r="LL56" s="403"/>
      <c r="LM56" s="403"/>
      <c r="LN56" s="403"/>
      <c r="LO56" s="403"/>
      <c r="LP56" s="403"/>
      <c r="LQ56" s="403"/>
      <c r="LR56" s="403"/>
      <c r="LS56" s="403"/>
      <c r="LT56" s="403"/>
      <c r="LU56" s="403"/>
      <c r="LV56" s="403"/>
      <c r="LW56" s="403"/>
      <c r="LX56" s="403"/>
      <c r="LY56" s="403"/>
      <c r="LZ56" s="403"/>
      <c r="MA56" s="403"/>
      <c r="MB56" s="403"/>
      <c r="MC56" s="403"/>
      <c r="MD56" s="403"/>
      <c r="ME56" s="403"/>
      <c r="MF56" s="403"/>
      <c r="MG56" s="403"/>
      <c r="MH56" s="403"/>
      <c r="MI56" s="403"/>
      <c r="MJ56" s="403"/>
      <c r="MK56" s="403"/>
      <c r="ML56" s="403"/>
      <c r="MM56" s="403"/>
      <c r="MN56" s="403"/>
      <c r="MO56" s="403"/>
      <c r="MP56" s="403"/>
      <c r="MQ56" s="403"/>
      <c r="MR56" s="403"/>
      <c r="MS56" s="403"/>
      <c r="MT56" s="403"/>
      <c r="MU56" s="403"/>
      <c r="MV56" s="403"/>
      <c r="MW56" s="403"/>
      <c r="MX56" s="403"/>
      <c r="MY56" s="403"/>
      <c r="MZ56" s="403"/>
      <c r="NA56" s="403"/>
      <c r="NB56" s="403"/>
      <c r="NC56" s="403"/>
      <c r="ND56" s="403"/>
      <c r="NE56" s="403"/>
      <c r="NF56" s="403"/>
      <c r="NG56" s="403"/>
      <c r="NH56" s="403"/>
      <c r="NI56" s="403"/>
      <c r="NJ56" s="403"/>
      <c r="NK56" s="403"/>
      <c r="NL56" s="403"/>
      <c r="NM56" s="403"/>
      <c r="NN56" s="403"/>
      <c r="NO56" s="403"/>
      <c r="NP56" s="403"/>
      <c r="NQ56" s="403"/>
      <c r="NR56" s="403"/>
      <c r="NS56" s="403"/>
      <c r="NT56" s="403"/>
      <c r="NU56" s="403"/>
      <c r="NV56" s="403"/>
      <c r="NW56" s="403"/>
      <c r="NX56" s="403"/>
      <c r="NY56" s="403"/>
      <c r="NZ56" s="403"/>
      <c r="OA56" s="403"/>
      <c r="OB56" s="403"/>
      <c r="OC56" s="403"/>
      <c r="OD56" s="403"/>
      <c r="OE56" s="403"/>
      <c r="OF56" s="403"/>
      <c r="OG56" s="403"/>
      <c r="OH56" s="403"/>
      <c r="OI56" s="403"/>
      <c r="OJ56" s="403"/>
      <c r="OK56" s="403"/>
      <c r="OL56" s="403"/>
      <c r="OM56" s="403"/>
      <c r="ON56" s="403"/>
      <c r="OO56" s="403"/>
      <c r="OP56" s="403"/>
      <c r="OQ56" s="403"/>
      <c r="OR56" s="403"/>
      <c r="OS56" s="403"/>
      <c r="OT56" s="403"/>
      <c r="OU56" s="403"/>
      <c r="OV56" s="403"/>
      <c r="OW56" s="403"/>
      <c r="OX56" s="403"/>
      <c r="OY56" s="403"/>
      <c r="OZ56" s="403"/>
      <c r="PA56" s="403"/>
      <c r="PB56" s="403"/>
      <c r="PC56" s="403"/>
      <c r="PD56" s="403"/>
      <c r="PE56" s="403"/>
      <c r="PF56" s="403"/>
      <c r="PG56" s="403"/>
      <c r="PH56" s="403"/>
      <c r="PI56" s="403"/>
      <c r="PJ56" s="403"/>
      <c r="PK56" s="403"/>
      <c r="PL56" s="403"/>
      <c r="PM56" s="403"/>
      <c r="PN56" s="403"/>
      <c r="PO56" s="403"/>
      <c r="PP56" s="403"/>
      <c r="PQ56" s="403"/>
      <c r="PR56" s="403"/>
      <c r="PS56" s="403"/>
      <c r="PT56" s="403"/>
      <c r="PU56" s="403"/>
      <c r="PV56" s="403"/>
      <c r="PW56" s="403"/>
      <c r="PX56" s="403"/>
      <c r="PY56" s="403"/>
      <c r="PZ56" s="403"/>
      <c r="QA56" s="403"/>
      <c r="QB56" s="403"/>
      <c r="QC56" s="403"/>
      <c r="QD56" s="403"/>
      <c r="QE56" s="403"/>
      <c r="QF56" s="403"/>
      <c r="QG56" s="403"/>
      <c r="QH56" s="403"/>
      <c r="QI56" s="403"/>
      <c r="QJ56" s="403"/>
      <c r="QK56" s="403"/>
      <c r="QL56" s="403"/>
      <c r="QM56" s="403"/>
      <c r="QN56" s="403"/>
      <c r="QO56" s="403"/>
      <c r="QP56" s="403"/>
      <c r="QQ56" s="403"/>
      <c r="QR56" s="403"/>
      <c r="QS56" s="403"/>
      <c r="QT56" s="403"/>
      <c r="QU56" s="403"/>
      <c r="QV56" s="403"/>
      <c r="QW56" s="403"/>
      <c r="QX56" s="403"/>
      <c r="QY56" s="403"/>
      <c r="QZ56" s="403"/>
      <c r="RA56" s="403"/>
      <c r="RB56" s="403"/>
      <c r="RC56" s="403"/>
      <c r="RD56" s="403"/>
      <c r="RE56" s="403"/>
      <c r="RF56" s="403"/>
      <c r="RG56" s="403"/>
      <c r="RH56" s="403"/>
      <c r="RI56" s="403"/>
      <c r="RJ56" s="403"/>
      <c r="RK56" s="403"/>
      <c r="RL56" s="403"/>
      <c r="RM56" s="403"/>
      <c r="RN56" s="403"/>
      <c r="RO56" s="403"/>
      <c r="RP56" s="403"/>
      <c r="RQ56" s="403"/>
      <c r="RR56" s="403"/>
      <c r="RS56" s="403"/>
      <c r="RT56" s="403"/>
      <c r="RU56" s="403"/>
      <c r="RV56" s="403"/>
      <c r="RW56" s="403"/>
      <c r="RX56" s="403"/>
      <c r="RY56" s="403"/>
      <c r="RZ56" s="403"/>
      <c r="SA56" s="403"/>
      <c r="SB56" s="403"/>
      <c r="SC56" s="403"/>
      <c r="SD56" s="403"/>
      <c r="SE56" s="403"/>
      <c r="SF56" s="403"/>
      <c r="SG56" s="403"/>
      <c r="SH56" s="403"/>
      <c r="SI56" s="403"/>
      <c r="SJ56" s="403"/>
      <c r="SK56" s="403"/>
      <c r="SL56" s="403"/>
      <c r="SM56" s="403"/>
      <c r="SN56" s="403"/>
      <c r="SO56" s="403"/>
      <c r="SP56" s="403"/>
      <c r="SQ56" s="403"/>
      <c r="SR56" s="403"/>
      <c r="SS56" s="403"/>
      <c r="ST56" s="403"/>
      <c r="SU56" s="403"/>
      <c r="SV56" s="403"/>
      <c r="SW56" s="403"/>
      <c r="SX56" s="403"/>
      <c r="SY56" s="403"/>
      <c r="SZ56" s="403"/>
      <c r="TA56" s="403"/>
      <c r="TB56" s="403"/>
      <c r="TC56" s="403"/>
      <c r="TD56" s="403"/>
      <c r="TE56" s="403"/>
      <c r="TF56" s="403"/>
      <c r="TG56" s="403"/>
      <c r="TH56" s="403"/>
      <c r="TI56" s="403"/>
      <c r="TJ56" s="403"/>
      <c r="TK56" s="403"/>
      <c r="TL56" s="403"/>
      <c r="TM56" s="403"/>
      <c r="TN56" s="403"/>
      <c r="TO56" s="403"/>
      <c r="TP56" s="403"/>
      <c r="TQ56" s="403"/>
      <c r="TR56" s="403"/>
      <c r="TS56" s="403"/>
      <c r="TT56" s="403"/>
      <c r="TU56" s="403"/>
      <c r="TV56" s="403"/>
      <c r="TW56" s="403"/>
      <c r="TX56" s="403"/>
      <c r="TY56" s="403"/>
      <c r="TZ56" s="403"/>
      <c r="UA56" s="403"/>
      <c r="UB56" s="403"/>
      <c r="UC56" s="403"/>
      <c r="UD56" s="403"/>
      <c r="UE56" s="403"/>
      <c r="UF56" s="403"/>
      <c r="UG56" s="403"/>
      <c r="UH56" s="403"/>
      <c r="UI56" s="403"/>
      <c r="UJ56" s="403"/>
      <c r="UK56" s="403"/>
      <c r="UL56" s="403"/>
      <c r="UM56" s="403"/>
      <c r="UN56" s="403"/>
      <c r="UO56" s="403"/>
      <c r="UP56" s="403"/>
      <c r="UQ56" s="403"/>
      <c r="UR56" s="403"/>
      <c r="US56" s="403"/>
      <c r="UT56" s="403"/>
      <c r="UU56" s="403"/>
      <c r="UV56" s="403"/>
      <c r="UW56" s="403"/>
      <c r="UX56" s="403"/>
      <c r="UY56" s="403"/>
      <c r="UZ56" s="403"/>
      <c r="VA56" s="403"/>
      <c r="VB56" s="403"/>
      <c r="VC56" s="403"/>
      <c r="VD56" s="403"/>
      <c r="VE56" s="403"/>
      <c r="VF56" s="403"/>
      <c r="VG56" s="403"/>
      <c r="VH56" s="403"/>
      <c r="VI56" s="403"/>
      <c r="VJ56" s="403"/>
      <c r="VK56" s="403"/>
      <c r="VL56" s="403"/>
      <c r="VM56" s="403"/>
      <c r="VN56" s="403"/>
      <c r="VO56" s="403"/>
      <c r="VP56" s="403"/>
      <c r="VQ56" s="403"/>
      <c r="VR56" s="403"/>
      <c r="VS56" s="403"/>
      <c r="VT56" s="403"/>
      <c r="VU56" s="403"/>
      <c r="VV56" s="403"/>
      <c r="VW56" s="403"/>
      <c r="VX56" s="403"/>
      <c r="VY56" s="403"/>
      <c r="VZ56" s="403"/>
      <c r="WA56" s="403"/>
      <c r="WB56" s="403"/>
      <c r="WC56" s="403"/>
      <c r="WD56" s="403"/>
      <c r="WE56" s="403"/>
      <c r="WF56" s="403"/>
      <c r="WG56" s="403"/>
      <c r="WH56" s="403"/>
      <c r="WI56" s="403"/>
      <c r="WJ56" s="403"/>
      <c r="WK56" s="403"/>
      <c r="WL56" s="403"/>
      <c r="WM56" s="403"/>
      <c r="WN56" s="403"/>
      <c r="WO56" s="403"/>
      <c r="WP56" s="403"/>
      <c r="WQ56" s="403"/>
      <c r="WR56" s="403"/>
      <c r="WS56" s="403"/>
      <c r="WT56" s="403"/>
      <c r="WU56" s="403"/>
      <c r="WV56" s="403"/>
      <c r="WW56" s="403"/>
      <c r="WX56" s="403"/>
      <c r="WY56" s="403"/>
      <c r="WZ56" s="403"/>
      <c r="XA56" s="403"/>
      <c r="XB56" s="403"/>
      <c r="XC56" s="403"/>
      <c r="XD56" s="403"/>
      <c r="XE56" s="403"/>
      <c r="XF56" s="403"/>
      <c r="XG56" s="403"/>
      <c r="XH56" s="403"/>
      <c r="XI56" s="403"/>
      <c r="XJ56" s="403"/>
      <c r="XK56" s="403"/>
      <c r="XL56" s="403"/>
      <c r="XM56" s="403"/>
      <c r="XN56" s="403"/>
      <c r="XO56" s="403"/>
      <c r="XP56" s="403"/>
      <c r="XQ56" s="403"/>
      <c r="XR56" s="403"/>
      <c r="XS56" s="403"/>
      <c r="XT56" s="403"/>
      <c r="XU56" s="403"/>
      <c r="XV56" s="403"/>
      <c r="XW56" s="403"/>
      <c r="XX56" s="403"/>
      <c r="XY56" s="403"/>
      <c r="XZ56" s="403"/>
      <c r="YA56" s="403"/>
      <c r="YB56" s="403"/>
      <c r="YC56" s="403"/>
      <c r="YD56" s="403"/>
      <c r="YE56" s="403"/>
      <c r="YF56" s="403"/>
      <c r="YG56" s="403"/>
      <c r="YH56" s="403"/>
      <c r="YI56" s="403"/>
      <c r="YJ56" s="403"/>
      <c r="YK56" s="403"/>
      <c r="YL56" s="403"/>
      <c r="YM56" s="403"/>
      <c r="YN56" s="403"/>
      <c r="YO56" s="403"/>
      <c r="YP56" s="403"/>
      <c r="YQ56" s="403"/>
      <c r="YR56" s="403"/>
      <c r="YS56" s="403"/>
      <c r="YT56" s="403"/>
      <c r="YU56" s="403"/>
      <c r="YV56" s="403"/>
      <c r="YW56" s="403"/>
      <c r="YX56" s="403"/>
      <c r="YY56" s="403"/>
      <c r="YZ56" s="403"/>
      <c r="ZA56" s="403"/>
      <c r="ZB56" s="403"/>
      <c r="ZC56" s="403"/>
      <c r="ZD56" s="403"/>
      <c r="ZE56" s="403"/>
      <c r="ZF56" s="403"/>
      <c r="ZG56" s="403"/>
      <c r="ZH56" s="403"/>
      <c r="ZI56" s="403"/>
      <c r="ZJ56" s="403"/>
      <c r="ZK56" s="403"/>
      <c r="ZL56" s="403"/>
      <c r="ZM56" s="403"/>
      <c r="ZN56" s="403"/>
      <c r="ZO56" s="403"/>
      <c r="ZP56" s="403"/>
      <c r="ZQ56" s="403"/>
      <c r="ZR56" s="403"/>
      <c r="ZS56" s="403"/>
      <c r="ZT56" s="403"/>
      <c r="ZU56" s="403"/>
      <c r="ZV56" s="403"/>
      <c r="ZW56" s="403"/>
      <c r="ZX56" s="403"/>
      <c r="ZY56" s="403"/>
      <c r="ZZ56" s="403"/>
      <c r="AAA56" s="403"/>
      <c r="AAB56" s="403"/>
      <c r="AAC56" s="403"/>
      <c r="AAD56" s="403"/>
      <c r="AAE56" s="403"/>
      <c r="AAF56" s="403"/>
      <c r="AAG56" s="403"/>
      <c r="AAH56" s="403"/>
      <c r="AAI56" s="403"/>
      <c r="AAJ56" s="403"/>
      <c r="AAK56" s="403"/>
      <c r="AAL56" s="403"/>
      <c r="AAM56" s="403"/>
      <c r="AAN56" s="403"/>
      <c r="AAO56" s="403"/>
      <c r="AAP56" s="403"/>
      <c r="AAQ56" s="403"/>
      <c r="AAR56" s="403"/>
      <c r="AAS56" s="403"/>
      <c r="AAT56" s="403"/>
      <c r="AAU56" s="403"/>
      <c r="AAV56" s="403"/>
      <c r="AAW56" s="403"/>
      <c r="AAX56" s="403"/>
      <c r="AAY56" s="403"/>
      <c r="AAZ56" s="403"/>
      <c r="ABA56" s="403"/>
      <c r="ABB56" s="403"/>
      <c r="ABC56" s="403"/>
      <c r="ABD56" s="403"/>
      <c r="ABE56" s="403"/>
      <c r="ABF56" s="403"/>
      <c r="ABG56" s="403"/>
      <c r="ABH56" s="403"/>
      <c r="ABI56" s="403"/>
      <c r="ABJ56" s="403"/>
      <c r="ABK56" s="403"/>
      <c r="ABL56" s="403"/>
      <c r="ABM56" s="403"/>
      <c r="ABN56" s="403"/>
      <c r="ABO56" s="403"/>
      <c r="ABP56" s="403"/>
      <c r="ABQ56" s="403"/>
      <c r="ABR56" s="403"/>
      <c r="ABS56" s="403"/>
      <c r="ABT56" s="403"/>
      <c r="ABU56" s="403"/>
      <c r="ABV56" s="403"/>
      <c r="ABW56" s="403"/>
      <c r="ABX56" s="403"/>
      <c r="ABY56" s="403"/>
      <c r="ABZ56" s="403"/>
      <c r="ACA56" s="403"/>
      <c r="ACB56" s="403"/>
      <c r="ACC56" s="403"/>
      <c r="ACD56" s="403"/>
      <c r="ACE56" s="403"/>
      <c r="ACF56" s="403"/>
      <c r="ACG56" s="403"/>
      <c r="ACH56" s="403"/>
      <c r="ACI56" s="403"/>
      <c r="ACJ56" s="403"/>
      <c r="ACK56" s="403"/>
      <c r="ACL56" s="403"/>
      <c r="ACM56" s="403"/>
      <c r="ACN56" s="403"/>
      <c r="ACO56" s="403"/>
      <c r="ACP56" s="403"/>
      <c r="ACQ56" s="403"/>
      <c r="ACR56" s="403"/>
      <c r="ACS56" s="403"/>
      <c r="ACT56" s="403"/>
      <c r="ACU56" s="403"/>
      <c r="ACV56" s="403"/>
      <c r="ACW56" s="403"/>
      <c r="ACX56" s="403"/>
      <c r="ACY56" s="403"/>
      <c r="ACZ56" s="403"/>
      <c r="ADA56" s="403"/>
      <c r="ADB56" s="403"/>
      <c r="ADC56" s="403"/>
      <c r="ADD56" s="403"/>
      <c r="ADE56" s="403"/>
      <c r="ADF56" s="403"/>
      <c r="ADG56" s="403"/>
      <c r="ADH56" s="403"/>
      <c r="ADI56" s="403"/>
      <c r="ADJ56" s="403"/>
      <c r="ADK56" s="403"/>
      <c r="ADL56" s="403"/>
      <c r="ADM56" s="403"/>
      <c r="ADN56" s="403"/>
      <c r="ADO56" s="403"/>
      <c r="ADP56" s="403"/>
      <c r="ADQ56" s="403"/>
      <c r="ADR56" s="403"/>
      <c r="ADS56" s="403"/>
      <c r="ADT56" s="403"/>
      <c r="ADU56" s="403"/>
      <c r="ADV56" s="403"/>
      <c r="ADW56" s="403"/>
      <c r="ADX56" s="403"/>
      <c r="ADY56" s="403"/>
      <c r="ADZ56" s="403"/>
      <c r="AEA56" s="403"/>
      <c r="AEB56" s="403"/>
      <c r="AEC56" s="403"/>
      <c r="AED56" s="403"/>
      <c r="AEE56" s="403"/>
      <c r="AEF56" s="403"/>
      <c r="AEG56" s="403"/>
      <c r="AEH56" s="403"/>
      <c r="AEI56" s="403"/>
      <c r="AEJ56" s="403"/>
      <c r="AEK56" s="403"/>
      <c r="AEL56" s="403"/>
      <c r="AEM56" s="403"/>
      <c r="AEN56" s="403"/>
      <c r="AEO56" s="403"/>
      <c r="AEP56" s="403"/>
      <c r="AEQ56" s="403"/>
      <c r="AER56" s="403"/>
      <c r="AES56" s="403"/>
      <c r="AET56" s="403"/>
      <c r="AEU56" s="403"/>
      <c r="AEV56" s="403"/>
      <c r="AEW56" s="403"/>
      <c r="AEX56" s="403"/>
      <c r="AEY56" s="403"/>
      <c r="AEZ56" s="403"/>
      <c r="AFA56" s="403"/>
      <c r="AFB56" s="403"/>
      <c r="AFC56" s="403"/>
      <c r="AFD56" s="403"/>
      <c r="AFE56" s="403"/>
      <c r="AFF56" s="403"/>
      <c r="AFG56" s="403"/>
      <c r="AFH56" s="403"/>
      <c r="AFI56" s="403"/>
      <c r="AFJ56" s="403"/>
      <c r="AFK56" s="403"/>
      <c r="AFL56" s="403"/>
      <c r="AFM56" s="403"/>
      <c r="AFN56" s="403"/>
      <c r="AFO56" s="403"/>
      <c r="AFP56" s="403"/>
      <c r="AFQ56" s="403"/>
      <c r="AFR56" s="403"/>
      <c r="AFS56" s="403"/>
      <c r="AFT56" s="403"/>
      <c r="AFU56" s="403"/>
      <c r="AFV56" s="403"/>
      <c r="AFW56" s="403"/>
      <c r="AFX56" s="403"/>
      <c r="AFY56" s="403"/>
      <c r="AFZ56" s="403"/>
      <c r="AGA56" s="403"/>
      <c r="AGB56" s="403"/>
      <c r="AGC56" s="403"/>
      <c r="AGD56" s="403"/>
      <c r="AGE56" s="403"/>
      <c r="AGF56" s="403"/>
      <c r="AGG56" s="403"/>
      <c r="AGH56" s="403"/>
      <c r="AGI56" s="403"/>
      <c r="AGJ56" s="403"/>
      <c r="AGK56" s="403"/>
      <c r="AGL56" s="403"/>
      <c r="AGM56" s="403"/>
      <c r="AGN56" s="403"/>
      <c r="AGO56" s="403"/>
      <c r="AGP56" s="403"/>
      <c r="AGQ56" s="403"/>
      <c r="AGR56" s="403"/>
      <c r="AGS56" s="403"/>
      <c r="AGT56" s="403"/>
      <c r="AGU56" s="403"/>
      <c r="AGV56" s="403"/>
      <c r="AGW56" s="403"/>
      <c r="AGX56" s="403"/>
      <c r="AGY56" s="403"/>
      <c r="AGZ56" s="403"/>
      <c r="AHA56" s="403"/>
      <c r="AHB56" s="403"/>
      <c r="AHC56" s="403"/>
      <c r="AHD56" s="403"/>
      <c r="AHE56" s="403"/>
      <c r="AHF56" s="403"/>
      <c r="AHG56" s="403"/>
      <c r="AHH56" s="403"/>
      <c r="AHI56" s="403"/>
      <c r="AHJ56" s="403"/>
      <c r="AHK56" s="403"/>
      <c r="AHL56" s="403"/>
      <c r="AHM56" s="403"/>
      <c r="AHN56" s="403"/>
      <c r="AHO56" s="403"/>
      <c r="AHP56" s="403"/>
      <c r="AHQ56" s="403"/>
      <c r="AHR56" s="403"/>
      <c r="AHS56" s="403"/>
      <c r="AHT56" s="403"/>
      <c r="AHU56" s="403"/>
      <c r="AHV56" s="403"/>
      <c r="AHW56" s="403"/>
      <c r="AHX56" s="403"/>
      <c r="AHY56" s="403"/>
      <c r="AHZ56" s="403"/>
      <c r="AIA56" s="403"/>
      <c r="AIB56" s="403"/>
      <c r="AIC56" s="403"/>
      <c r="AID56" s="403"/>
      <c r="AIE56" s="403"/>
      <c r="AIF56" s="403"/>
      <c r="AIG56" s="403"/>
      <c r="AIH56" s="403"/>
      <c r="AII56" s="403"/>
      <c r="AIJ56" s="403"/>
      <c r="AIK56" s="403"/>
      <c r="AIL56" s="403"/>
      <c r="AIM56" s="403"/>
      <c r="AIN56" s="403"/>
      <c r="AIO56" s="403"/>
      <c r="AIP56" s="403"/>
      <c r="AIQ56" s="403"/>
      <c r="AIR56" s="403"/>
      <c r="AIS56" s="403"/>
      <c r="AIT56" s="403"/>
      <c r="AIU56" s="403"/>
      <c r="AIV56" s="403"/>
      <c r="AIW56" s="403"/>
      <c r="AIX56" s="403"/>
      <c r="AIY56" s="403"/>
      <c r="AIZ56" s="403"/>
      <c r="AJA56" s="403"/>
      <c r="AJB56" s="403"/>
      <c r="AJC56" s="403"/>
      <c r="AJD56" s="403"/>
      <c r="AJE56" s="403"/>
      <c r="AJF56" s="403"/>
      <c r="AJG56" s="403"/>
      <c r="AJH56" s="403"/>
      <c r="AJI56" s="403"/>
      <c r="AJJ56" s="403"/>
      <c r="AJK56" s="403"/>
      <c r="AJL56" s="403"/>
      <c r="AJM56" s="403"/>
      <c r="AJN56" s="403"/>
      <c r="AJO56" s="403"/>
      <c r="AJP56" s="403"/>
      <c r="AJQ56" s="403"/>
      <c r="AJR56" s="403"/>
      <c r="AJS56" s="403"/>
      <c r="AJT56" s="403"/>
      <c r="AJU56" s="403"/>
      <c r="AJV56" s="403"/>
      <c r="AJW56" s="403"/>
      <c r="AJX56" s="403"/>
      <c r="AJY56" s="403"/>
      <c r="AJZ56" s="403"/>
      <c r="AKA56" s="403"/>
      <c r="AKB56" s="403"/>
      <c r="AKC56" s="403"/>
      <c r="AKD56" s="403"/>
      <c r="AKE56" s="403"/>
      <c r="AKF56" s="403"/>
      <c r="AKG56" s="403"/>
      <c r="AKH56" s="403"/>
      <c r="AKI56" s="403"/>
      <c r="AKJ56" s="403"/>
      <c r="AKK56" s="403"/>
      <c r="AKL56" s="403"/>
      <c r="AKM56" s="403"/>
      <c r="AKN56" s="403"/>
      <c r="AKO56" s="403"/>
      <c r="AKP56" s="403"/>
      <c r="AKQ56" s="403"/>
      <c r="AKR56" s="403"/>
      <c r="AKS56" s="403"/>
      <c r="AKT56" s="403"/>
      <c r="AKU56" s="403"/>
      <c r="AKV56" s="403"/>
      <c r="AKW56" s="403"/>
      <c r="AKX56" s="403"/>
      <c r="AKY56" s="403"/>
      <c r="AKZ56" s="403"/>
      <c r="ALA56" s="403"/>
      <c r="ALB56" s="403"/>
      <c r="ALC56" s="403"/>
      <c r="ALD56" s="403"/>
      <c r="ALE56" s="403"/>
      <c r="ALF56" s="403"/>
      <c r="ALG56" s="403"/>
      <c r="ALH56" s="403"/>
      <c r="ALI56" s="403"/>
      <c r="ALJ56" s="403"/>
      <c r="ALK56" s="403"/>
      <c r="ALL56" s="403"/>
      <c r="ALM56" s="403"/>
      <c r="ALN56" s="403"/>
      <c r="ALO56" s="403"/>
      <c r="ALP56" s="403"/>
      <c r="ALQ56" s="403"/>
      <c r="ALR56" s="403"/>
      <c r="ALS56" s="403"/>
      <c r="ALT56" s="403"/>
      <c r="ALU56" s="403"/>
      <c r="ALV56" s="403"/>
      <c r="ALW56" s="403"/>
      <c r="ALX56" s="403"/>
      <c r="ALY56" s="403"/>
      <c r="ALZ56" s="403"/>
      <c r="AMA56" s="403"/>
      <c r="AMB56" s="403"/>
      <c r="AMC56" s="403"/>
      <c r="AMD56" s="403"/>
      <c r="AME56" s="403"/>
      <c r="AMF56" s="403"/>
      <c r="AMG56" s="403"/>
      <c r="AMH56" s="403"/>
      <c r="AMI56" s="403"/>
      <c r="AMJ56" s="403"/>
      <c r="AMK56" s="403"/>
      <c r="AML56" s="403"/>
      <c r="AMM56" s="403"/>
      <c r="AMN56" s="403"/>
      <c r="AMO56" s="403"/>
      <c r="AMP56" s="403"/>
      <c r="AMQ56" s="403"/>
      <c r="AMR56" s="403"/>
      <c r="AMS56" s="403"/>
      <c r="AMT56" s="403"/>
      <c r="AMU56" s="403"/>
      <c r="AMV56" s="403"/>
      <c r="AMW56" s="403"/>
      <c r="AMX56" s="403"/>
      <c r="AMY56" s="403"/>
      <c r="AMZ56" s="403"/>
      <c r="ANA56" s="403"/>
      <c r="ANB56" s="403"/>
      <c r="ANC56" s="403"/>
      <c r="AND56" s="403"/>
      <c r="ANE56" s="403"/>
      <c r="ANF56" s="403"/>
      <c r="ANG56" s="403"/>
      <c r="ANH56" s="403"/>
      <c r="ANI56" s="403"/>
      <c r="ANJ56" s="403"/>
      <c r="ANK56" s="403"/>
      <c r="ANL56" s="403"/>
      <c r="ANM56" s="403"/>
      <c r="ANN56" s="403"/>
      <c r="ANO56" s="403"/>
      <c r="ANP56" s="403"/>
      <c r="ANQ56" s="403"/>
      <c r="ANR56" s="403"/>
      <c r="ANS56" s="403"/>
      <c r="ANT56" s="403"/>
      <c r="ANU56" s="403"/>
      <c r="ANV56" s="403"/>
      <c r="ANW56" s="403"/>
      <c r="ANX56" s="403"/>
      <c r="ANY56" s="403"/>
      <c r="ANZ56" s="403"/>
      <c r="AOA56" s="403"/>
      <c r="AOB56" s="403"/>
      <c r="AOC56" s="403"/>
      <c r="AOD56" s="403"/>
      <c r="AOE56" s="403"/>
      <c r="AOF56" s="403"/>
      <c r="AOG56" s="403"/>
      <c r="AOH56" s="403"/>
      <c r="AOI56" s="403"/>
      <c r="AOJ56" s="403"/>
    </row>
    <row r="57" spans="1:1076" x14ac:dyDescent="0.25">
      <c r="A57" s="160" t="s">
        <v>314</v>
      </c>
      <c r="B57" s="1083" t="s">
        <v>315</v>
      </c>
      <c r="C57" s="1083"/>
      <c r="D57" s="1083"/>
      <c r="E57" s="1083"/>
      <c r="F57" s="1083"/>
      <c r="G57" s="1083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  <c r="AA57" s="497"/>
      <c r="AB57" s="497"/>
      <c r="AC57" s="497"/>
      <c r="AD57" s="497"/>
      <c r="AE57" s="497"/>
      <c r="AF57" s="497"/>
      <c r="AG57" s="497"/>
      <c r="AH57" s="497"/>
      <c r="AI57" s="497"/>
      <c r="AJ57" s="497"/>
      <c r="AK57" s="497"/>
      <c r="AL57" s="497"/>
      <c r="AM57" s="497"/>
      <c r="AN57" s="497"/>
      <c r="AO57" s="497"/>
      <c r="AP57" s="497"/>
      <c r="AQ57" s="497"/>
      <c r="AR57" s="497"/>
      <c r="AS57" s="497"/>
      <c r="AT57" s="497"/>
      <c r="AU57" s="497"/>
      <c r="AV57" s="497"/>
      <c r="AW57" s="497"/>
      <c r="AX57" s="497"/>
      <c r="AY57" s="497"/>
      <c r="AZ57" s="497"/>
      <c r="BA57" s="497"/>
      <c r="BB57" s="497"/>
      <c r="BC57" s="497"/>
      <c r="BD57" s="497"/>
      <c r="BE57" s="497"/>
      <c r="BF57" s="497"/>
      <c r="BG57" s="497"/>
      <c r="BH57" s="497"/>
      <c r="BI57" s="497"/>
      <c r="BJ57" s="497"/>
      <c r="BK57" s="497"/>
      <c r="BL57" s="497"/>
      <c r="BM57" s="497"/>
      <c r="BN57" s="497"/>
      <c r="BO57" s="497"/>
      <c r="BP57" s="497"/>
      <c r="BQ57" s="497"/>
      <c r="BR57" s="497"/>
      <c r="BS57" s="497"/>
      <c r="BT57" s="497"/>
      <c r="BU57" s="497"/>
      <c r="BV57" s="497"/>
      <c r="BW57" s="497"/>
      <c r="BX57" s="497"/>
      <c r="BY57" s="497"/>
      <c r="BZ57" s="497"/>
      <c r="CA57" s="497"/>
      <c r="CB57" s="497"/>
      <c r="CC57" s="497"/>
      <c r="CD57" s="497"/>
      <c r="CE57" s="497"/>
      <c r="CF57" s="497"/>
      <c r="CG57" s="497"/>
      <c r="CH57" s="497"/>
      <c r="CI57" s="497"/>
      <c r="CJ57" s="497"/>
      <c r="CK57" s="497"/>
      <c r="CL57" s="497"/>
      <c r="CM57" s="497"/>
      <c r="CN57" s="497"/>
      <c r="CO57" s="497"/>
      <c r="CP57" s="497"/>
      <c r="CQ57" s="497"/>
      <c r="CR57" s="497"/>
      <c r="CS57" s="497"/>
      <c r="CT57" s="497"/>
      <c r="CU57" s="497"/>
      <c r="CV57" s="497"/>
      <c r="CW57" s="497"/>
      <c r="CX57" s="497"/>
      <c r="CY57" s="497"/>
      <c r="CZ57" s="497"/>
      <c r="DA57" s="497"/>
      <c r="DB57" s="497"/>
      <c r="DC57" s="497"/>
      <c r="DD57" s="497"/>
      <c r="DE57" s="497"/>
      <c r="DF57" s="497"/>
      <c r="DG57" s="497"/>
      <c r="DH57" s="497"/>
      <c r="DI57" s="497"/>
      <c r="DJ57" s="497"/>
      <c r="DK57" s="497"/>
      <c r="DL57" s="497"/>
      <c r="DM57" s="497"/>
      <c r="DN57" s="497"/>
      <c r="DO57" s="497"/>
      <c r="DP57" s="497"/>
      <c r="DQ57" s="497"/>
      <c r="DR57" s="497"/>
      <c r="DS57" s="497"/>
      <c r="DT57" s="497"/>
      <c r="DU57" s="497"/>
      <c r="DV57" s="497"/>
      <c r="DW57" s="497"/>
      <c r="DX57" s="497"/>
      <c r="DY57" s="497"/>
      <c r="DZ57" s="497"/>
      <c r="EA57" s="497"/>
      <c r="EB57" s="497"/>
      <c r="EC57" s="497"/>
      <c r="ED57" s="497"/>
      <c r="EE57" s="497"/>
      <c r="EF57" s="497"/>
      <c r="EG57" s="497"/>
      <c r="EH57" s="497"/>
      <c r="EI57" s="497"/>
      <c r="EJ57" s="497"/>
      <c r="EK57" s="497"/>
      <c r="EL57" s="497"/>
      <c r="EM57" s="497"/>
      <c r="EN57" s="497"/>
      <c r="EO57" s="497"/>
      <c r="EP57" s="497"/>
      <c r="EQ57" s="497"/>
      <c r="ER57" s="497"/>
      <c r="ES57" s="497"/>
      <c r="ET57" s="497"/>
      <c r="EU57" s="497"/>
      <c r="EV57" s="497"/>
      <c r="EW57" s="497"/>
      <c r="EX57" s="497"/>
      <c r="EY57" s="497"/>
      <c r="EZ57" s="497"/>
      <c r="FA57" s="497"/>
      <c r="FB57" s="497"/>
      <c r="FC57" s="497"/>
      <c r="FD57" s="497"/>
      <c r="FE57" s="497"/>
      <c r="FF57" s="497"/>
      <c r="FG57" s="497"/>
      <c r="FH57" s="497"/>
      <c r="FI57" s="497"/>
      <c r="FJ57" s="497"/>
      <c r="FK57" s="497"/>
      <c r="FL57" s="497"/>
      <c r="FM57" s="497"/>
      <c r="FN57" s="497"/>
      <c r="FO57" s="497"/>
      <c r="FP57" s="497"/>
      <c r="FQ57" s="497"/>
      <c r="FR57" s="497"/>
      <c r="FS57" s="497"/>
      <c r="FT57" s="497"/>
      <c r="FU57" s="497"/>
      <c r="FV57" s="497"/>
      <c r="FW57" s="497"/>
      <c r="FX57" s="497"/>
      <c r="FY57" s="497"/>
      <c r="FZ57" s="497"/>
      <c r="GA57" s="497"/>
      <c r="GB57" s="497"/>
      <c r="GC57" s="497"/>
      <c r="GD57" s="497"/>
      <c r="GE57" s="497"/>
      <c r="GF57" s="497"/>
      <c r="GG57" s="497"/>
      <c r="GH57" s="497"/>
      <c r="GI57" s="497"/>
      <c r="GJ57" s="497"/>
      <c r="GK57" s="497"/>
      <c r="GL57" s="497"/>
      <c r="GM57" s="497"/>
      <c r="GN57" s="497"/>
      <c r="GO57" s="497"/>
      <c r="GP57" s="497"/>
      <c r="GQ57" s="497"/>
      <c r="GR57" s="497"/>
      <c r="GS57" s="497"/>
      <c r="GT57" s="497"/>
      <c r="GU57" s="497"/>
      <c r="GV57" s="497"/>
      <c r="GW57" s="497"/>
      <c r="GX57" s="497"/>
      <c r="GY57" s="497"/>
      <c r="GZ57" s="497"/>
      <c r="HA57" s="497"/>
      <c r="HB57" s="497"/>
      <c r="HC57" s="497"/>
      <c r="HD57" s="497"/>
      <c r="HE57" s="497"/>
      <c r="HF57" s="497"/>
      <c r="HG57" s="497"/>
      <c r="HH57" s="497"/>
      <c r="HI57" s="497"/>
      <c r="HJ57" s="497"/>
      <c r="HK57" s="497"/>
      <c r="HL57" s="497"/>
      <c r="HM57" s="497"/>
      <c r="HN57" s="497"/>
      <c r="HO57" s="497"/>
      <c r="HP57" s="497"/>
      <c r="HQ57" s="497"/>
      <c r="HR57" s="497"/>
      <c r="HS57" s="497"/>
      <c r="HT57" s="497"/>
      <c r="HU57" s="497"/>
      <c r="HV57" s="497"/>
      <c r="HW57" s="497"/>
      <c r="HX57" s="497"/>
      <c r="HY57" s="497"/>
      <c r="HZ57" s="497"/>
      <c r="IA57" s="497"/>
      <c r="IB57" s="497"/>
      <c r="IC57" s="497"/>
      <c r="ID57" s="497"/>
      <c r="IE57" s="497"/>
      <c r="IF57" s="497"/>
      <c r="IG57" s="497"/>
      <c r="IH57" s="497"/>
      <c r="II57" s="497"/>
      <c r="IJ57" s="497"/>
      <c r="IK57" s="497"/>
      <c r="IL57" s="497"/>
      <c r="IM57" s="497"/>
      <c r="IN57" s="497"/>
      <c r="IO57" s="497"/>
      <c r="IP57" s="497"/>
      <c r="IQ57" s="497"/>
      <c r="IR57" s="497"/>
      <c r="IS57" s="497"/>
      <c r="IT57" s="497"/>
      <c r="IU57" s="497"/>
      <c r="IV57" s="497"/>
      <c r="IW57" s="497"/>
      <c r="IX57" s="497"/>
      <c r="IY57" s="497"/>
      <c r="IZ57" s="497"/>
      <c r="JA57" s="497"/>
      <c r="JB57" s="497"/>
      <c r="JC57" s="497"/>
      <c r="JD57" s="497"/>
      <c r="JE57" s="497"/>
      <c r="JF57" s="497"/>
      <c r="JG57" s="497"/>
      <c r="JH57" s="497"/>
      <c r="JI57" s="497"/>
      <c r="JJ57" s="497"/>
      <c r="JK57" s="497"/>
      <c r="JL57" s="497"/>
      <c r="JM57" s="497"/>
      <c r="JN57" s="497"/>
      <c r="JO57" s="497"/>
      <c r="JP57" s="497"/>
      <c r="JQ57" s="497"/>
      <c r="JR57" s="497"/>
      <c r="JS57" s="497"/>
      <c r="JT57" s="497"/>
      <c r="JU57" s="497"/>
      <c r="JV57" s="497"/>
      <c r="JW57" s="497"/>
      <c r="JX57" s="497"/>
      <c r="JY57" s="497"/>
      <c r="JZ57" s="497"/>
      <c r="KA57" s="497"/>
      <c r="KB57" s="497"/>
      <c r="KC57" s="497"/>
      <c r="KD57" s="497"/>
      <c r="KE57" s="497"/>
      <c r="KF57" s="497"/>
      <c r="KG57" s="497"/>
      <c r="KH57" s="497"/>
      <c r="KI57" s="497"/>
      <c r="KJ57" s="497"/>
      <c r="KK57" s="497"/>
      <c r="KL57" s="497"/>
      <c r="KM57" s="497"/>
      <c r="KN57" s="497"/>
      <c r="KO57" s="497"/>
      <c r="KP57" s="497"/>
      <c r="KQ57" s="497"/>
      <c r="KR57" s="497"/>
      <c r="KS57" s="497"/>
      <c r="KT57" s="497"/>
      <c r="KU57" s="497"/>
      <c r="KV57" s="497"/>
      <c r="KW57" s="497"/>
      <c r="KX57" s="497"/>
      <c r="KY57" s="497"/>
      <c r="KZ57" s="497"/>
      <c r="LA57" s="497"/>
      <c r="LB57" s="497"/>
      <c r="LC57" s="497"/>
      <c r="LD57" s="497"/>
      <c r="LE57" s="497"/>
      <c r="LF57" s="497"/>
      <c r="LG57" s="497"/>
      <c r="LH57" s="497"/>
      <c r="LI57" s="497"/>
      <c r="LJ57" s="497"/>
      <c r="LK57" s="497"/>
      <c r="LL57" s="497"/>
      <c r="LM57" s="497"/>
      <c r="LN57" s="497"/>
      <c r="LO57" s="497"/>
      <c r="LP57" s="497"/>
      <c r="LQ57" s="497"/>
      <c r="LR57" s="497"/>
      <c r="LS57" s="497"/>
      <c r="LT57" s="497"/>
      <c r="LU57" s="497"/>
      <c r="LV57" s="497"/>
      <c r="LW57" s="497"/>
      <c r="LX57" s="497"/>
      <c r="LY57" s="497"/>
      <c r="LZ57" s="497"/>
      <c r="MA57" s="497"/>
      <c r="MB57" s="497"/>
      <c r="MC57" s="497"/>
      <c r="MD57" s="497"/>
      <c r="ME57" s="497"/>
      <c r="MF57" s="497"/>
      <c r="MG57" s="497"/>
      <c r="MH57" s="497"/>
      <c r="MI57" s="497"/>
      <c r="MJ57" s="497"/>
      <c r="MK57" s="497"/>
      <c r="ML57" s="497"/>
      <c r="MM57" s="497"/>
      <c r="MN57" s="497"/>
      <c r="MO57" s="497"/>
      <c r="MP57" s="497"/>
      <c r="MQ57" s="497"/>
      <c r="MR57" s="497"/>
      <c r="MS57" s="497"/>
      <c r="MT57" s="497"/>
      <c r="MU57" s="497"/>
      <c r="MV57" s="497"/>
      <c r="MW57" s="497"/>
      <c r="MX57" s="497"/>
      <c r="MY57" s="497"/>
      <c r="MZ57" s="497"/>
      <c r="NA57" s="497"/>
      <c r="NB57" s="497"/>
      <c r="NC57" s="497"/>
      <c r="ND57" s="497"/>
      <c r="NE57" s="497"/>
      <c r="NF57" s="497"/>
      <c r="NG57" s="497"/>
      <c r="NH57" s="497"/>
      <c r="NI57" s="497"/>
      <c r="NJ57" s="497"/>
      <c r="NK57" s="497"/>
      <c r="NL57" s="497"/>
      <c r="NM57" s="497"/>
      <c r="NN57" s="497"/>
      <c r="NO57" s="497"/>
      <c r="NP57" s="497"/>
      <c r="NQ57" s="497"/>
      <c r="NR57" s="497"/>
      <c r="NS57" s="497"/>
      <c r="NT57" s="497"/>
      <c r="NU57" s="497"/>
      <c r="NV57" s="497"/>
      <c r="NW57" s="497"/>
      <c r="NX57" s="497"/>
      <c r="NY57" s="497"/>
      <c r="NZ57" s="497"/>
      <c r="OA57" s="497"/>
      <c r="OB57" s="497"/>
      <c r="OC57" s="497"/>
      <c r="OD57" s="497"/>
      <c r="OE57" s="497"/>
      <c r="OF57" s="497"/>
      <c r="OG57" s="497"/>
      <c r="OH57" s="497"/>
      <c r="OI57" s="497"/>
      <c r="OJ57" s="497"/>
      <c r="OK57" s="497"/>
      <c r="OL57" s="497"/>
      <c r="OM57" s="497"/>
      <c r="ON57" s="497"/>
      <c r="OO57" s="497"/>
      <c r="OP57" s="497"/>
      <c r="OQ57" s="497"/>
      <c r="OR57" s="497"/>
      <c r="OS57" s="497"/>
      <c r="OT57" s="497"/>
      <c r="OU57" s="497"/>
      <c r="OV57" s="497"/>
      <c r="OW57" s="497"/>
      <c r="OX57" s="497"/>
      <c r="OY57" s="497"/>
      <c r="OZ57" s="497"/>
      <c r="PA57" s="497"/>
      <c r="PB57" s="497"/>
      <c r="PC57" s="497"/>
      <c r="PD57" s="497"/>
      <c r="PE57" s="497"/>
      <c r="PF57" s="497"/>
      <c r="PG57" s="497"/>
      <c r="PH57" s="497"/>
      <c r="PI57" s="497"/>
      <c r="PJ57" s="497"/>
      <c r="PK57" s="497"/>
      <c r="PL57" s="497"/>
      <c r="PM57" s="497"/>
      <c r="PN57" s="497"/>
      <c r="PO57" s="497"/>
      <c r="PP57" s="497"/>
      <c r="PQ57" s="497"/>
      <c r="PR57" s="497"/>
      <c r="PS57" s="497"/>
      <c r="PT57" s="497"/>
      <c r="PU57" s="497"/>
      <c r="PV57" s="497"/>
      <c r="PW57" s="497"/>
      <c r="PX57" s="497"/>
      <c r="PY57" s="497"/>
      <c r="PZ57" s="497"/>
      <c r="QA57" s="497"/>
      <c r="QB57" s="497"/>
      <c r="QC57" s="497"/>
      <c r="QD57" s="497"/>
      <c r="QE57" s="497"/>
      <c r="QF57" s="497"/>
      <c r="QG57" s="497"/>
      <c r="QH57" s="497"/>
      <c r="QI57" s="497"/>
      <c r="QJ57" s="497"/>
      <c r="QK57" s="497"/>
      <c r="QL57" s="497"/>
      <c r="QM57" s="497"/>
      <c r="QN57" s="497"/>
      <c r="QO57" s="497"/>
      <c r="QP57" s="497"/>
      <c r="QQ57" s="497"/>
      <c r="QR57" s="497"/>
      <c r="QS57" s="497"/>
      <c r="QT57" s="497"/>
      <c r="QU57" s="497"/>
      <c r="QV57" s="497"/>
      <c r="QW57" s="497"/>
      <c r="QX57" s="497"/>
      <c r="QY57" s="497"/>
      <c r="QZ57" s="497"/>
      <c r="RA57" s="497"/>
      <c r="RB57" s="497"/>
      <c r="RC57" s="497"/>
      <c r="RD57" s="497"/>
      <c r="RE57" s="497"/>
      <c r="RF57" s="497"/>
      <c r="RG57" s="497"/>
      <c r="RH57" s="497"/>
      <c r="RI57" s="497"/>
      <c r="RJ57" s="497"/>
      <c r="RK57" s="497"/>
      <c r="RL57" s="497"/>
      <c r="RM57" s="497"/>
      <c r="RN57" s="497"/>
      <c r="RO57" s="497"/>
      <c r="RP57" s="497"/>
      <c r="RQ57" s="497"/>
      <c r="RR57" s="497"/>
      <c r="RS57" s="497"/>
      <c r="RT57" s="497"/>
      <c r="RU57" s="497"/>
      <c r="RV57" s="497"/>
      <c r="RW57" s="497"/>
      <c r="RX57" s="497"/>
      <c r="RY57" s="497"/>
      <c r="RZ57" s="497"/>
      <c r="SA57" s="497"/>
      <c r="SB57" s="497"/>
      <c r="SC57" s="497"/>
      <c r="SD57" s="497"/>
      <c r="SE57" s="497"/>
      <c r="SF57" s="497"/>
      <c r="SG57" s="497"/>
      <c r="SH57" s="497"/>
      <c r="SI57" s="497"/>
      <c r="SJ57" s="497"/>
      <c r="SK57" s="497"/>
      <c r="SL57" s="497"/>
      <c r="SM57" s="497"/>
      <c r="SN57" s="497"/>
      <c r="SO57" s="497"/>
      <c r="SP57" s="497"/>
      <c r="SQ57" s="497"/>
      <c r="SR57" s="497"/>
      <c r="SS57" s="497"/>
      <c r="ST57" s="497"/>
      <c r="SU57" s="497"/>
      <c r="SV57" s="497"/>
      <c r="SW57" s="497"/>
      <c r="SX57" s="497"/>
      <c r="SY57" s="497"/>
      <c r="SZ57" s="497"/>
      <c r="TA57" s="497"/>
      <c r="TB57" s="497"/>
      <c r="TC57" s="497"/>
      <c r="TD57" s="497"/>
      <c r="TE57" s="497"/>
      <c r="TF57" s="497"/>
      <c r="TG57" s="497"/>
      <c r="TH57" s="497"/>
      <c r="TI57" s="497"/>
      <c r="TJ57" s="497"/>
      <c r="TK57" s="497"/>
      <c r="TL57" s="497"/>
      <c r="TM57" s="497"/>
      <c r="TN57" s="497"/>
      <c r="TO57" s="497"/>
      <c r="TP57" s="497"/>
      <c r="TQ57" s="497"/>
      <c r="TR57" s="497"/>
      <c r="TS57" s="497"/>
      <c r="TT57" s="497"/>
      <c r="TU57" s="497"/>
      <c r="TV57" s="497"/>
      <c r="TW57" s="497"/>
      <c r="TX57" s="497"/>
      <c r="TY57" s="497"/>
      <c r="TZ57" s="497"/>
      <c r="UA57" s="497"/>
      <c r="UB57" s="497"/>
      <c r="UC57" s="497"/>
      <c r="UD57" s="497"/>
      <c r="UE57" s="497"/>
      <c r="UF57" s="497"/>
      <c r="UG57" s="497"/>
      <c r="UH57" s="497"/>
      <c r="UI57" s="497"/>
      <c r="UJ57" s="497"/>
      <c r="UK57" s="497"/>
      <c r="UL57" s="497"/>
      <c r="UM57" s="497"/>
      <c r="UN57" s="497"/>
      <c r="UO57" s="497"/>
      <c r="UP57" s="497"/>
      <c r="UQ57" s="497"/>
      <c r="UR57" s="497"/>
      <c r="US57" s="497"/>
      <c r="UT57" s="497"/>
      <c r="UU57" s="497"/>
      <c r="UV57" s="497"/>
      <c r="UW57" s="497"/>
      <c r="UX57" s="497"/>
      <c r="UY57" s="497"/>
      <c r="UZ57" s="497"/>
      <c r="VA57" s="497"/>
      <c r="VB57" s="497"/>
      <c r="VC57" s="497"/>
      <c r="VD57" s="497"/>
      <c r="VE57" s="497"/>
      <c r="VF57" s="497"/>
      <c r="VG57" s="497"/>
      <c r="VH57" s="497"/>
      <c r="VI57" s="497"/>
      <c r="VJ57" s="497"/>
      <c r="VK57" s="497"/>
      <c r="VL57" s="497"/>
      <c r="VM57" s="497"/>
      <c r="VN57" s="497"/>
      <c r="VO57" s="497"/>
      <c r="VP57" s="497"/>
      <c r="VQ57" s="497"/>
      <c r="VR57" s="497"/>
      <c r="VS57" s="497"/>
      <c r="VT57" s="497"/>
      <c r="VU57" s="497"/>
      <c r="VV57" s="497"/>
      <c r="VW57" s="497"/>
      <c r="VX57" s="497"/>
      <c r="VY57" s="497"/>
      <c r="VZ57" s="497"/>
      <c r="WA57" s="497"/>
      <c r="WB57" s="497"/>
      <c r="WC57" s="497"/>
      <c r="WD57" s="497"/>
      <c r="WE57" s="497"/>
      <c r="WF57" s="497"/>
      <c r="WG57" s="497"/>
      <c r="WH57" s="497"/>
      <c r="WI57" s="497"/>
      <c r="WJ57" s="497"/>
      <c r="WK57" s="497"/>
      <c r="WL57" s="497"/>
      <c r="WM57" s="497"/>
      <c r="WN57" s="497"/>
      <c r="WO57" s="497"/>
      <c r="WP57" s="497"/>
      <c r="WQ57" s="497"/>
      <c r="WR57" s="497"/>
      <c r="WS57" s="497"/>
      <c r="WT57" s="497"/>
      <c r="WU57" s="497"/>
      <c r="WV57" s="497"/>
      <c r="WW57" s="497"/>
      <c r="WX57" s="497"/>
      <c r="WY57" s="497"/>
      <c r="WZ57" s="497"/>
      <c r="XA57" s="497"/>
      <c r="XB57" s="497"/>
      <c r="XC57" s="497"/>
      <c r="XD57" s="497"/>
      <c r="XE57" s="497"/>
      <c r="XF57" s="497"/>
      <c r="XG57" s="497"/>
      <c r="XH57" s="497"/>
      <c r="XI57" s="497"/>
      <c r="XJ57" s="497"/>
      <c r="XK57" s="497"/>
      <c r="XL57" s="497"/>
      <c r="XM57" s="497"/>
      <c r="XN57" s="497"/>
      <c r="XO57" s="497"/>
      <c r="XP57" s="497"/>
      <c r="XQ57" s="497"/>
      <c r="XR57" s="497"/>
      <c r="XS57" s="497"/>
      <c r="XT57" s="497"/>
      <c r="XU57" s="497"/>
      <c r="XV57" s="497"/>
      <c r="XW57" s="497"/>
      <c r="XX57" s="497"/>
      <c r="XY57" s="497"/>
      <c r="XZ57" s="497"/>
      <c r="YA57" s="497"/>
      <c r="YB57" s="497"/>
      <c r="YC57" s="497"/>
      <c r="YD57" s="497"/>
      <c r="YE57" s="497"/>
      <c r="YF57" s="497"/>
      <c r="YG57" s="497"/>
      <c r="YH57" s="497"/>
      <c r="YI57" s="497"/>
      <c r="YJ57" s="497"/>
      <c r="YK57" s="497"/>
      <c r="YL57" s="497"/>
      <c r="YM57" s="497"/>
      <c r="YN57" s="497"/>
      <c r="YO57" s="497"/>
      <c r="YP57" s="497"/>
      <c r="YQ57" s="497"/>
      <c r="YR57" s="497"/>
      <c r="YS57" s="497"/>
      <c r="YT57" s="497"/>
      <c r="YU57" s="497"/>
      <c r="YV57" s="497"/>
      <c r="YW57" s="497"/>
      <c r="YX57" s="497"/>
      <c r="YY57" s="497"/>
      <c r="YZ57" s="497"/>
      <c r="ZA57" s="497"/>
      <c r="ZB57" s="497"/>
      <c r="ZC57" s="497"/>
      <c r="ZD57" s="497"/>
      <c r="ZE57" s="497"/>
      <c r="ZF57" s="497"/>
      <c r="ZG57" s="497"/>
      <c r="ZH57" s="497"/>
      <c r="ZI57" s="497"/>
      <c r="ZJ57" s="497"/>
      <c r="ZK57" s="497"/>
      <c r="ZL57" s="497"/>
      <c r="ZM57" s="497"/>
      <c r="ZN57" s="497"/>
      <c r="ZO57" s="497"/>
      <c r="ZP57" s="497"/>
      <c r="ZQ57" s="497"/>
      <c r="ZR57" s="497"/>
      <c r="ZS57" s="497"/>
      <c r="ZT57" s="497"/>
      <c r="ZU57" s="497"/>
      <c r="ZV57" s="497"/>
      <c r="ZW57" s="497"/>
      <c r="ZX57" s="497"/>
      <c r="ZY57" s="497"/>
      <c r="ZZ57" s="497"/>
      <c r="AAA57" s="497"/>
      <c r="AAB57" s="497"/>
      <c r="AAC57" s="497"/>
      <c r="AAD57" s="497"/>
      <c r="AAE57" s="497"/>
      <c r="AAF57" s="497"/>
      <c r="AAG57" s="497"/>
      <c r="AAH57" s="497"/>
      <c r="AAI57" s="497"/>
      <c r="AAJ57" s="497"/>
      <c r="AAK57" s="497"/>
      <c r="AAL57" s="497"/>
      <c r="AAM57" s="497"/>
      <c r="AAN57" s="497"/>
      <c r="AAO57" s="497"/>
      <c r="AAP57" s="497"/>
      <c r="AAQ57" s="497"/>
      <c r="AAR57" s="497"/>
      <c r="AAS57" s="497"/>
      <c r="AAT57" s="497"/>
      <c r="AAU57" s="497"/>
      <c r="AAV57" s="497"/>
      <c r="AAW57" s="497"/>
      <c r="AAX57" s="497"/>
      <c r="AAY57" s="497"/>
      <c r="AAZ57" s="497"/>
      <c r="ABA57" s="497"/>
      <c r="ABB57" s="497"/>
      <c r="ABC57" s="497"/>
      <c r="ABD57" s="497"/>
      <c r="ABE57" s="497"/>
      <c r="ABF57" s="497"/>
      <c r="ABG57" s="497"/>
      <c r="ABH57" s="497"/>
      <c r="ABI57" s="497"/>
      <c r="ABJ57" s="497"/>
      <c r="ABK57" s="497"/>
      <c r="ABL57" s="497"/>
      <c r="ABM57" s="497"/>
      <c r="ABN57" s="497"/>
      <c r="ABO57" s="497"/>
      <c r="ABP57" s="497"/>
      <c r="ABQ57" s="497"/>
      <c r="ABR57" s="497"/>
      <c r="ABS57" s="497"/>
      <c r="ABT57" s="497"/>
      <c r="ABU57" s="497"/>
      <c r="ABV57" s="497"/>
      <c r="ABW57" s="497"/>
      <c r="ABX57" s="497"/>
      <c r="ABY57" s="497"/>
      <c r="ABZ57" s="497"/>
      <c r="ACA57" s="497"/>
      <c r="ACB57" s="497"/>
      <c r="ACC57" s="497"/>
      <c r="ACD57" s="497"/>
      <c r="ACE57" s="497"/>
      <c r="ACF57" s="497"/>
      <c r="ACG57" s="497"/>
      <c r="ACH57" s="497"/>
      <c r="ACI57" s="497"/>
      <c r="ACJ57" s="497"/>
      <c r="ACK57" s="497"/>
      <c r="ACL57" s="497"/>
      <c r="ACM57" s="497"/>
      <c r="ACN57" s="497"/>
      <c r="ACO57" s="497"/>
      <c r="ACP57" s="497"/>
      <c r="ACQ57" s="497"/>
      <c r="ACR57" s="497"/>
      <c r="ACS57" s="497"/>
      <c r="ACT57" s="497"/>
      <c r="ACU57" s="497"/>
      <c r="ACV57" s="497"/>
      <c r="ACW57" s="497"/>
      <c r="ACX57" s="497"/>
      <c r="ACY57" s="497"/>
      <c r="ACZ57" s="497"/>
      <c r="ADA57" s="497"/>
      <c r="ADB57" s="497"/>
      <c r="ADC57" s="497"/>
      <c r="ADD57" s="497"/>
      <c r="ADE57" s="497"/>
      <c r="ADF57" s="497"/>
      <c r="ADG57" s="497"/>
      <c r="ADH57" s="497"/>
      <c r="ADI57" s="497"/>
      <c r="ADJ57" s="497"/>
      <c r="ADK57" s="497"/>
      <c r="ADL57" s="497"/>
      <c r="ADM57" s="497"/>
      <c r="ADN57" s="497"/>
      <c r="ADO57" s="497"/>
      <c r="ADP57" s="497"/>
      <c r="ADQ57" s="497"/>
      <c r="ADR57" s="497"/>
      <c r="ADS57" s="497"/>
      <c r="ADT57" s="497"/>
      <c r="ADU57" s="497"/>
      <c r="ADV57" s="497"/>
      <c r="ADW57" s="497"/>
      <c r="ADX57" s="497"/>
      <c r="ADY57" s="497"/>
      <c r="ADZ57" s="497"/>
      <c r="AEA57" s="497"/>
      <c r="AEB57" s="497"/>
      <c r="AEC57" s="497"/>
      <c r="AED57" s="497"/>
      <c r="AEE57" s="497"/>
      <c r="AEF57" s="497"/>
      <c r="AEG57" s="497"/>
      <c r="AEH57" s="497"/>
      <c r="AEI57" s="497"/>
      <c r="AEJ57" s="497"/>
      <c r="AEK57" s="497"/>
      <c r="AEL57" s="497"/>
      <c r="AEM57" s="497"/>
      <c r="AEN57" s="497"/>
      <c r="AEO57" s="497"/>
      <c r="AEP57" s="497"/>
      <c r="AEQ57" s="497"/>
      <c r="AER57" s="497"/>
      <c r="AES57" s="497"/>
      <c r="AET57" s="497"/>
      <c r="AEU57" s="497"/>
      <c r="AEV57" s="497"/>
      <c r="AEW57" s="497"/>
      <c r="AEX57" s="497"/>
      <c r="AEY57" s="497"/>
      <c r="AEZ57" s="497"/>
      <c r="AFA57" s="497"/>
      <c r="AFB57" s="497"/>
      <c r="AFC57" s="497"/>
      <c r="AFD57" s="497"/>
      <c r="AFE57" s="497"/>
      <c r="AFF57" s="497"/>
      <c r="AFG57" s="497"/>
      <c r="AFH57" s="497"/>
      <c r="AFI57" s="497"/>
      <c r="AFJ57" s="497"/>
      <c r="AFK57" s="497"/>
      <c r="AFL57" s="497"/>
      <c r="AFM57" s="497"/>
      <c r="AFN57" s="497"/>
      <c r="AFO57" s="497"/>
      <c r="AFP57" s="497"/>
      <c r="AFQ57" s="497"/>
      <c r="AFR57" s="497"/>
      <c r="AFS57" s="497"/>
      <c r="AFT57" s="497"/>
      <c r="AFU57" s="497"/>
      <c r="AFV57" s="497"/>
      <c r="AFW57" s="497"/>
      <c r="AFX57" s="497"/>
      <c r="AFY57" s="497"/>
      <c r="AFZ57" s="497"/>
      <c r="AGA57" s="497"/>
      <c r="AGB57" s="497"/>
      <c r="AGC57" s="497"/>
      <c r="AGD57" s="497"/>
      <c r="AGE57" s="497"/>
      <c r="AGF57" s="497"/>
      <c r="AGG57" s="497"/>
      <c r="AGH57" s="497"/>
      <c r="AGI57" s="497"/>
      <c r="AGJ57" s="497"/>
      <c r="AGK57" s="497"/>
      <c r="AGL57" s="497"/>
      <c r="AGM57" s="497"/>
      <c r="AGN57" s="497"/>
      <c r="AGO57" s="497"/>
      <c r="AGP57" s="497"/>
      <c r="AGQ57" s="497"/>
      <c r="AGR57" s="497"/>
      <c r="AGS57" s="497"/>
      <c r="AGT57" s="497"/>
      <c r="AGU57" s="497"/>
      <c r="AGV57" s="497"/>
      <c r="AGW57" s="497"/>
      <c r="AGX57" s="497"/>
      <c r="AGY57" s="497"/>
      <c r="AGZ57" s="497"/>
      <c r="AHA57" s="497"/>
      <c r="AHB57" s="497"/>
      <c r="AHC57" s="497"/>
      <c r="AHD57" s="497"/>
      <c r="AHE57" s="497"/>
      <c r="AHF57" s="497"/>
      <c r="AHG57" s="497"/>
      <c r="AHH57" s="497"/>
      <c r="AHI57" s="497"/>
      <c r="AHJ57" s="497"/>
      <c r="AHK57" s="497"/>
      <c r="AHL57" s="497"/>
      <c r="AHM57" s="497"/>
      <c r="AHN57" s="497"/>
      <c r="AHO57" s="497"/>
      <c r="AHP57" s="497"/>
      <c r="AHQ57" s="497"/>
      <c r="AHR57" s="497"/>
      <c r="AHS57" s="497"/>
      <c r="AHT57" s="497"/>
      <c r="AHU57" s="497"/>
      <c r="AHV57" s="497"/>
      <c r="AHW57" s="497"/>
      <c r="AHX57" s="497"/>
      <c r="AHY57" s="497"/>
      <c r="AHZ57" s="497"/>
      <c r="AIA57" s="497"/>
      <c r="AIB57" s="497"/>
      <c r="AIC57" s="497"/>
      <c r="AID57" s="497"/>
      <c r="AIE57" s="497"/>
      <c r="AIF57" s="497"/>
      <c r="AIG57" s="497"/>
      <c r="AIH57" s="497"/>
      <c r="AII57" s="497"/>
      <c r="AIJ57" s="497"/>
      <c r="AIK57" s="497"/>
      <c r="AIL57" s="497"/>
      <c r="AIM57" s="497"/>
      <c r="AIN57" s="497"/>
      <c r="AIO57" s="497"/>
      <c r="AIP57" s="497"/>
      <c r="AIQ57" s="497"/>
      <c r="AIR57" s="497"/>
      <c r="AIS57" s="497"/>
      <c r="AIT57" s="497"/>
      <c r="AIU57" s="497"/>
      <c r="AIV57" s="497"/>
      <c r="AIW57" s="497"/>
      <c r="AIX57" s="497"/>
      <c r="AIY57" s="497"/>
      <c r="AIZ57" s="497"/>
      <c r="AJA57" s="497"/>
      <c r="AJB57" s="497"/>
      <c r="AJC57" s="497"/>
      <c r="AJD57" s="497"/>
      <c r="AJE57" s="497"/>
      <c r="AJF57" s="497"/>
      <c r="AJG57" s="497"/>
      <c r="AJH57" s="497"/>
      <c r="AJI57" s="497"/>
      <c r="AJJ57" s="497"/>
      <c r="AJK57" s="497"/>
      <c r="AJL57" s="497"/>
      <c r="AJM57" s="497"/>
      <c r="AJN57" s="497"/>
      <c r="AJO57" s="497"/>
      <c r="AJP57" s="497"/>
      <c r="AJQ57" s="497"/>
      <c r="AJR57" s="497"/>
      <c r="AJS57" s="497"/>
      <c r="AJT57" s="497"/>
      <c r="AJU57" s="497"/>
      <c r="AJV57" s="497"/>
      <c r="AJW57" s="497"/>
      <c r="AJX57" s="497"/>
      <c r="AJY57" s="497"/>
      <c r="AJZ57" s="497"/>
      <c r="AKA57" s="497"/>
      <c r="AKB57" s="497"/>
      <c r="AKC57" s="497"/>
      <c r="AKD57" s="497"/>
      <c r="AKE57" s="497"/>
      <c r="AKF57" s="497"/>
      <c r="AKG57" s="497"/>
      <c r="AKH57" s="497"/>
      <c r="AKI57" s="497"/>
      <c r="AKJ57" s="497"/>
      <c r="AKK57" s="497"/>
      <c r="AKL57" s="497"/>
      <c r="AKM57" s="497"/>
      <c r="AKN57" s="497"/>
      <c r="AKO57" s="497"/>
      <c r="AKP57" s="497"/>
      <c r="AKQ57" s="497"/>
      <c r="AKR57" s="497"/>
      <c r="AKS57" s="497"/>
      <c r="AKT57" s="497"/>
      <c r="AKU57" s="497"/>
      <c r="AKV57" s="497"/>
      <c r="AKW57" s="497"/>
      <c r="AKX57" s="497"/>
      <c r="AKY57" s="497"/>
      <c r="AKZ57" s="497"/>
      <c r="ALA57" s="497"/>
      <c r="ALB57" s="497"/>
      <c r="ALC57" s="497"/>
      <c r="ALD57" s="497"/>
      <c r="ALE57" s="497"/>
      <c r="ALF57" s="497"/>
      <c r="ALG57" s="497"/>
      <c r="ALH57" s="497"/>
      <c r="ALI57" s="497"/>
      <c r="ALJ57" s="497"/>
      <c r="ALK57" s="497"/>
      <c r="ALL57" s="497"/>
      <c r="ALM57" s="497"/>
      <c r="ALN57" s="497"/>
      <c r="ALO57" s="497"/>
      <c r="ALP57" s="497"/>
      <c r="ALQ57" s="497"/>
      <c r="ALR57" s="497"/>
      <c r="ALS57" s="497"/>
      <c r="ALT57" s="497"/>
      <c r="ALU57" s="497"/>
      <c r="ALV57" s="497"/>
      <c r="ALW57" s="497"/>
      <c r="ALX57" s="497"/>
      <c r="ALY57" s="497"/>
      <c r="ALZ57" s="497"/>
      <c r="AMA57" s="497"/>
      <c r="AMB57" s="497"/>
      <c r="AMC57" s="497"/>
      <c r="AMD57" s="497"/>
      <c r="AME57" s="497"/>
      <c r="AMF57" s="497"/>
      <c r="AMG57" s="497"/>
      <c r="AMH57" s="497"/>
      <c r="AMI57" s="497"/>
      <c r="AMJ57" s="497"/>
      <c r="AMK57" s="497"/>
      <c r="AML57" s="497"/>
      <c r="AMM57" s="497"/>
      <c r="AMN57" s="497"/>
      <c r="AMO57" s="497"/>
      <c r="AMP57" s="497"/>
      <c r="AMQ57" s="497"/>
      <c r="AMR57" s="497"/>
      <c r="AMS57" s="497"/>
      <c r="AMT57" s="497"/>
      <c r="AMU57" s="497"/>
      <c r="AMV57" s="497"/>
      <c r="AMW57" s="497"/>
      <c r="AMX57" s="497"/>
      <c r="AMY57" s="497"/>
      <c r="AMZ57" s="497"/>
      <c r="ANA57" s="497"/>
      <c r="ANB57" s="497"/>
      <c r="ANC57" s="497"/>
      <c r="AND57" s="497"/>
      <c r="ANE57" s="497"/>
      <c r="ANF57" s="497"/>
      <c r="ANG57" s="497"/>
      <c r="ANH57" s="497"/>
      <c r="ANI57" s="497"/>
      <c r="ANJ57" s="497"/>
      <c r="ANK57" s="497"/>
      <c r="ANL57" s="497"/>
      <c r="ANM57" s="497"/>
      <c r="ANN57" s="497"/>
      <c r="ANO57" s="497"/>
      <c r="ANP57" s="497"/>
      <c r="ANQ57" s="497"/>
      <c r="ANR57" s="497"/>
      <c r="ANS57" s="497"/>
      <c r="ANT57" s="497"/>
      <c r="ANU57" s="497"/>
      <c r="ANV57" s="497"/>
      <c r="ANW57" s="497"/>
      <c r="ANX57" s="497"/>
      <c r="ANY57" s="497"/>
      <c r="ANZ57" s="497"/>
      <c r="AOA57" s="497"/>
      <c r="AOB57" s="497"/>
      <c r="AOC57" s="497"/>
      <c r="AOD57" s="497"/>
      <c r="AOE57" s="497"/>
      <c r="AOF57" s="497"/>
      <c r="AOG57" s="497"/>
      <c r="AOH57" s="497"/>
      <c r="AOI57" s="497"/>
      <c r="AOJ57" s="497"/>
    </row>
    <row r="58" spans="1:1076" x14ac:dyDescent="0.25">
      <c r="B58" s="881" t="str">
        <f>PENYELIA!B59</f>
        <v>Digital Pressure Meter, Merek : Fluke Biomedical, Model : DPM 4-2G, SN : 4414016</v>
      </c>
      <c r="F58" s="158"/>
      <c r="G58" s="158"/>
      <c r="H58" s="162"/>
      <c r="I58" s="162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7"/>
      <c r="AH58" s="497"/>
      <c r="AI58" s="497"/>
      <c r="AJ58" s="497"/>
      <c r="AK58" s="497"/>
      <c r="AL58" s="497"/>
      <c r="AM58" s="497"/>
      <c r="AN58" s="497"/>
      <c r="AO58" s="497"/>
      <c r="AP58" s="497"/>
      <c r="AQ58" s="497"/>
      <c r="AR58" s="497"/>
      <c r="AS58" s="497"/>
      <c r="AT58" s="497"/>
      <c r="AU58" s="497"/>
      <c r="AV58" s="497"/>
      <c r="AW58" s="497"/>
      <c r="AX58" s="497"/>
      <c r="AY58" s="497"/>
      <c r="AZ58" s="497"/>
      <c r="BA58" s="497"/>
      <c r="BB58" s="497"/>
      <c r="BC58" s="497"/>
      <c r="BD58" s="497"/>
      <c r="BE58" s="497"/>
      <c r="BF58" s="497"/>
      <c r="BG58" s="497"/>
      <c r="BH58" s="497"/>
      <c r="BI58" s="497"/>
      <c r="BJ58" s="497"/>
      <c r="BK58" s="497"/>
      <c r="BL58" s="497"/>
      <c r="BM58" s="497"/>
      <c r="BN58" s="497"/>
      <c r="BO58" s="497"/>
      <c r="BP58" s="497"/>
      <c r="BQ58" s="497"/>
      <c r="BR58" s="497"/>
      <c r="BS58" s="497"/>
      <c r="BT58" s="497"/>
      <c r="BU58" s="497"/>
      <c r="BV58" s="497"/>
      <c r="BW58" s="497"/>
      <c r="BX58" s="497"/>
      <c r="BY58" s="497"/>
      <c r="BZ58" s="497"/>
      <c r="CA58" s="497"/>
      <c r="CB58" s="497"/>
      <c r="CC58" s="497"/>
      <c r="CD58" s="497"/>
      <c r="CE58" s="497"/>
      <c r="CF58" s="497"/>
      <c r="CG58" s="497"/>
      <c r="CH58" s="497"/>
      <c r="CI58" s="497"/>
      <c r="CJ58" s="497"/>
      <c r="CK58" s="497"/>
      <c r="CL58" s="497"/>
      <c r="CM58" s="497"/>
      <c r="CN58" s="497"/>
      <c r="CO58" s="497"/>
      <c r="CP58" s="497"/>
      <c r="CQ58" s="497"/>
      <c r="CR58" s="497"/>
      <c r="CS58" s="497"/>
      <c r="CT58" s="497"/>
      <c r="CU58" s="497"/>
      <c r="CV58" s="497"/>
      <c r="CW58" s="497"/>
      <c r="CX58" s="497"/>
      <c r="CY58" s="497"/>
      <c r="CZ58" s="497"/>
      <c r="DA58" s="497"/>
      <c r="DB58" s="497"/>
      <c r="DC58" s="497"/>
      <c r="DD58" s="497"/>
      <c r="DE58" s="497"/>
      <c r="DF58" s="497"/>
      <c r="DG58" s="497"/>
      <c r="DH58" s="497"/>
      <c r="DI58" s="497"/>
      <c r="DJ58" s="497"/>
      <c r="DK58" s="497"/>
      <c r="DL58" s="497"/>
      <c r="DM58" s="497"/>
      <c r="DN58" s="497"/>
      <c r="DO58" s="497"/>
      <c r="DP58" s="497"/>
      <c r="DQ58" s="497"/>
      <c r="DR58" s="497"/>
      <c r="DS58" s="497"/>
      <c r="DT58" s="497"/>
      <c r="DU58" s="497"/>
      <c r="DV58" s="497"/>
      <c r="DW58" s="497"/>
      <c r="DX58" s="497"/>
      <c r="DY58" s="497"/>
      <c r="DZ58" s="497"/>
      <c r="EA58" s="497"/>
      <c r="EB58" s="497"/>
      <c r="EC58" s="497"/>
      <c r="ED58" s="497"/>
      <c r="EE58" s="497"/>
      <c r="EF58" s="497"/>
      <c r="EG58" s="497"/>
      <c r="EH58" s="497"/>
      <c r="EI58" s="497"/>
      <c r="EJ58" s="497"/>
      <c r="EK58" s="497"/>
      <c r="EL58" s="497"/>
      <c r="EM58" s="497"/>
      <c r="EN58" s="497"/>
      <c r="EO58" s="497"/>
      <c r="EP58" s="497"/>
      <c r="EQ58" s="497"/>
      <c r="ER58" s="497"/>
      <c r="ES58" s="497"/>
      <c r="ET58" s="497"/>
      <c r="EU58" s="497"/>
      <c r="EV58" s="497"/>
      <c r="EW58" s="497"/>
      <c r="EX58" s="497"/>
      <c r="EY58" s="497"/>
      <c r="EZ58" s="497"/>
      <c r="FA58" s="497"/>
      <c r="FB58" s="497"/>
      <c r="FC58" s="497"/>
      <c r="FD58" s="497"/>
      <c r="FE58" s="497"/>
      <c r="FF58" s="497"/>
      <c r="FG58" s="497"/>
      <c r="FH58" s="497"/>
      <c r="FI58" s="497"/>
      <c r="FJ58" s="497"/>
      <c r="FK58" s="497"/>
      <c r="FL58" s="497"/>
      <c r="FM58" s="497"/>
      <c r="FN58" s="497"/>
      <c r="FO58" s="497"/>
      <c r="FP58" s="497"/>
      <c r="FQ58" s="497"/>
      <c r="FR58" s="497"/>
      <c r="FS58" s="497"/>
      <c r="FT58" s="497"/>
      <c r="FU58" s="497"/>
      <c r="FV58" s="497"/>
      <c r="FW58" s="497"/>
      <c r="FX58" s="497"/>
      <c r="FY58" s="497"/>
      <c r="FZ58" s="497"/>
      <c r="GA58" s="497"/>
      <c r="GB58" s="497"/>
      <c r="GC58" s="497"/>
      <c r="GD58" s="497"/>
      <c r="GE58" s="497"/>
      <c r="GF58" s="497"/>
      <c r="GG58" s="497"/>
      <c r="GH58" s="497"/>
      <c r="GI58" s="497"/>
      <c r="GJ58" s="497"/>
      <c r="GK58" s="497"/>
      <c r="GL58" s="497"/>
      <c r="GM58" s="497"/>
      <c r="GN58" s="497"/>
      <c r="GO58" s="497"/>
      <c r="GP58" s="497"/>
      <c r="GQ58" s="497"/>
      <c r="GR58" s="497"/>
      <c r="GS58" s="497"/>
      <c r="GT58" s="497"/>
      <c r="GU58" s="497"/>
      <c r="GV58" s="497"/>
      <c r="GW58" s="497"/>
      <c r="GX58" s="497"/>
      <c r="GY58" s="497"/>
      <c r="GZ58" s="497"/>
      <c r="HA58" s="497"/>
      <c r="HB58" s="497"/>
      <c r="HC58" s="497"/>
      <c r="HD58" s="497"/>
      <c r="HE58" s="497"/>
      <c r="HF58" s="497"/>
      <c r="HG58" s="497"/>
      <c r="HH58" s="497"/>
      <c r="HI58" s="497"/>
      <c r="HJ58" s="497"/>
      <c r="HK58" s="497"/>
      <c r="HL58" s="497"/>
      <c r="HM58" s="497"/>
      <c r="HN58" s="497"/>
      <c r="HO58" s="497"/>
      <c r="HP58" s="497"/>
      <c r="HQ58" s="497"/>
      <c r="HR58" s="497"/>
      <c r="HS58" s="497"/>
      <c r="HT58" s="497"/>
      <c r="HU58" s="497"/>
      <c r="HV58" s="497"/>
      <c r="HW58" s="497"/>
      <c r="HX58" s="497"/>
      <c r="HY58" s="497"/>
      <c r="HZ58" s="497"/>
      <c r="IA58" s="497"/>
      <c r="IB58" s="497"/>
      <c r="IC58" s="497"/>
      <c r="ID58" s="497"/>
      <c r="IE58" s="497"/>
      <c r="IF58" s="497"/>
      <c r="IG58" s="497"/>
      <c r="IH58" s="497"/>
      <c r="II58" s="497"/>
      <c r="IJ58" s="497"/>
      <c r="IK58" s="497"/>
      <c r="IL58" s="497"/>
      <c r="IM58" s="497"/>
      <c r="IN58" s="497"/>
      <c r="IO58" s="497"/>
      <c r="IP58" s="497"/>
      <c r="IQ58" s="497"/>
      <c r="IR58" s="497"/>
      <c r="IS58" s="497"/>
      <c r="IT58" s="497"/>
      <c r="IU58" s="497"/>
      <c r="IV58" s="497"/>
      <c r="IW58" s="497"/>
      <c r="IX58" s="497"/>
      <c r="IY58" s="497"/>
      <c r="IZ58" s="497"/>
      <c r="JA58" s="497"/>
      <c r="JB58" s="497"/>
      <c r="JC58" s="497"/>
      <c r="JD58" s="497"/>
      <c r="JE58" s="497"/>
      <c r="JF58" s="497"/>
      <c r="JG58" s="497"/>
      <c r="JH58" s="497"/>
      <c r="JI58" s="497"/>
      <c r="JJ58" s="497"/>
      <c r="JK58" s="497"/>
      <c r="JL58" s="497"/>
      <c r="JM58" s="497"/>
      <c r="JN58" s="497"/>
      <c r="JO58" s="497"/>
      <c r="JP58" s="497"/>
      <c r="JQ58" s="497"/>
      <c r="JR58" s="497"/>
      <c r="JS58" s="497"/>
      <c r="JT58" s="497"/>
      <c r="JU58" s="497"/>
      <c r="JV58" s="497"/>
      <c r="JW58" s="497"/>
      <c r="JX58" s="497"/>
      <c r="JY58" s="497"/>
      <c r="JZ58" s="497"/>
      <c r="KA58" s="497"/>
      <c r="KB58" s="497"/>
      <c r="KC58" s="497"/>
      <c r="KD58" s="497"/>
      <c r="KE58" s="497"/>
      <c r="KF58" s="497"/>
      <c r="KG58" s="497"/>
      <c r="KH58" s="497"/>
      <c r="KI58" s="497"/>
      <c r="KJ58" s="497"/>
      <c r="KK58" s="497"/>
      <c r="KL58" s="497"/>
      <c r="KM58" s="497"/>
      <c r="KN58" s="497"/>
      <c r="KO58" s="497"/>
      <c r="KP58" s="497"/>
      <c r="KQ58" s="497"/>
      <c r="KR58" s="497"/>
      <c r="KS58" s="497"/>
      <c r="KT58" s="497"/>
      <c r="KU58" s="497"/>
      <c r="KV58" s="497"/>
      <c r="KW58" s="497"/>
      <c r="KX58" s="497"/>
      <c r="KY58" s="497"/>
      <c r="KZ58" s="497"/>
      <c r="LA58" s="497"/>
      <c r="LB58" s="497"/>
      <c r="LC58" s="497"/>
      <c r="LD58" s="497"/>
      <c r="LE58" s="497"/>
      <c r="LF58" s="497"/>
      <c r="LG58" s="497"/>
      <c r="LH58" s="497"/>
      <c r="LI58" s="497"/>
      <c r="LJ58" s="497"/>
      <c r="LK58" s="497"/>
      <c r="LL58" s="497"/>
      <c r="LM58" s="497"/>
      <c r="LN58" s="497"/>
      <c r="LO58" s="497"/>
      <c r="LP58" s="497"/>
      <c r="LQ58" s="497"/>
      <c r="LR58" s="497"/>
      <c r="LS58" s="497"/>
      <c r="LT58" s="497"/>
      <c r="LU58" s="497"/>
      <c r="LV58" s="497"/>
      <c r="LW58" s="497"/>
      <c r="LX58" s="497"/>
      <c r="LY58" s="497"/>
      <c r="LZ58" s="497"/>
      <c r="MA58" s="497"/>
      <c r="MB58" s="497"/>
      <c r="MC58" s="497"/>
      <c r="MD58" s="497"/>
      <c r="ME58" s="497"/>
      <c r="MF58" s="497"/>
      <c r="MG58" s="497"/>
      <c r="MH58" s="497"/>
      <c r="MI58" s="497"/>
      <c r="MJ58" s="497"/>
      <c r="MK58" s="497"/>
      <c r="ML58" s="497"/>
      <c r="MM58" s="497"/>
      <c r="MN58" s="497"/>
      <c r="MO58" s="497"/>
      <c r="MP58" s="497"/>
      <c r="MQ58" s="497"/>
      <c r="MR58" s="497"/>
      <c r="MS58" s="497"/>
      <c r="MT58" s="497"/>
      <c r="MU58" s="497"/>
      <c r="MV58" s="497"/>
      <c r="MW58" s="497"/>
      <c r="MX58" s="497"/>
      <c r="MY58" s="497"/>
      <c r="MZ58" s="497"/>
      <c r="NA58" s="497"/>
      <c r="NB58" s="497"/>
      <c r="NC58" s="497"/>
      <c r="ND58" s="497"/>
      <c r="NE58" s="497"/>
      <c r="NF58" s="497"/>
      <c r="NG58" s="497"/>
      <c r="NH58" s="497"/>
      <c r="NI58" s="497"/>
      <c r="NJ58" s="497"/>
      <c r="NK58" s="497"/>
      <c r="NL58" s="497"/>
      <c r="NM58" s="497"/>
      <c r="NN58" s="497"/>
      <c r="NO58" s="497"/>
      <c r="NP58" s="497"/>
      <c r="NQ58" s="497"/>
      <c r="NR58" s="497"/>
      <c r="NS58" s="497"/>
      <c r="NT58" s="497"/>
      <c r="NU58" s="497"/>
      <c r="NV58" s="497"/>
      <c r="NW58" s="497"/>
      <c r="NX58" s="497"/>
      <c r="NY58" s="497"/>
      <c r="NZ58" s="497"/>
      <c r="OA58" s="497"/>
      <c r="OB58" s="497"/>
      <c r="OC58" s="497"/>
      <c r="OD58" s="497"/>
      <c r="OE58" s="497"/>
      <c r="OF58" s="497"/>
      <c r="OG58" s="497"/>
      <c r="OH58" s="497"/>
      <c r="OI58" s="497"/>
      <c r="OJ58" s="497"/>
      <c r="OK58" s="497"/>
      <c r="OL58" s="497"/>
      <c r="OM58" s="497"/>
      <c r="ON58" s="497"/>
      <c r="OO58" s="497"/>
      <c r="OP58" s="497"/>
      <c r="OQ58" s="497"/>
      <c r="OR58" s="497"/>
      <c r="OS58" s="497"/>
      <c r="OT58" s="497"/>
      <c r="OU58" s="497"/>
      <c r="OV58" s="497"/>
      <c r="OW58" s="497"/>
      <c r="OX58" s="497"/>
      <c r="OY58" s="497"/>
      <c r="OZ58" s="497"/>
      <c r="PA58" s="497"/>
      <c r="PB58" s="497"/>
      <c r="PC58" s="497"/>
      <c r="PD58" s="497"/>
      <c r="PE58" s="497"/>
      <c r="PF58" s="497"/>
      <c r="PG58" s="497"/>
      <c r="PH58" s="497"/>
      <c r="PI58" s="497"/>
      <c r="PJ58" s="497"/>
      <c r="PK58" s="497"/>
      <c r="PL58" s="497"/>
      <c r="PM58" s="497"/>
      <c r="PN58" s="497"/>
      <c r="PO58" s="497"/>
      <c r="PP58" s="497"/>
      <c r="PQ58" s="497"/>
      <c r="PR58" s="497"/>
      <c r="PS58" s="497"/>
      <c r="PT58" s="497"/>
      <c r="PU58" s="497"/>
      <c r="PV58" s="497"/>
      <c r="PW58" s="497"/>
      <c r="PX58" s="497"/>
      <c r="PY58" s="497"/>
      <c r="PZ58" s="497"/>
      <c r="QA58" s="497"/>
      <c r="QB58" s="497"/>
      <c r="QC58" s="497"/>
      <c r="QD58" s="497"/>
      <c r="QE58" s="497"/>
      <c r="QF58" s="497"/>
      <c r="QG58" s="497"/>
      <c r="QH58" s="497"/>
      <c r="QI58" s="497"/>
      <c r="QJ58" s="497"/>
      <c r="QK58" s="497"/>
      <c r="QL58" s="497"/>
      <c r="QM58" s="497"/>
      <c r="QN58" s="497"/>
      <c r="QO58" s="497"/>
      <c r="QP58" s="497"/>
      <c r="QQ58" s="497"/>
      <c r="QR58" s="497"/>
      <c r="QS58" s="497"/>
      <c r="QT58" s="497"/>
      <c r="QU58" s="497"/>
      <c r="QV58" s="497"/>
      <c r="QW58" s="497"/>
      <c r="QX58" s="497"/>
      <c r="QY58" s="497"/>
      <c r="QZ58" s="497"/>
      <c r="RA58" s="497"/>
      <c r="RB58" s="497"/>
      <c r="RC58" s="497"/>
      <c r="RD58" s="497"/>
      <c r="RE58" s="497"/>
      <c r="RF58" s="497"/>
      <c r="RG58" s="497"/>
      <c r="RH58" s="497"/>
      <c r="RI58" s="497"/>
      <c r="RJ58" s="497"/>
      <c r="RK58" s="497"/>
      <c r="RL58" s="497"/>
      <c r="RM58" s="497"/>
      <c r="RN58" s="497"/>
      <c r="RO58" s="497"/>
      <c r="RP58" s="497"/>
      <c r="RQ58" s="497"/>
      <c r="RR58" s="497"/>
      <c r="RS58" s="497"/>
      <c r="RT58" s="497"/>
      <c r="RU58" s="497"/>
      <c r="RV58" s="497"/>
      <c r="RW58" s="497"/>
      <c r="RX58" s="497"/>
      <c r="RY58" s="497"/>
      <c r="RZ58" s="497"/>
      <c r="SA58" s="497"/>
      <c r="SB58" s="497"/>
      <c r="SC58" s="497"/>
      <c r="SD58" s="497"/>
      <c r="SE58" s="497"/>
      <c r="SF58" s="497"/>
      <c r="SG58" s="497"/>
      <c r="SH58" s="497"/>
      <c r="SI58" s="497"/>
      <c r="SJ58" s="497"/>
      <c r="SK58" s="497"/>
      <c r="SL58" s="497"/>
      <c r="SM58" s="497"/>
      <c r="SN58" s="497"/>
      <c r="SO58" s="497"/>
      <c r="SP58" s="497"/>
      <c r="SQ58" s="497"/>
      <c r="SR58" s="497"/>
      <c r="SS58" s="497"/>
      <c r="ST58" s="497"/>
      <c r="SU58" s="497"/>
      <c r="SV58" s="497"/>
      <c r="SW58" s="497"/>
      <c r="SX58" s="497"/>
      <c r="SY58" s="497"/>
      <c r="SZ58" s="497"/>
      <c r="TA58" s="497"/>
      <c r="TB58" s="497"/>
      <c r="TC58" s="497"/>
      <c r="TD58" s="497"/>
      <c r="TE58" s="497"/>
      <c r="TF58" s="497"/>
      <c r="TG58" s="497"/>
      <c r="TH58" s="497"/>
      <c r="TI58" s="497"/>
      <c r="TJ58" s="497"/>
      <c r="TK58" s="497"/>
      <c r="TL58" s="497"/>
      <c r="TM58" s="497"/>
      <c r="TN58" s="497"/>
      <c r="TO58" s="497"/>
      <c r="TP58" s="497"/>
      <c r="TQ58" s="497"/>
      <c r="TR58" s="497"/>
      <c r="TS58" s="497"/>
      <c r="TT58" s="497"/>
      <c r="TU58" s="497"/>
      <c r="TV58" s="497"/>
      <c r="TW58" s="497"/>
      <c r="TX58" s="497"/>
      <c r="TY58" s="497"/>
      <c r="TZ58" s="497"/>
      <c r="UA58" s="497"/>
      <c r="UB58" s="497"/>
      <c r="UC58" s="497"/>
      <c r="UD58" s="497"/>
      <c r="UE58" s="497"/>
      <c r="UF58" s="497"/>
      <c r="UG58" s="497"/>
      <c r="UH58" s="497"/>
      <c r="UI58" s="497"/>
      <c r="UJ58" s="497"/>
      <c r="UK58" s="497"/>
      <c r="UL58" s="497"/>
      <c r="UM58" s="497"/>
      <c r="UN58" s="497"/>
      <c r="UO58" s="497"/>
      <c r="UP58" s="497"/>
      <c r="UQ58" s="497"/>
      <c r="UR58" s="497"/>
      <c r="US58" s="497"/>
      <c r="UT58" s="497"/>
      <c r="UU58" s="497"/>
      <c r="UV58" s="497"/>
      <c r="UW58" s="497"/>
      <c r="UX58" s="497"/>
      <c r="UY58" s="497"/>
      <c r="UZ58" s="497"/>
      <c r="VA58" s="497"/>
      <c r="VB58" s="497"/>
      <c r="VC58" s="497"/>
      <c r="VD58" s="497"/>
      <c r="VE58" s="497"/>
      <c r="VF58" s="497"/>
      <c r="VG58" s="497"/>
      <c r="VH58" s="497"/>
      <c r="VI58" s="497"/>
      <c r="VJ58" s="497"/>
      <c r="VK58" s="497"/>
      <c r="VL58" s="497"/>
      <c r="VM58" s="497"/>
      <c r="VN58" s="497"/>
      <c r="VO58" s="497"/>
      <c r="VP58" s="497"/>
      <c r="VQ58" s="497"/>
      <c r="VR58" s="497"/>
      <c r="VS58" s="497"/>
      <c r="VT58" s="497"/>
      <c r="VU58" s="497"/>
      <c r="VV58" s="497"/>
      <c r="VW58" s="497"/>
      <c r="VX58" s="497"/>
      <c r="VY58" s="497"/>
      <c r="VZ58" s="497"/>
      <c r="WA58" s="497"/>
      <c r="WB58" s="497"/>
      <c r="WC58" s="497"/>
      <c r="WD58" s="497"/>
      <c r="WE58" s="497"/>
      <c r="WF58" s="497"/>
      <c r="WG58" s="497"/>
      <c r="WH58" s="497"/>
      <c r="WI58" s="497"/>
      <c r="WJ58" s="497"/>
      <c r="WK58" s="497"/>
      <c r="WL58" s="497"/>
      <c r="WM58" s="497"/>
      <c r="WN58" s="497"/>
      <c r="WO58" s="497"/>
      <c r="WP58" s="497"/>
      <c r="WQ58" s="497"/>
      <c r="WR58" s="497"/>
      <c r="WS58" s="497"/>
      <c r="WT58" s="497"/>
      <c r="WU58" s="497"/>
      <c r="WV58" s="497"/>
      <c r="WW58" s="497"/>
      <c r="WX58" s="497"/>
      <c r="WY58" s="497"/>
      <c r="WZ58" s="497"/>
      <c r="XA58" s="497"/>
      <c r="XB58" s="497"/>
      <c r="XC58" s="497"/>
      <c r="XD58" s="497"/>
      <c r="XE58" s="497"/>
      <c r="XF58" s="497"/>
      <c r="XG58" s="497"/>
      <c r="XH58" s="497"/>
      <c r="XI58" s="497"/>
      <c r="XJ58" s="497"/>
      <c r="XK58" s="497"/>
      <c r="XL58" s="497"/>
      <c r="XM58" s="497"/>
      <c r="XN58" s="497"/>
      <c r="XO58" s="497"/>
      <c r="XP58" s="497"/>
      <c r="XQ58" s="497"/>
      <c r="XR58" s="497"/>
      <c r="XS58" s="497"/>
      <c r="XT58" s="497"/>
      <c r="XU58" s="497"/>
      <c r="XV58" s="497"/>
      <c r="XW58" s="497"/>
      <c r="XX58" s="497"/>
      <c r="XY58" s="497"/>
      <c r="XZ58" s="497"/>
      <c r="YA58" s="497"/>
      <c r="YB58" s="497"/>
      <c r="YC58" s="497"/>
      <c r="YD58" s="497"/>
      <c r="YE58" s="497"/>
      <c r="YF58" s="497"/>
      <c r="YG58" s="497"/>
      <c r="YH58" s="497"/>
      <c r="YI58" s="497"/>
      <c r="YJ58" s="497"/>
      <c r="YK58" s="497"/>
      <c r="YL58" s="497"/>
      <c r="YM58" s="497"/>
      <c r="YN58" s="497"/>
      <c r="YO58" s="497"/>
      <c r="YP58" s="497"/>
      <c r="YQ58" s="497"/>
      <c r="YR58" s="497"/>
      <c r="YS58" s="497"/>
      <c r="YT58" s="497"/>
      <c r="YU58" s="497"/>
      <c r="YV58" s="497"/>
      <c r="YW58" s="497"/>
      <c r="YX58" s="497"/>
      <c r="YY58" s="497"/>
      <c r="YZ58" s="497"/>
      <c r="ZA58" s="497"/>
      <c r="ZB58" s="497"/>
      <c r="ZC58" s="497"/>
      <c r="ZD58" s="497"/>
      <c r="ZE58" s="497"/>
      <c r="ZF58" s="497"/>
      <c r="ZG58" s="497"/>
      <c r="ZH58" s="497"/>
      <c r="ZI58" s="497"/>
      <c r="ZJ58" s="497"/>
      <c r="ZK58" s="497"/>
      <c r="ZL58" s="497"/>
      <c r="ZM58" s="497"/>
      <c r="ZN58" s="497"/>
      <c r="ZO58" s="497"/>
      <c r="ZP58" s="497"/>
      <c r="ZQ58" s="497"/>
      <c r="ZR58" s="497"/>
      <c r="ZS58" s="497"/>
      <c r="ZT58" s="497"/>
      <c r="ZU58" s="497"/>
      <c r="ZV58" s="497"/>
      <c r="ZW58" s="497"/>
      <c r="ZX58" s="497"/>
      <c r="ZY58" s="497"/>
      <c r="ZZ58" s="497"/>
      <c r="AAA58" s="497"/>
      <c r="AAB58" s="497"/>
      <c r="AAC58" s="497"/>
      <c r="AAD58" s="497"/>
      <c r="AAE58" s="497"/>
      <c r="AAF58" s="497"/>
      <c r="AAG58" s="497"/>
      <c r="AAH58" s="497"/>
      <c r="AAI58" s="497"/>
      <c r="AAJ58" s="497"/>
      <c r="AAK58" s="497"/>
      <c r="AAL58" s="497"/>
      <c r="AAM58" s="497"/>
      <c r="AAN58" s="497"/>
      <c r="AAO58" s="497"/>
      <c r="AAP58" s="497"/>
      <c r="AAQ58" s="497"/>
      <c r="AAR58" s="497"/>
      <c r="AAS58" s="497"/>
      <c r="AAT58" s="497"/>
      <c r="AAU58" s="497"/>
      <c r="AAV58" s="497"/>
      <c r="AAW58" s="497"/>
      <c r="AAX58" s="497"/>
      <c r="AAY58" s="497"/>
      <c r="AAZ58" s="497"/>
      <c r="ABA58" s="497"/>
      <c r="ABB58" s="497"/>
      <c r="ABC58" s="497"/>
      <c r="ABD58" s="497"/>
      <c r="ABE58" s="497"/>
      <c r="ABF58" s="497"/>
      <c r="ABG58" s="497"/>
      <c r="ABH58" s="497"/>
      <c r="ABI58" s="497"/>
      <c r="ABJ58" s="497"/>
      <c r="ABK58" s="497"/>
      <c r="ABL58" s="497"/>
      <c r="ABM58" s="497"/>
      <c r="ABN58" s="497"/>
      <c r="ABO58" s="497"/>
      <c r="ABP58" s="497"/>
      <c r="ABQ58" s="497"/>
      <c r="ABR58" s="497"/>
      <c r="ABS58" s="497"/>
      <c r="ABT58" s="497"/>
      <c r="ABU58" s="497"/>
      <c r="ABV58" s="497"/>
      <c r="ABW58" s="497"/>
      <c r="ABX58" s="497"/>
      <c r="ABY58" s="497"/>
      <c r="ABZ58" s="497"/>
      <c r="ACA58" s="497"/>
      <c r="ACB58" s="497"/>
      <c r="ACC58" s="497"/>
      <c r="ACD58" s="497"/>
      <c r="ACE58" s="497"/>
      <c r="ACF58" s="497"/>
      <c r="ACG58" s="497"/>
      <c r="ACH58" s="497"/>
      <c r="ACI58" s="497"/>
      <c r="ACJ58" s="497"/>
      <c r="ACK58" s="497"/>
      <c r="ACL58" s="497"/>
      <c r="ACM58" s="497"/>
      <c r="ACN58" s="497"/>
      <c r="ACO58" s="497"/>
      <c r="ACP58" s="497"/>
      <c r="ACQ58" s="497"/>
      <c r="ACR58" s="497"/>
      <c r="ACS58" s="497"/>
      <c r="ACT58" s="497"/>
      <c r="ACU58" s="497"/>
      <c r="ACV58" s="497"/>
      <c r="ACW58" s="497"/>
      <c r="ACX58" s="497"/>
      <c r="ACY58" s="497"/>
      <c r="ACZ58" s="497"/>
      <c r="ADA58" s="497"/>
      <c r="ADB58" s="497"/>
      <c r="ADC58" s="497"/>
      <c r="ADD58" s="497"/>
      <c r="ADE58" s="497"/>
      <c r="ADF58" s="497"/>
      <c r="ADG58" s="497"/>
      <c r="ADH58" s="497"/>
      <c r="ADI58" s="497"/>
      <c r="ADJ58" s="497"/>
      <c r="ADK58" s="497"/>
      <c r="ADL58" s="497"/>
      <c r="ADM58" s="497"/>
      <c r="ADN58" s="497"/>
      <c r="ADO58" s="497"/>
      <c r="ADP58" s="497"/>
      <c r="ADQ58" s="497"/>
      <c r="ADR58" s="497"/>
      <c r="ADS58" s="497"/>
      <c r="ADT58" s="497"/>
      <c r="ADU58" s="497"/>
      <c r="ADV58" s="497"/>
      <c r="ADW58" s="497"/>
      <c r="ADX58" s="497"/>
      <c r="ADY58" s="497"/>
      <c r="ADZ58" s="497"/>
      <c r="AEA58" s="497"/>
      <c r="AEB58" s="497"/>
      <c r="AEC58" s="497"/>
      <c r="AED58" s="497"/>
      <c r="AEE58" s="497"/>
      <c r="AEF58" s="497"/>
      <c r="AEG58" s="497"/>
      <c r="AEH58" s="497"/>
      <c r="AEI58" s="497"/>
      <c r="AEJ58" s="497"/>
      <c r="AEK58" s="497"/>
      <c r="AEL58" s="497"/>
      <c r="AEM58" s="497"/>
      <c r="AEN58" s="497"/>
      <c r="AEO58" s="497"/>
      <c r="AEP58" s="497"/>
      <c r="AEQ58" s="497"/>
      <c r="AER58" s="497"/>
      <c r="AES58" s="497"/>
      <c r="AET58" s="497"/>
      <c r="AEU58" s="497"/>
      <c r="AEV58" s="497"/>
      <c r="AEW58" s="497"/>
      <c r="AEX58" s="497"/>
      <c r="AEY58" s="497"/>
      <c r="AEZ58" s="497"/>
      <c r="AFA58" s="497"/>
      <c r="AFB58" s="497"/>
      <c r="AFC58" s="497"/>
      <c r="AFD58" s="497"/>
      <c r="AFE58" s="497"/>
      <c r="AFF58" s="497"/>
      <c r="AFG58" s="497"/>
      <c r="AFH58" s="497"/>
      <c r="AFI58" s="497"/>
      <c r="AFJ58" s="497"/>
      <c r="AFK58" s="497"/>
      <c r="AFL58" s="497"/>
      <c r="AFM58" s="497"/>
      <c r="AFN58" s="497"/>
      <c r="AFO58" s="497"/>
      <c r="AFP58" s="497"/>
      <c r="AFQ58" s="497"/>
      <c r="AFR58" s="497"/>
      <c r="AFS58" s="497"/>
      <c r="AFT58" s="497"/>
      <c r="AFU58" s="497"/>
      <c r="AFV58" s="497"/>
      <c r="AFW58" s="497"/>
      <c r="AFX58" s="497"/>
      <c r="AFY58" s="497"/>
      <c r="AFZ58" s="497"/>
      <c r="AGA58" s="497"/>
      <c r="AGB58" s="497"/>
      <c r="AGC58" s="497"/>
      <c r="AGD58" s="497"/>
      <c r="AGE58" s="497"/>
      <c r="AGF58" s="497"/>
      <c r="AGG58" s="497"/>
      <c r="AGH58" s="497"/>
      <c r="AGI58" s="497"/>
      <c r="AGJ58" s="497"/>
      <c r="AGK58" s="497"/>
      <c r="AGL58" s="497"/>
      <c r="AGM58" s="497"/>
      <c r="AGN58" s="497"/>
      <c r="AGO58" s="497"/>
      <c r="AGP58" s="497"/>
      <c r="AGQ58" s="497"/>
      <c r="AGR58" s="497"/>
      <c r="AGS58" s="497"/>
      <c r="AGT58" s="497"/>
      <c r="AGU58" s="497"/>
      <c r="AGV58" s="497"/>
      <c r="AGW58" s="497"/>
      <c r="AGX58" s="497"/>
      <c r="AGY58" s="497"/>
      <c r="AGZ58" s="497"/>
      <c r="AHA58" s="497"/>
      <c r="AHB58" s="497"/>
      <c r="AHC58" s="497"/>
      <c r="AHD58" s="497"/>
      <c r="AHE58" s="497"/>
      <c r="AHF58" s="497"/>
      <c r="AHG58" s="497"/>
      <c r="AHH58" s="497"/>
      <c r="AHI58" s="497"/>
      <c r="AHJ58" s="497"/>
      <c r="AHK58" s="497"/>
      <c r="AHL58" s="497"/>
      <c r="AHM58" s="497"/>
      <c r="AHN58" s="497"/>
      <c r="AHO58" s="497"/>
      <c r="AHP58" s="497"/>
      <c r="AHQ58" s="497"/>
      <c r="AHR58" s="497"/>
      <c r="AHS58" s="497"/>
      <c r="AHT58" s="497"/>
      <c r="AHU58" s="497"/>
      <c r="AHV58" s="497"/>
      <c r="AHW58" s="497"/>
      <c r="AHX58" s="497"/>
      <c r="AHY58" s="497"/>
      <c r="AHZ58" s="497"/>
      <c r="AIA58" s="497"/>
      <c r="AIB58" s="497"/>
      <c r="AIC58" s="497"/>
      <c r="AID58" s="497"/>
      <c r="AIE58" s="497"/>
      <c r="AIF58" s="497"/>
      <c r="AIG58" s="497"/>
      <c r="AIH58" s="497"/>
      <c r="AII58" s="497"/>
      <c r="AIJ58" s="497"/>
      <c r="AIK58" s="497"/>
      <c r="AIL58" s="497"/>
      <c r="AIM58" s="497"/>
      <c r="AIN58" s="497"/>
      <c r="AIO58" s="497"/>
      <c r="AIP58" s="497"/>
      <c r="AIQ58" s="497"/>
      <c r="AIR58" s="497"/>
      <c r="AIS58" s="497"/>
      <c r="AIT58" s="497"/>
      <c r="AIU58" s="497"/>
      <c r="AIV58" s="497"/>
      <c r="AIW58" s="497"/>
      <c r="AIX58" s="497"/>
      <c r="AIY58" s="497"/>
      <c r="AIZ58" s="497"/>
      <c r="AJA58" s="497"/>
      <c r="AJB58" s="497"/>
      <c r="AJC58" s="497"/>
      <c r="AJD58" s="497"/>
      <c r="AJE58" s="497"/>
      <c r="AJF58" s="497"/>
      <c r="AJG58" s="497"/>
      <c r="AJH58" s="497"/>
      <c r="AJI58" s="497"/>
      <c r="AJJ58" s="497"/>
      <c r="AJK58" s="497"/>
      <c r="AJL58" s="497"/>
      <c r="AJM58" s="497"/>
      <c r="AJN58" s="497"/>
      <c r="AJO58" s="497"/>
      <c r="AJP58" s="497"/>
      <c r="AJQ58" s="497"/>
      <c r="AJR58" s="497"/>
      <c r="AJS58" s="497"/>
      <c r="AJT58" s="497"/>
      <c r="AJU58" s="497"/>
      <c r="AJV58" s="497"/>
      <c r="AJW58" s="497"/>
      <c r="AJX58" s="497"/>
      <c r="AJY58" s="497"/>
      <c r="AJZ58" s="497"/>
      <c r="AKA58" s="497"/>
      <c r="AKB58" s="497"/>
      <c r="AKC58" s="497"/>
      <c r="AKD58" s="497"/>
      <c r="AKE58" s="497"/>
      <c r="AKF58" s="497"/>
      <c r="AKG58" s="497"/>
      <c r="AKH58" s="497"/>
      <c r="AKI58" s="497"/>
      <c r="AKJ58" s="497"/>
      <c r="AKK58" s="497"/>
      <c r="AKL58" s="497"/>
      <c r="AKM58" s="497"/>
      <c r="AKN58" s="497"/>
      <c r="AKO58" s="497"/>
      <c r="AKP58" s="497"/>
      <c r="AKQ58" s="497"/>
      <c r="AKR58" s="497"/>
      <c r="AKS58" s="497"/>
      <c r="AKT58" s="497"/>
      <c r="AKU58" s="497"/>
      <c r="AKV58" s="497"/>
      <c r="AKW58" s="497"/>
      <c r="AKX58" s="497"/>
      <c r="AKY58" s="497"/>
      <c r="AKZ58" s="497"/>
      <c r="ALA58" s="497"/>
      <c r="ALB58" s="497"/>
      <c r="ALC58" s="497"/>
      <c r="ALD58" s="497"/>
      <c r="ALE58" s="497"/>
      <c r="ALF58" s="497"/>
      <c r="ALG58" s="497"/>
      <c r="ALH58" s="497"/>
      <c r="ALI58" s="497"/>
      <c r="ALJ58" s="497"/>
      <c r="ALK58" s="497"/>
      <c r="ALL58" s="497"/>
      <c r="ALM58" s="497"/>
      <c r="ALN58" s="497"/>
      <c r="ALO58" s="497"/>
      <c r="ALP58" s="497"/>
      <c r="ALQ58" s="497"/>
      <c r="ALR58" s="497"/>
      <c r="ALS58" s="497"/>
      <c r="ALT58" s="497"/>
      <c r="ALU58" s="497"/>
      <c r="ALV58" s="497"/>
      <c r="ALW58" s="497"/>
      <c r="ALX58" s="497"/>
      <c r="ALY58" s="497"/>
      <c r="ALZ58" s="497"/>
      <c r="AMA58" s="497"/>
      <c r="AMB58" s="497"/>
      <c r="AMC58" s="497"/>
      <c r="AMD58" s="497"/>
      <c r="AME58" s="497"/>
      <c r="AMF58" s="497"/>
      <c r="AMG58" s="497"/>
      <c r="AMH58" s="497"/>
      <c r="AMI58" s="497"/>
      <c r="AMJ58" s="497"/>
      <c r="AMK58" s="497"/>
      <c r="AML58" s="497"/>
      <c r="AMM58" s="497"/>
      <c r="AMN58" s="497"/>
      <c r="AMO58" s="497"/>
      <c r="AMP58" s="497"/>
      <c r="AMQ58" s="497"/>
      <c r="AMR58" s="497"/>
      <c r="AMS58" s="497"/>
      <c r="AMT58" s="497"/>
      <c r="AMU58" s="497"/>
      <c r="AMV58" s="497"/>
      <c r="AMW58" s="497"/>
      <c r="AMX58" s="497"/>
      <c r="AMY58" s="497"/>
      <c r="AMZ58" s="497"/>
      <c r="ANA58" s="497"/>
      <c r="ANB58" s="497"/>
      <c r="ANC58" s="497"/>
      <c r="AND58" s="497"/>
      <c r="ANE58" s="497"/>
      <c r="ANF58" s="497"/>
      <c r="ANG58" s="497"/>
      <c r="ANH58" s="497"/>
      <c r="ANI58" s="497"/>
      <c r="ANJ58" s="497"/>
      <c r="ANK58" s="497"/>
      <c r="ANL58" s="497"/>
      <c r="ANM58" s="497"/>
      <c r="ANN58" s="497"/>
      <c r="ANO58" s="497"/>
      <c r="ANP58" s="497"/>
      <c r="ANQ58" s="497"/>
      <c r="ANR58" s="497"/>
      <c r="ANS58" s="497"/>
      <c r="ANT58" s="497"/>
      <c r="ANU58" s="497"/>
      <c r="ANV58" s="497"/>
      <c r="ANW58" s="497"/>
      <c r="ANX58" s="497"/>
      <c r="ANY58" s="497"/>
      <c r="ANZ58" s="497"/>
      <c r="AOA58" s="497"/>
      <c r="AOB58" s="497"/>
      <c r="AOC58" s="497"/>
      <c r="AOD58" s="497"/>
      <c r="AOE58" s="497"/>
      <c r="AOF58" s="497"/>
      <c r="AOG58" s="497"/>
      <c r="AOH58" s="497"/>
      <c r="AOI58" s="497"/>
      <c r="AOJ58" s="497"/>
    </row>
    <row r="59" spans="1:1076" hidden="1" x14ac:dyDescent="0.25">
      <c r="B59" s="16" t="str">
        <f>PENYELIA!B60</f>
        <v xml:space="preserve">2. Electrical Safety Analyzer, Merek : FLUKE, Model : ESA615 (3699030) </v>
      </c>
      <c r="F59" s="158"/>
      <c r="G59" s="158"/>
      <c r="H59" s="162"/>
      <c r="I59" s="162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7"/>
      <c r="AJ59" s="497"/>
      <c r="AK59" s="497"/>
      <c r="AL59" s="497"/>
      <c r="AM59" s="497"/>
      <c r="AN59" s="497"/>
      <c r="AO59" s="497"/>
      <c r="AP59" s="497"/>
      <c r="AQ59" s="497"/>
      <c r="AR59" s="497"/>
      <c r="AS59" s="497"/>
      <c r="AT59" s="497"/>
      <c r="AU59" s="497"/>
      <c r="AV59" s="497"/>
      <c r="AW59" s="497"/>
      <c r="AX59" s="497"/>
      <c r="AY59" s="497"/>
      <c r="AZ59" s="497"/>
      <c r="BA59" s="497"/>
      <c r="BB59" s="497"/>
      <c r="BC59" s="497"/>
      <c r="BD59" s="497"/>
      <c r="BE59" s="497"/>
      <c r="BF59" s="497"/>
      <c r="BG59" s="497"/>
      <c r="BH59" s="497"/>
      <c r="BI59" s="497"/>
      <c r="BJ59" s="497"/>
      <c r="BK59" s="497"/>
      <c r="BL59" s="497"/>
      <c r="BM59" s="497"/>
      <c r="BN59" s="497"/>
      <c r="BO59" s="497"/>
      <c r="BP59" s="497"/>
      <c r="BQ59" s="497"/>
      <c r="BR59" s="497"/>
      <c r="BS59" s="497"/>
      <c r="BT59" s="497"/>
      <c r="BU59" s="497"/>
      <c r="BV59" s="497"/>
      <c r="BW59" s="497"/>
      <c r="BX59" s="497"/>
      <c r="BY59" s="497"/>
      <c r="BZ59" s="497"/>
      <c r="CA59" s="497"/>
      <c r="CB59" s="497"/>
      <c r="CC59" s="497"/>
      <c r="CD59" s="497"/>
      <c r="CE59" s="497"/>
      <c r="CF59" s="497"/>
      <c r="CG59" s="497"/>
      <c r="CH59" s="497"/>
      <c r="CI59" s="497"/>
      <c r="CJ59" s="497"/>
      <c r="CK59" s="497"/>
      <c r="CL59" s="497"/>
      <c r="CM59" s="497"/>
      <c r="CN59" s="497"/>
      <c r="CO59" s="497"/>
      <c r="CP59" s="497"/>
      <c r="CQ59" s="497"/>
      <c r="CR59" s="497"/>
      <c r="CS59" s="497"/>
      <c r="CT59" s="497"/>
      <c r="CU59" s="497"/>
      <c r="CV59" s="497"/>
      <c r="CW59" s="497"/>
      <c r="CX59" s="497"/>
      <c r="CY59" s="497"/>
      <c r="CZ59" s="497"/>
      <c r="DA59" s="497"/>
      <c r="DB59" s="497"/>
      <c r="DC59" s="497"/>
      <c r="DD59" s="497"/>
      <c r="DE59" s="497"/>
      <c r="DF59" s="497"/>
      <c r="DG59" s="497"/>
      <c r="DH59" s="497"/>
      <c r="DI59" s="497"/>
      <c r="DJ59" s="497"/>
      <c r="DK59" s="497"/>
      <c r="DL59" s="497"/>
      <c r="DM59" s="497"/>
      <c r="DN59" s="497"/>
      <c r="DO59" s="497"/>
      <c r="DP59" s="497"/>
      <c r="DQ59" s="497"/>
      <c r="DR59" s="497"/>
      <c r="DS59" s="497"/>
      <c r="DT59" s="497"/>
      <c r="DU59" s="497"/>
      <c r="DV59" s="497"/>
      <c r="DW59" s="497"/>
      <c r="DX59" s="497"/>
      <c r="DY59" s="497"/>
      <c r="DZ59" s="497"/>
      <c r="EA59" s="497"/>
      <c r="EB59" s="497"/>
      <c r="EC59" s="497"/>
      <c r="ED59" s="497"/>
      <c r="EE59" s="497"/>
      <c r="EF59" s="497"/>
      <c r="EG59" s="497"/>
      <c r="EH59" s="497"/>
      <c r="EI59" s="497"/>
      <c r="EJ59" s="497"/>
      <c r="EK59" s="497"/>
      <c r="EL59" s="497"/>
      <c r="EM59" s="497"/>
      <c r="EN59" s="497"/>
      <c r="EO59" s="497"/>
      <c r="EP59" s="497"/>
      <c r="EQ59" s="497"/>
      <c r="ER59" s="497"/>
      <c r="ES59" s="497"/>
      <c r="ET59" s="497"/>
      <c r="EU59" s="497"/>
      <c r="EV59" s="497"/>
      <c r="EW59" s="497"/>
      <c r="EX59" s="497"/>
      <c r="EY59" s="497"/>
      <c r="EZ59" s="497"/>
      <c r="FA59" s="497"/>
      <c r="FB59" s="497"/>
      <c r="FC59" s="497"/>
      <c r="FD59" s="497"/>
      <c r="FE59" s="497"/>
      <c r="FF59" s="497"/>
      <c r="FG59" s="497"/>
      <c r="FH59" s="497"/>
      <c r="FI59" s="497"/>
      <c r="FJ59" s="497"/>
      <c r="FK59" s="497"/>
      <c r="FL59" s="497"/>
      <c r="FM59" s="497"/>
      <c r="FN59" s="497"/>
      <c r="FO59" s="497"/>
      <c r="FP59" s="497"/>
      <c r="FQ59" s="497"/>
      <c r="FR59" s="497"/>
      <c r="FS59" s="497"/>
      <c r="FT59" s="497"/>
      <c r="FU59" s="497"/>
      <c r="FV59" s="497"/>
      <c r="FW59" s="497"/>
      <c r="FX59" s="497"/>
      <c r="FY59" s="497"/>
      <c r="FZ59" s="497"/>
      <c r="GA59" s="497"/>
      <c r="GB59" s="497"/>
      <c r="GC59" s="497"/>
      <c r="GD59" s="497"/>
      <c r="GE59" s="497"/>
      <c r="GF59" s="497"/>
      <c r="GG59" s="497"/>
      <c r="GH59" s="497"/>
      <c r="GI59" s="497"/>
      <c r="GJ59" s="497"/>
      <c r="GK59" s="497"/>
      <c r="GL59" s="497"/>
      <c r="GM59" s="497"/>
      <c r="GN59" s="497"/>
      <c r="GO59" s="497"/>
      <c r="GP59" s="497"/>
      <c r="GQ59" s="497"/>
      <c r="GR59" s="497"/>
      <c r="GS59" s="497"/>
      <c r="GT59" s="497"/>
      <c r="GU59" s="497"/>
      <c r="GV59" s="497"/>
      <c r="GW59" s="497"/>
      <c r="GX59" s="497"/>
      <c r="GY59" s="497"/>
      <c r="GZ59" s="497"/>
      <c r="HA59" s="497"/>
      <c r="HB59" s="497"/>
      <c r="HC59" s="497"/>
      <c r="HD59" s="497"/>
      <c r="HE59" s="497"/>
      <c r="HF59" s="497"/>
      <c r="HG59" s="497"/>
      <c r="HH59" s="497"/>
      <c r="HI59" s="497"/>
      <c r="HJ59" s="497"/>
      <c r="HK59" s="497"/>
      <c r="HL59" s="497"/>
      <c r="HM59" s="497"/>
      <c r="HN59" s="497"/>
      <c r="HO59" s="497"/>
      <c r="HP59" s="497"/>
      <c r="HQ59" s="497"/>
      <c r="HR59" s="497"/>
      <c r="HS59" s="497"/>
      <c r="HT59" s="497"/>
      <c r="HU59" s="497"/>
      <c r="HV59" s="497"/>
      <c r="HW59" s="497"/>
      <c r="HX59" s="497"/>
      <c r="HY59" s="497"/>
      <c r="HZ59" s="497"/>
      <c r="IA59" s="497"/>
      <c r="IB59" s="497"/>
      <c r="IC59" s="497"/>
      <c r="ID59" s="497"/>
      <c r="IE59" s="497"/>
      <c r="IF59" s="497"/>
      <c r="IG59" s="497"/>
      <c r="IH59" s="497"/>
      <c r="II59" s="497"/>
      <c r="IJ59" s="497"/>
      <c r="IK59" s="497"/>
      <c r="IL59" s="497"/>
      <c r="IM59" s="497"/>
      <c r="IN59" s="497"/>
      <c r="IO59" s="497"/>
      <c r="IP59" s="497"/>
      <c r="IQ59" s="497"/>
      <c r="IR59" s="497"/>
      <c r="IS59" s="497"/>
      <c r="IT59" s="497"/>
      <c r="IU59" s="497"/>
      <c r="IV59" s="497"/>
      <c r="IW59" s="497"/>
      <c r="IX59" s="497"/>
      <c r="IY59" s="497"/>
      <c r="IZ59" s="497"/>
      <c r="JA59" s="497"/>
      <c r="JB59" s="497"/>
      <c r="JC59" s="497"/>
      <c r="JD59" s="497"/>
      <c r="JE59" s="497"/>
      <c r="JF59" s="497"/>
      <c r="JG59" s="497"/>
      <c r="JH59" s="497"/>
      <c r="JI59" s="497"/>
      <c r="JJ59" s="497"/>
      <c r="JK59" s="497"/>
      <c r="JL59" s="497"/>
      <c r="JM59" s="497"/>
      <c r="JN59" s="497"/>
      <c r="JO59" s="497"/>
      <c r="JP59" s="497"/>
      <c r="JQ59" s="497"/>
      <c r="JR59" s="497"/>
      <c r="JS59" s="497"/>
      <c r="JT59" s="497"/>
      <c r="JU59" s="497"/>
      <c r="JV59" s="497"/>
      <c r="JW59" s="497"/>
      <c r="JX59" s="497"/>
      <c r="JY59" s="497"/>
      <c r="JZ59" s="497"/>
      <c r="KA59" s="497"/>
      <c r="KB59" s="497"/>
      <c r="KC59" s="497"/>
      <c r="KD59" s="497"/>
      <c r="KE59" s="497"/>
      <c r="KF59" s="497"/>
      <c r="KG59" s="497"/>
      <c r="KH59" s="497"/>
      <c r="KI59" s="497"/>
      <c r="KJ59" s="497"/>
      <c r="KK59" s="497"/>
      <c r="KL59" s="497"/>
      <c r="KM59" s="497"/>
      <c r="KN59" s="497"/>
      <c r="KO59" s="497"/>
      <c r="KP59" s="497"/>
      <c r="KQ59" s="497"/>
      <c r="KR59" s="497"/>
      <c r="KS59" s="497"/>
      <c r="KT59" s="497"/>
      <c r="KU59" s="497"/>
      <c r="KV59" s="497"/>
      <c r="KW59" s="497"/>
      <c r="KX59" s="497"/>
      <c r="KY59" s="497"/>
      <c r="KZ59" s="497"/>
      <c r="LA59" s="497"/>
      <c r="LB59" s="497"/>
      <c r="LC59" s="497"/>
      <c r="LD59" s="497"/>
      <c r="LE59" s="497"/>
      <c r="LF59" s="497"/>
      <c r="LG59" s="497"/>
      <c r="LH59" s="497"/>
      <c r="LI59" s="497"/>
      <c r="LJ59" s="497"/>
      <c r="LK59" s="497"/>
      <c r="LL59" s="497"/>
      <c r="LM59" s="497"/>
      <c r="LN59" s="497"/>
      <c r="LO59" s="497"/>
      <c r="LP59" s="497"/>
      <c r="LQ59" s="497"/>
      <c r="LR59" s="497"/>
      <c r="LS59" s="497"/>
      <c r="LT59" s="497"/>
      <c r="LU59" s="497"/>
      <c r="LV59" s="497"/>
      <c r="LW59" s="497"/>
      <c r="LX59" s="497"/>
      <c r="LY59" s="497"/>
      <c r="LZ59" s="497"/>
      <c r="MA59" s="497"/>
      <c r="MB59" s="497"/>
      <c r="MC59" s="497"/>
      <c r="MD59" s="497"/>
      <c r="ME59" s="497"/>
      <c r="MF59" s="497"/>
      <c r="MG59" s="497"/>
      <c r="MH59" s="497"/>
      <c r="MI59" s="497"/>
      <c r="MJ59" s="497"/>
      <c r="MK59" s="497"/>
      <c r="ML59" s="497"/>
      <c r="MM59" s="497"/>
      <c r="MN59" s="497"/>
      <c r="MO59" s="497"/>
      <c r="MP59" s="497"/>
      <c r="MQ59" s="497"/>
      <c r="MR59" s="497"/>
      <c r="MS59" s="497"/>
      <c r="MT59" s="497"/>
      <c r="MU59" s="497"/>
      <c r="MV59" s="497"/>
      <c r="MW59" s="497"/>
      <c r="MX59" s="497"/>
      <c r="MY59" s="497"/>
      <c r="MZ59" s="497"/>
      <c r="NA59" s="497"/>
      <c r="NB59" s="497"/>
      <c r="NC59" s="497"/>
      <c r="ND59" s="497"/>
      <c r="NE59" s="497"/>
      <c r="NF59" s="497"/>
      <c r="NG59" s="497"/>
      <c r="NH59" s="497"/>
      <c r="NI59" s="497"/>
      <c r="NJ59" s="497"/>
      <c r="NK59" s="497"/>
      <c r="NL59" s="497"/>
      <c r="NM59" s="497"/>
      <c r="NN59" s="497"/>
      <c r="NO59" s="497"/>
      <c r="NP59" s="497"/>
      <c r="NQ59" s="497"/>
      <c r="NR59" s="497"/>
      <c r="NS59" s="497"/>
      <c r="NT59" s="497"/>
      <c r="NU59" s="497"/>
      <c r="NV59" s="497"/>
      <c r="NW59" s="497"/>
      <c r="NX59" s="497"/>
      <c r="NY59" s="497"/>
      <c r="NZ59" s="497"/>
      <c r="OA59" s="497"/>
      <c r="OB59" s="497"/>
      <c r="OC59" s="497"/>
      <c r="OD59" s="497"/>
      <c r="OE59" s="497"/>
      <c r="OF59" s="497"/>
      <c r="OG59" s="497"/>
      <c r="OH59" s="497"/>
      <c r="OI59" s="497"/>
      <c r="OJ59" s="497"/>
      <c r="OK59" s="497"/>
      <c r="OL59" s="497"/>
      <c r="OM59" s="497"/>
      <c r="ON59" s="497"/>
      <c r="OO59" s="497"/>
      <c r="OP59" s="497"/>
      <c r="OQ59" s="497"/>
      <c r="OR59" s="497"/>
      <c r="OS59" s="497"/>
      <c r="OT59" s="497"/>
      <c r="OU59" s="497"/>
      <c r="OV59" s="497"/>
      <c r="OW59" s="497"/>
      <c r="OX59" s="497"/>
      <c r="OY59" s="497"/>
      <c r="OZ59" s="497"/>
      <c r="PA59" s="497"/>
      <c r="PB59" s="497"/>
      <c r="PC59" s="497"/>
      <c r="PD59" s="497"/>
      <c r="PE59" s="497"/>
      <c r="PF59" s="497"/>
      <c r="PG59" s="497"/>
      <c r="PH59" s="497"/>
      <c r="PI59" s="497"/>
      <c r="PJ59" s="497"/>
      <c r="PK59" s="497"/>
      <c r="PL59" s="497"/>
      <c r="PM59" s="497"/>
      <c r="PN59" s="497"/>
      <c r="PO59" s="497"/>
      <c r="PP59" s="497"/>
      <c r="PQ59" s="497"/>
      <c r="PR59" s="497"/>
      <c r="PS59" s="497"/>
      <c r="PT59" s="497"/>
      <c r="PU59" s="497"/>
      <c r="PV59" s="497"/>
      <c r="PW59" s="497"/>
      <c r="PX59" s="497"/>
      <c r="PY59" s="497"/>
      <c r="PZ59" s="497"/>
      <c r="QA59" s="497"/>
      <c r="QB59" s="497"/>
      <c r="QC59" s="497"/>
      <c r="QD59" s="497"/>
      <c r="QE59" s="497"/>
      <c r="QF59" s="497"/>
      <c r="QG59" s="497"/>
      <c r="QH59" s="497"/>
      <c r="QI59" s="497"/>
      <c r="QJ59" s="497"/>
      <c r="QK59" s="497"/>
      <c r="QL59" s="497"/>
      <c r="QM59" s="497"/>
      <c r="QN59" s="497"/>
      <c r="QO59" s="497"/>
      <c r="QP59" s="497"/>
      <c r="QQ59" s="497"/>
      <c r="QR59" s="497"/>
      <c r="QS59" s="497"/>
      <c r="QT59" s="497"/>
      <c r="QU59" s="497"/>
      <c r="QV59" s="497"/>
      <c r="QW59" s="497"/>
      <c r="QX59" s="497"/>
      <c r="QY59" s="497"/>
      <c r="QZ59" s="497"/>
      <c r="RA59" s="497"/>
      <c r="RB59" s="497"/>
      <c r="RC59" s="497"/>
      <c r="RD59" s="497"/>
      <c r="RE59" s="497"/>
      <c r="RF59" s="497"/>
      <c r="RG59" s="497"/>
      <c r="RH59" s="497"/>
      <c r="RI59" s="497"/>
      <c r="RJ59" s="497"/>
      <c r="RK59" s="497"/>
      <c r="RL59" s="497"/>
      <c r="RM59" s="497"/>
      <c r="RN59" s="497"/>
      <c r="RO59" s="497"/>
      <c r="RP59" s="497"/>
      <c r="RQ59" s="497"/>
      <c r="RR59" s="497"/>
      <c r="RS59" s="497"/>
      <c r="RT59" s="497"/>
      <c r="RU59" s="497"/>
      <c r="RV59" s="497"/>
      <c r="RW59" s="497"/>
      <c r="RX59" s="497"/>
      <c r="RY59" s="497"/>
      <c r="RZ59" s="497"/>
      <c r="SA59" s="497"/>
      <c r="SB59" s="497"/>
      <c r="SC59" s="497"/>
      <c r="SD59" s="497"/>
      <c r="SE59" s="497"/>
      <c r="SF59" s="497"/>
      <c r="SG59" s="497"/>
      <c r="SH59" s="497"/>
      <c r="SI59" s="497"/>
      <c r="SJ59" s="497"/>
      <c r="SK59" s="497"/>
      <c r="SL59" s="497"/>
      <c r="SM59" s="497"/>
      <c r="SN59" s="497"/>
      <c r="SO59" s="497"/>
      <c r="SP59" s="497"/>
      <c r="SQ59" s="497"/>
      <c r="SR59" s="497"/>
      <c r="SS59" s="497"/>
      <c r="ST59" s="497"/>
      <c r="SU59" s="497"/>
      <c r="SV59" s="497"/>
      <c r="SW59" s="497"/>
      <c r="SX59" s="497"/>
      <c r="SY59" s="497"/>
      <c r="SZ59" s="497"/>
      <c r="TA59" s="497"/>
      <c r="TB59" s="497"/>
      <c r="TC59" s="497"/>
      <c r="TD59" s="497"/>
      <c r="TE59" s="497"/>
      <c r="TF59" s="497"/>
      <c r="TG59" s="497"/>
      <c r="TH59" s="497"/>
      <c r="TI59" s="497"/>
      <c r="TJ59" s="497"/>
      <c r="TK59" s="497"/>
      <c r="TL59" s="497"/>
      <c r="TM59" s="497"/>
      <c r="TN59" s="497"/>
      <c r="TO59" s="497"/>
      <c r="TP59" s="497"/>
      <c r="TQ59" s="497"/>
      <c r="TR59" s="497"/>
      <c r="TS59" s="497"/>
      <c r="TT59" s="497"/>
      <c r="TU59" s="497"/>
      <c r="TV59" s="497"/>
      <c r="TW59" s="497"/>
      <c r="TX59" s="497"/>
      <c r="TY59" s="497"/>
      <c r="TZ59" s="497"/>
      <c r="UA59" s="497"/>
      <c r="UB59" s="497"/>
      <c r="UC59" s="497"/>
      <c r="UD59" s="497"/>
      <c r="UE59" s="497"/>
      <c r="UF59" s="497"/>
      <c r="UG59" s="497"/>
      <c r="UH59" s="497"/>
      <c r="UI59" s="497"/>
      <c r="UJ59" s="497"/>
      <c r="UK59" s="497"/>
      <c r="UL59" s="497"/>
      <c r="UM59" s="497"/>
      <c r="UN59" s="497"/>
      <c r="UO59" s="497"/>
      <c r="UP59" s="497"/>
      <c r="UQ59" s="497"/>
      <c r="UR59" s="497"/>
      <c r="US59" s="497"/>
      <c r="UT59" s="497"/>
      <c r="UU59" s="497"/>
      <c r="UV59" s="497"/>
      <c r="UW59" s="497"/>
      <c r="UX59" s="497"/>
      <c r="UY59" s="497"/>
      <c r="UZ59" s="497"/>
      <c r="VA59" s="497"/>
      <c r="VB59" s="497"/>
      <c r="VC59" s="497"/>
      <c r="VD59" s="497"/>
      <c r="VE59" s="497"/>
      <c r="VF59" s="497"/>
      <c r="VG59" s="497"/>
      <c r="VH59" s="497"/>
      <c r="VI59" s="497"/>
      <c r="VJ59" s="497"/>
      <c r="VK59" s="497"/>
      <c r="VL59" s="497"/>
      <c r="VM59" s="497"/>
      <c r="VN59" s="497"/>
      <c r="VO59" s="497"/>
      <c r="VP59" s="497"/>
      <c r="VQ59" s="497"/>
      <c r="VR59" s="497"/>
      <c r="VS59" s="497"/>
      <c r="VT59" s="497"/>
      <c r="VU59" s="497"/>
      <c r="VV59" s="497"/>
      <c r="VW59" s="497"/>
      <c r="VX59" s="497"/>
      <c r="VY59" s="497"/>
      <c r="VZ59" s="497"/>
      <c r="WA59" s="497"/>
      <c r="WB59" s="497"/>
      <c r="WC59" s="497"/>
      <c r="WD59" s="497"/>
      <c r="WE59" s="497"/>
      <c r="WF59" s="497"/>
      <c r="WG59" s="497"/>
      <c r="WH59" s="497"/>
      <c r="WI59" s="497"/>
      <c r="WJ59" s="497"/>
      <c r="WK59" s="497"/>
      <c r="WL59" s="497"/>
      <c r="WM59" s="497"/>
      <c r="WN59" s="497"/>
      <c r="WO59" s="497"/>
      <c r="WP59" s="497"/>
      <c r="WQ59" s="497"/>
      <c r="WR59" s="497"/>
      <c r="WS59" s="497"/>
      <c r="WT59" s="497"/>
      <c r="WU59" s="497"/>
      <c r="WV59" s="497"/>
      <c r="WW59" s="497"/>
      <c r="WX59" s="497"/>
      <c r="WY59" s="497"/>
      <c r="WZ59" s="497"/>
      <c r="XA59" s="497"/>
      <c r="XB59" s="497"/>
      <c r="XC59" s="497"/>
      <c r="XD59" s="497"/>
      <c r="XE59" s="497"/>
      <c r="XF59" s="497"/>
      <c r="XG59" s="497"/>
      <c r="XH59" s="497"/>
      <c r="XI59" s="497"/>
      <c r="XJ59" s="497"/>
      <c r="XK59" s="497"/>
      <c r="XL59" s="497"/>
      <c r="XM59" s="497"/>
      <c r="XN59" s="497"/>
      <c r="XO59" s="497"/>
      <c r="XP59" s="497"/>
      <c r="XQ59" s="497"/>
      <c r="XR59" s="497"/>
      <c r="XS59" s="497"/>
      <c r="XT59" s="497"/>
      <c r="XU59" s="497"/>
      <c r="XV59" s="497"/>
      <c r="XW59" s="497"/>
      <c r="XX59" s="497"/>
      <c r="XY59" s="497"/>
      <c r="XZ59" s="497"/>
      <c r="YA59" s="497"/>
      <c r="YB59" s="497"/>
      <c r="YC59" s="497"/>
      <c r="YD59" s="497"/>
      <c r="YE59" s="497"/>
      <c r="YF59" s="497"/>
      <c r="YG59" s="497"/>
      <c r="YH59" s="497"/>
      <c r="YI59" s="497"/>
      <c r="YJ59" s="497"/>
      <c r="YK59" s="497"/>
      <c r="YL59" s="497"/>
      <c r="YM59" s="497"/>
      <c r="YN59" s="497"/>
      <c r="YO59" s="497"/>
      <c r="YP59" s="497"/>
      <c r="YQ59" s="497"/>
      <c r="YR59" s="497"/>
      <c r="YS59" s="497"/>
      <c r="YT59" s="497"/>
      <c r="YU59" s="497"/>
      <c r="YV59" s="497"/>
      <c r="YW59" s="497"/>
      <c r="YX59" s="497"/>
      <c r="YY59" s="497"/>
      <c r="YZ59" s="497"/>
      <c r="ZA59" s="497"/>
      <c r="ZB59" s="497"/>
      <c r="ZC59" s="497"/>
      <c r="ZD59" s="497"/>
      <c r="ZE59" s="497"/>
      <c r="ZF59" s="497"/>
      <c r="ZG59" s="497"/>
      <c r="ZH59" s="497"/>
      <c r="ZI59" s="497"/>
      <c r="ZJ59" s="497"/>
      <c r="ZK59" s="497"/>
      <c r="ZL59" s="497"/>
      <c r="ZM59" s="497"/>
      <c r="ZN59" s="497"/>
      <c r="ZO59" s="497"/>
      <c r="ZP59" s="497"/>
      <c r="ZQ59" s="497"/>
      <c r="ZR59" s="497"/>
      <c r="ZS59" s="497"/>
      <c r="ZT59" s="497"/>
      <c r="ZU59" s="497"/>
      <c r="ZV59" s="497"/>
      <c r="ZW59" s="497"/>
      <c r="ZX59" s="497"/>
      <c r="ZY59" s="497"/>
      <c r="ZZ59" s="497"/>
      <c r="AAA59" s="497"/>
      <c r="AAB59" s="497"/>
      <c r="AAC59" s="497"/>
      <c r="AAD59" s="497"/>
      <c r="AAE59" s="497"/>
      <c r="AAF59" s="497"/>
      <c r="AAG59" s="497"/>
      <c r="AAH59" s="497"/>
      <c r="AAI59" s="497"/>
      <c r="AAJ59" s="497"/>
      <c r="AAK59" s="497"/>
      <c r="AAL59" s="497"/>
      <c r="AAM59" s="497"/>
      <c r="AAN59" s="497"/>
      <c r="AAO59" s="497"/>
      <c r="AAP59" s="497"/>
      <c r="AAQ59" s="497"/>
      <c r="AAR59" s="497"/>
      <c r="AAS59" s="497"/>
      <c r="AAT59" s="497"/>
      <c r="AAU59" s="497"/>
      <c r="AAV59" s="497"/>
      <c r="AAW59" s="497"/>
      <c r="AAX59" s="497"/>
      <c r="AAY59" s="497"/>
      <c r="AAZ59" s="497"/>
      <c r="ABA59" s="497"/>
      <c r="ABB59" s="497"/>
      <c r="ABC59" s="497"/>
      <c r="ABD59" s="497"/>
      <c r="ABE59" s="497"/>
      <c r="ABF59" s="497"/>
      <c r="ABG59" s="497"/>
      <c r="ABH59" s="497"/>
      <c r="ABI59" s="497"/>
      <c r="ABJ59" s="497"/>
      <c r="ABK59" s="497"/>
      <c r="ABL59" s="497"/>
      <c r="ABM59" s="497"/>
      <c r="ABN59" s="497"/>
      <c r="ABO59" s="497"/>
      <c r="ABP59" s="497"/>
      <c r="ABQ59" s="497"/>
      <c r="ABR59" s="497"/>
      <c r="ABS59" s="497"/>
      <c r="ABT59" s="497"/>
      <c r="ABU59" s="497"/>
      <c r="ABV59" s="497"/>
      <c r="ABW59" s="497"/>
      <c r="ABX59" s="497"/>
      <c r="ABY59" s="497"/>
      <c r="ABZ59" s="497"/>
      <c r="ACA59" s="497"/>
      <c r="ACB59" s="497"/>
      <c r="ACC59" s="497"/>
      <c r="ACD59" s="497"/>
      <c r="ACE59" s="497"/>
      <c r="ACF59" s="497"/>
      <c r="ACG59" s="497"/>
      <c r="ACH59" s="497"/>
      <c r="ACI59" s="497"/>
      <c r="ACJ59" s="497"/>
      <c r="ACK59" s="497"/>
      <c r="ACL59" s="497"/>
      <c r="ACM59" s="497"/>
      <c r="ACN59" s="497"/>
      <c r="ACO59" s="497"/>
      <c r="ACP59" s="497"/>
      <c r="ACQ59" s="497"/>
      <c r="ACR59" s="497"/>
      <c r="ACS59" s="497"/>
      <c r="ACT59" s="497"/>
      <c r="ACU59" s="497"/>
      <c r="ACV59" s="497"/>
      <c r="ACW59" s="497"/>
      <c r="ACX59" s="497"/>
      <c r="ACY59" s="497"/>
      <c r="ACZ59" s="497"/>
      <c r="ADA59" s="497"/>
      <c r="ADB59" s="497"/>
      <c r="ADC59" s="497"/>
      <c r="ADD59" s="497"/>
      <c r="ADE59" s="497"/>
      <c r="ADF59" s="497"/>
      <c r="ADG59" s="497"/>
      <c r="ADH59" s="497"/>
      <c r="ADI59" s="497"/>
      <c r="ADJ59" s="497"/>
      <c r="ADK59" s="497"/>
      <c r="ADL59" s="497"/>
      <c r="ADM59" s="497"/>
      <c r="ADN59" s="497"/>
      <c r="ADO59" s="497"/>
      <c r="ADP59" s="497"/>
      <c r="ADQ59" s="497"/>
      <c r="ADR59" s="497"/>
      <c r="ADS59" s="497"/>
      <c r="ADT59" s="497"/>
      <c r="ADU59" s="497"/>
      <c r="ADV59" s="497"/>
      <c r="ADW59" s="497"/>
      <c r="ADX59" s="497"/>
      <c r="ADY59" s="497"/>
      <c r="ADZ59" s="497"/>
      <c r="AEA59" s="497"/>
      <c r="AEB59" s="497"/>
      <c r="AEC59" s="497"/>
      <c r="AED59" s="497"/>
      <c r="AEE59" s="497"/>
      <c r="AEF59" s="497"/>
      <c r="AEG59" s="497"/>
      <c r="AEH59" s="497"/>
      <c r="AEI59" s="497"/>
      <c r="AEJ59" s="497"/>
      <c r="AEK59" s="497"/>
      <c r="AEL59" s="497"/>
      <c r="AEM59" s="497"/>
      <c r="AEN59" s="497"/>
      <c r="AEO59" s="497"/>
      <c r="AEP59" s="497"/>
      <c r="AEQ59" s="497"/>
      <c r="AER59" s="497"/>
      <c r="AES59" s="497"/>
      <c r="AET59" s="497"/>
      <c r="AEU59" s="497"/>
      <c r="AEV59" s="497"/>
      <c r="AEW59" s="497"/>
      <c r="AEX59" s="497"/>
      <c r="AEY59" s="497"/>
      <c r="AEZ59" s="497"/>
      <c r="AFA59" s="497"/>
      <c r="AFB59" s="497"/>
      <c r="AFC59" s="497"/>
      <c r="AFD59" s="497"/>
      <c r="AFE59" s="497"/>
      <c r="AFF59" s="497"/>
      <c r="AFG59" s="497"/>
      <c r="AFH59" s="497"/>
      <c r="AFI59" s="497"/>
      <c r="AFJ59" s="497"/>
      <c r="AFK59" s="497"/>
      <c r="AFL59" s="497"/>
      <c r="AFM59" s="497"/>
      <c r="AFN59" s="497"/>
      <c r="AFO59" s="497"/>
      <c r="AFP59" s="497"/>
      <c r="AFQ59" s="497"/>
      <c r="AFR59" s="497"/>
      <c r="AFS59" s="497"/>
      <c r="AFT59" s="497"/>
      <c r="AFU59" s="497"/>
      <c r="AFV59" s="497"/>
      <c r="AFW59" s="497"/>
      <c r="AFX59" s="497"/>
      <c r="AFY59" s="497"/>
      <c r="AFZ59" s="497"/>
      <c r="AGA59" s="497"/>
      <c r="AGB59" s="497"/>
      <c r="AGC59" s="497"/>
      <c r="AGD59" s="497"/>
      <c r="AGE59" s="497"/>
      <c r="AGF59" s="497"/>
      <c r="AGG59" s="497"/>
      <c r="AGH59" s="497"/>
      <c r="AGI59" s="497"/>
      <c r="AGJ59" s="497"/>
      <c r="AGK59" s="497"/>
      <c r="AGL59" s="497"/>
      <c r="AGM59" s="497"/>
      <c r="AGN59" s="497"/>
      <c r="AGO59" s="497"/>
      <c r="AGP59" s="497"/>
      <c r="AGQ59" s="497"/>
      <c r="AGR59" s="497"/>
      <c r="AGS59" s="497"/>
      <c r="AGT59" s="497"/>
      <c r="AGU59" s="497"/>
      <c r="AGV59" s="497"/>
      <c r="AGW59" s="497"/>
      <c r="AGX59" s="497"/>
      <c r="AGY59" s="497"/>
      <c r="AGZ59" s="497"/>
      <c r="AHA59" s="497"/>
      <c r="AHB59" s="497"/>
      <c r="AHC59" s="497"/>
      <c r="AHD59" s="497"/>
      <c r="AHE59" s="497"/>
      <c r="AHF59" s="497"/>
      <c r="AHG59" s="497"/>
      <c r="AHH59" s="497"/>
      <c r="AHI59" s="497"/>
      <c r="AHJ59" s="497"/>
      <c r="AHK59" s="497"/>
      <c r="AHL59" s="497"/>
      <c r="AHM59" s="497"/>
      <c r="AHN59" s="497"/>
      <c r="AHO59" s="497"/>
      <c r="AHP59" s="497"/>
      <c r="AHQ59" s="497"/>
      <c r="AHR59" s="497"/>
      <c r="AHS59" s="497"/>
      <c r="AHT59" s="497"/>
      <c r="AHU59" s="497"/>
      <c r="AHV59" s="497"/>
      <c r="AHW59" s="497"/>
      <c r="AHX59" s="497"/>
      <c r="AHY59" s="497"/>
      <c r="AHZ59" s="497"/>
      <c r="AIA59" s="497"/>
      <c r="AIB59" s="497"/>
      <c r="AIC59" s="497"/>
      <c r="AID59" s="497"/>
      <c r="AIE59" s="497"/>
      <c r="AIF59" s="497"/>
      <c r="AIG59" s="497"/>
      <c r="AIH59" s="497"/>
      <c r="AII59" s="497"/>
      <c r="AIJ59" s="497"/>
      <c r="AIK59" s="497"/>
      <c r="AIL59" s="497"/>
      <c r="AIM59" s="497"/>
      <c r="AIN59" s="497"/>
      <c r="AIO59" s="497"/>
      <c r="AIP59" s="497"/>
      <c r="AIQ59" s="497"/>
      <c r="AIR59" s="497"/>
      <c r="AIS59" s="497"/>
      <c r="AIT59" s="497"/>
      <c r="AIU59" s="497"/>
      <c r="AIV59" s="497"/>
      <c r="AIW59" s="497"/>
      <c r="AIX59" s="497"/>
      <c r="AIY59" s="497"/>
      <c r="AIZ59" s="497"/>
      <c r="AJA59" s="497"/>
      <c r="AJB59" s="497"/>
      <c r="AJC59" s="497"/>
      <c r="AJD59" s="497"/>
      <c r="AJE59" s="497"/>
      <c r="AJF59" s="497"/>
      <c r="AJG59" s="497"/>
      <c r="AJH59" s="497"/>
      <c r="AJI59" s="497"/>
      <c r="AJJ59" s="497"/>
      <c r="AJK59" s="497"/>
      <c r="AJL59" s="497"/>
      <c r="AJM59" s="497"/>
      <c r="AJN59" s="497"/>
      <c r="AJO59" s="497"/>
      <c r="AJP59" s="497"/>
      <c r="AJQ59" s="497"/>
      <c r="AJR59" s="497"/>
      <c r="AJS59" s="497"/>
      <c r="AJT59" s="497"/>
      <c r="AJU59" s="497"/>
      <c r="AJV59" s="497"/>
      <c r="AJW59" s="497"/>
      <c r="AJX59" s="497"/>
      <c r="AJY59" s="497"/>
      <c r="AJZ59" s="497"/>
      <c r="AKA59" s="497"/>
      <c r="AKB59" s="497"/>
      <c r="AKC59" s="497"/>
      <c r="AKD59" s="497"/>
      <c r="AKE59" s="497"/>
      <c r="AKF59" s="497"/>
      <c r="AKG59" s="497"/>
      <c r="AKH59" s="497"/>
      <c r="AKI59" s="497"/>
      <c r="AKJ59" s="497"/>
      <c r="AKK59" s="497"/>
      <c r="AKL59" s="497"/>
      <c r="AKM59" s="497"/>
      <c r="AKN59" s="497"/>
      <c r="AKO59" s="497"/>
      <c r="AKP59" s="497"/>
      <c r="AKQ59" s="497"/>
      <c r="AKR59" s="497"/>
      <c r="AKS59" s="497"/>
      <c r="AKT59" s="497"/>
      <c r="AKU59" s="497"/>
      <c r="AKV59" s="497"/>
      <c r="AKW59" s="497"/>
      <c r="AKX59" s="497"/>
      <c r="AKY59" s="497"/>
      <c r="AKZ59" s="497"/>
      <c r="ALA59" s="497"/>
      <c r="ALB59" s="497"/>
      <c r="ALC59" s="497"/>
      <c r="ALD59" s="497"/>
      <c r="ALE59" s="497"/>
      <c r="ALF59" s="497"/>
      <c r="ALG59" s="497"/>
      <c r="ALH59" s="497"/>
      <c r="ALI59" s="497"/>
      <c r="ALJ59" s="497"/>
      <c r="ALK59" s="497"/>
      <c r="ALL59" s="497"/>
      <c r="ALM59" s="497"/>
      <c r="ALN59" s="497"/>
      <c r="ALO59" s="497"/>
      <c r="ALP59" s="497"/>
      <c r="ALQ59" s="497"/>
      <c r="ALR59" s="497"/>
      <c r="ALS59" s="497"/>
      <c r="ALT59" s="497"/>
      <c r="ALU59" s="497"/>
      <c r="ALV59" s="497"/>
      <c r="ALW59" s="497"/>
      <c r="ALX59" s="497"/>
      <c r="ALY59" s="497"/>
      <c r="ALZ59" s="497"/>
      <c r="AMA59" s="497"/>
      <c r="AMB59" s="497"/>
      <c r="AMC59" s="497"/>
      <c r="AMD59" s="497"/>
      <c r="AME59" s="497"/>
      <c r="AMF59" s="497"/>
      <c r="AMG59" s="497"/>
      <c r="AMH59" s="497"/>
      <c r="AMI59" s="497"/>
      <c r="AMJ59" s="497"/>
      <c r="AMK59" s="497"/>
      <c r="AML59" s="497"/>
      <c r="AMM59" s="497"/>
      <c r="AMN59" s="497"/>
      <c r="AMO59" s="497"/>
      <c r="AMP59" s="497"/>
      <c r="AMQ59" s="497"/>
      <c r="AMR59" s="497"/>
      <c r="AMS59" s="497"/>
      <c r="AMT59" s="497"/>
      <c r="AMU59" s="497"/>
      <c r="AMV59" s="497"/>
      <c r="AMW59" s="497"/>
      <c r="AMX59" s="497"/>
      <c r="AMY59" s="497"/>
      <c r="AMZ59" s="497"/>
      <c r="ANA59" s="497"/>
      <c r="ANB59" s="497"/>
      <c r="ANC59" s="497"/>
      <c r="AND59" s="497"/>
      <c r="ANE59" s="497"/>
      <c r="ANF59" s="497"/>
      <c r="ANG59" s="497"/>
      <c r="ANH59" s="497"/>
      <c r="ANI59" s="497"/>
      <c r="ANJ59" s="497"/>
      <c r="ANK59" s="497"/>
      <c r="ANL59" s="497"/>
      <c r="ANM59" s="497"/>
      <c r="ANN59" s="497"/>
      <c r="ANO59" s="497"/>
      <c r="ANP59" s="497"/>
      <c r="ANQ59" s="497"/>
      <c r="ANR59" s="497"/>
      <c r="ANS59" s="497"/>
      <c r="ANT59" s="497"/>
      <c r="ANU59" s="497"/>
      <c r="ANV59" s="497"/>
      <c r="ANW59" s="497"/>
      <c r="ANX59" s="497"/>
      <c r="ANY59" s="497"/>
      <c r="ANZ59" s="497"/>
      <c r="AOA59" s="497"/>
      <c r="AOB59" s="497"/>
      <c r="AOC59" s="497"/>
      <c r="AOD59" s="497"/>
      <c r="AOE59" s="497"/>
      <c r="AOF59" s="497"/>
      <c r="AOG59" s="497"/>
      <c r="AOH59" s="497"/>
      <c r="AOI59" s="497"/>
      <c r="AOJ59" s="497"/>
    </row>
    <row r="60" spans="1:1076" ht="9" customHeight="1" x14ac:dyDescent="0.25">
      <c r="L60" s="497"/>
      <c r="M60" s="497"/>
      <c r="N60" s="497"/>
      <c r="O60" s="497"/>
      <c r="P60" s="497"/>
      <c r="Q60" s="497"/>
      <c r="R60" s="497"/>
      <c r="S60" s="497"/>
      <c r="T60" s="497"/>
      <c r="U60" s="497"/>
      <c r="V60" s="497"/>
      <c r="W60" s="497"/>
      <c r="X60" s="497"/>
      <c r="Y60" s="497"/>
      <c r="Z60" s="497"/>
      <c r="AA60" s="497"/>
      <c r="AB60" s="497"/>
      <c r="AC60" s="497"/>
      <c r="AD60" s="497"/>
      <c r="AE60" s="497"/>
      <c r="AF60" s="497"/>
      <c r="AG60" s="497"/>
      <c r="AH60" s="497"/>
      <c r="AI60" s="497"/>
      <c r="AJ60" s="497"/>
      <c r="AK60" s="497"/>
      <c r="AL60" s="497"/>
      <c r="AM60" s="497"/>
      <c r="AN60" s="497"/>
      <c r="AO60" s="497"/>
      <c r="AP60" s="497"/>
      <c r="AQ60" s="497"/>
      <c r="AR60" s="497"/>
      <c r="AS60" s="497"/>
      <c r="AT60" s="497"/>
      <c r="AU60" s="497"/>
      <c r="AV60" s="497"/>
      <c r="AW60" s="497"/>
      <c r="AX60" s="497"/>
      <c r="AY60" s="497"/>
      <c r="AZ60" s="497"/>
      <c r="BA60" s="497"/>
      <c r="BB60" s="497"/>
      <c r="BC60" s="497"/>
      <c r="BD60" s="497"/>
      <c r="BE60" s="497"/>
      <c r="BF60" s="497"/>
      <c r="BG60" s="497"/>
      <c r="BH60" s="497"/>
      <c r="BI60" s="497"/>
      <c r="BJ60" s="497"/>
      <c r="BK60" s="497"/>
      <c r="BL60" s="497"/>
      <c r="BM60" s="497"/>
      <c r="BN60" s="497"/>
      <c r="BO60" s="497"/>
      <c r="BP60" s="497"/>
      <c r="BQ60" s="497"/>
      <c r="BR60" s="497"/>
      <c r="BS60" s="497"/>
      <c r="BT60" s="497"/>
      <c r="BU60" s="497"/>
      <c r="BV60" s="497"/>
      <c r="BW60" s="497"/>
      <c r="BX60" s="497"/>
      <c r="BY60" s="497"/>
      <c r="BZ60" s="497"/>
      <c r="CA60" s="497"/>
      <c r="CB60" s="497"/>
      <c r="CC60" s="497"/>
      <c r="CD60" s="497"/>
      <c r="CE60" s="497"/>
      <c r="CF60" s="497"/>
      <c r="CG60" s="497"/>
      <c r="CH60" s="497"/>
      <c r="CI60" s="497"/>
      <c r="CJ60" s="497"/>
      <c r="CK60" s="497"/>
      <c r="CL60" s="497"/>
      <c r="CM60" s="497"/>
      <c r="CN60" s="497"/>
      <c r="CO60" s="497"/>
      <c r="CP60" s="497"/>
      <c r="CQ60" s="497"/>
      <c r="CR60" s="497"/>
      <c r="CS60" s="497"/>
      <c r="CT60" s="497"/>
      <c r="CU60" s="497"/>
      <c r="CV60" s="497"/>
      <c r="CW60" s="497"/>
      <c r="CX60" s="497"/>
      <c r="CY60" s="497"/>
      <c r="CZ60" s="497"/>
      <c r="DA60" s="497"/>
      <c r="DB60" s="497"/>
      <c r="DC60" s="497"/>
      <c r="DD60" s="497"/>
      <c r="DE60" s="497"/>
      <c r="DF60" s="497"/>
      <c r="DG60" s="497"/>
      <c r="DH60" s="497"/>
      <c r="DI60" s="497"/>
      <c r="DJ60" s="497"/>
      <c r="DK60" s="497"/>
      <c r="DL60" s="497"/>
      <c r="DM60" s="497"/>
      <c r="DN60" s="497"/>
      <c r="DO60" s="497"/>
      <c r="DP60" s="497"/>
      <c r="DQ60" s="497"/>
      <c r="DR60" s="497"/>
      <c r="DS60" s="497"/>
      <c r="DT60" s="497"/>
      <c r="DU60" s="497"/>
      <c r="DV60" s="497"/>
      <c r="DW60" s="497"/>
      <c r="DX60" s="497"/>
      <c r="DY60" s="497"/>
      <c r="DZ60" s="497"/>
      <c r="EA60" s="497"/>
      <c r="EB60" s="497"/>
      <c r="EC60" s="497"/>
      <c r="ED60" s="497"/>
      <c r="EE60" s="497"/>
      <c r="EF60" s="497"/>
      <c r="EG60" s="497"/>
      <c r="EH60" s="497"/>
      <c r="EI60" s="497"/>
      <c r="EJ60" s="497"/>
      <c r="EK60" s="497"/>
      <c r="EL60" s="497"/>
      <c r="EM60" s="497"/>
      <c r="EN60" s="497"/>
      <c r="EO60" s="497"/>
      <c r="EP60" s="497"/>
      <c r="EQ60" s="497"/>
      <c r="ER60" s="497"/>
      <c r="ES60" s="497"/>
      <c r="ET60" s="497"/>
      <c r="EU60" s="497"/>
      <c r="EV60" s="497"/>
      <c r="EW60" s="497"/>
      <c r="EX60" s="497"/>
      <c r="EY60" s="497"/>
      <c r="EZ60" s="497"/>
      <c r="FA60" s="497"/>
      <c r="FB60" s="497"/>
      <c r="FC60" s="497"/>
      <c r="FD60" s="497"/>
      <c r="FE60" s="497"/>
      <c r="FF60" s="497"/>
      <c r="FG60" s="497"/>
      <c r="FH60" s="497"/>
      <c r="FI60" s="497"/>
      <c r="FJ60" s="497"/>
      <c r="FK60" s="497"/>
      <c r="FL60" s="497"/>
      <c r="FM60" s="497"/>
      <c r="FN60" s="497"/>
      <c r="FO60" s="497"/>
      <c r="FP60" s="497"/>
      <c r="FQ60" s="497"/>
      <c r="FR60" s="497"/>
      <c r="FS60" s="497"/>
      <c r="FT60" s="497"/>
      <c r="FU60" s="497"/>
      <c r="FV60" s="497"/>
      <c r="FW60" s="497"/>
      <c r="FX60" s="497"/>
      <c r="FY60" s="497"/>
      <c r="FZ60" s="497"/>
      <c r="GA60" s="497"/>
      <c r="GB60" s="497"/>
      <c r="GC60" s="497"/>
      <c r="GD60" s="497"/>
      <c r="GE60" s="497"/>
      <c r="GF60" s="497"/>
      <c r="GG60" s="497"/>
      <c r="GH60" s="497"/>
      <c r="GI60" s="497"/>
      <c r="GJ60" s="497"/>
      <c r="GK60" s="497"/>
      <c r="GL60" s="497"/>
      <c r="GM60" s="497"/>
      <c r="GN60" s="497"/>
      <c r="GO60" s="497"/>
      <c r="GP60" s="497"/>
      <c r="GQ60" s="497"/>
      <c r="GR60" s="497"/>
      <c r="GS60" s="497"/>
      <c r="GT60" s="497"/>
      <c r="GU60" s="497"/>
      <c r="GV60" s="497"/>
      <c r="GW60" s="497"/>
      <c r="GX60" s="497"/>
      <c r="GY60" s="497"/>
      <c r="GZ60" s="497"/>
      <c r="HA60" s="497"/>
      <c r="HB60" s="497"/>
      <c r="HC60" s="497"/>
      <c r="HD60" s="497"/>
      <c r="HE60" s="497"/>
      <c r="HF60" s="497"/>
      <c r="HG60" s="497"/>
      <c r="HH60" s="497"/>
      <c r="HI60" s="497"/>
      <c r="HJ60" s="497"/>
      <c r="HK60" s="497"/>
      <c r="HL60" s="497"/>
      <c r="HM60" s="497"/>
      <c r="HN60" s="497"/>
      <c r="HO60" s="497"/>
      <c r="HP60" s="497"/>
      <c r="HQ60" s="497"/>
      <c r="HR60" s="497"/>
      <c r="HS60" s="497"/>
      <c r="HT60" s="497"/>
      <c r="HU60" s="497"/>
      <c r="HV60" s="497"/>
      <c r="HW60" s="497"/>
      <c r="HX60" s="497"/>
      <c r="HY60" s="497"/>
      <c r="HZ60" s="497"/>
      <c r="IA60" s="497"/>
      <c r="IB60" s="497"/>
      <c r="IC60" s="497"/>
      <c r="ID60" s="497"/>
      <c r="IE60" s="497"/>
      <c r="IF60" s="497"/>
      <c r="IG60" s="497"/>
      <c r="IH60" s="497"/>
      <c r="II60" s="497"/>
      <c r="IJ60" s="497"/>
      <c r="IK60" s="497"/>
      <c r="IL60" s="497"/>
      <c r="IM60" s="497"/>
      <c r="IN60" s="497"/>
      <c r="IO60" s="497"/>
      <c r="IP60" s="497"/>
      <c r="IQ60" s="497"/>
      <c r="IR60" s="497"/>
      <c r="IS60" s="497"/>
      <c r="IT60" s="497"/>
      <c r="IU60" s="497"/>
      <c r="IV60" s="497"/>
      <c r="IW60" s="497"/>
      <c r="IX60" s="497"/>
      <c r="IY60" s="497"/>
      <c r="IZ60" s="497"/>
      <c r="JA60" s="497"/>
      <c r="JB60" s="497"/>
      <c r="JC60" s="497"/>
      <c r="JD60" s="497"/>
      <c r="JE60" s="497"/>
      <c r="JF60" s="497"/>
      <c r="JG60" s="497"/>
      <c r="JH60" s="497"/>
      <c r="JI60" s="497"/>
      <c r="JJ60" s="497"/>
      <c r="JK60" s="497"/>
      <c r="JL60" s="497"/>
      <c r="JM60" s="497"/>
      <c r="JN60" s="497"/>
      <c r="JO60" s="497"/>
      <c r="JP60" s="497"/>
      <c r="JQ60" s="497"/>
      <c r="JR60" s="497"/>
      <c r="JS60" s="497"/>
      <c r="JT60" s="497"/>
      <c r="JU60" s="497"/>
      <c r="JV60" s="497"/>
      <c r="JW60" s="497"/>
      <c r="JX60" s="497"/>
      <c r="JY60" s="497"/>
      <c r="JZ60" s="497"/>
      <c r="KA60" s="497"/>
      <c r="KB60" s="497"/>
      <c r="KC60" s="497"/>
      <c r="KD60" s="497"/>
      <c r="KE60" s="497"/>
      <c r="KF60" s="497"/>
      <c r="KG60" s="497"/>
      <c r="KH60" s="497"/>
      <c r="KI60" s="497"/>
      <c r="KJ60" s="497"/>
      <c r="KK60" s="497"/>
      <c r="KL60" s="497"/>
      <c r="KM60" s="497"/>
      <c r="KN60" s="497"/>
      <c r="KO60" s="497"/>
      <c r="KP60" s="497"/>
      <c r="KQ60" s="497"/>
      <c r="KR60" s="497"/>
      <c r="KS60" s="497"/>
      <c r="KT60" s="497"/>
      <c r="KU60" s="497"/>
      <c r="KV60" s="497"/>
      <c r="KW60" s="497"/>
      <c r="KX60" s="497"/>
      <c r="KY60" s="497"/>
      <c r="KZ60" s="497"/>
      <c r="LA60" s="497"/>
      <c r="LB60" s="497"/>
      <c r="LC60" s="497"/>
      <c r="LD60" s="497"/>
      <c r="LE60" s="497"/>
      <c r="LF60" s="497"/>
      <c r="LG60" s="497"/>
      <c r="LH60" s="497"/>
      <c r="LI60" s="497"/>
      <c r="LJ60" s="497"/>
      <c r="LK60" s="497"/>
      <c r="LL60" s="497"/>
      <c r="LM60" s="497"/>
      <c r="LN60" s="497"/>
      <c r="LO60" s="497"/>
      <c r="LP60" s="497"/>
      <c r="LQ60" s="497"/>
      <c r="LR60" s="497"/>
      <c r="LS60" s="497"/>
      <c r="LT60" s="497"/>
      <c r="LU60" s="497"/>
      <c r="LV60" s="497"/>
      <c r="LW60" s="497"/>
      <c r="LX60" s="497"/>
      <c r="LY60" s="497"/>
      <c r="LZ60" s="497"/>
      <c r="MA60" s="497"/>
      <c r="MB60" s="497"/>
      <c r="MC60" s="497"/>
      <c r="MD60" s="497"/>
      <c r="ME60" s="497"/>
      <c r="MF60" s="497"/>
      <c r="MG60" s="497"/>
      <c r="MH60" s="497"/>
      <c r="MI60" s="497"/>
      <c r="MJ60" s="497"/>
      <c r="MK60" s="497"/>
      <c r="ML60" s="497"/>
      <c r="MM60" s="497"/>
      <c r="MN60" s="497"/>
      <c r="MO60" s="497"/>
      <c r="MP60" s="497"/>
      <c r="MQ60" s="497"/>
      <c r="MR60" s="497"/>
      <c r="MS60" s="497"/>
      <c r="MT60" s="497"/>
      <c r="MU60" s="497"/>
      <c r="MV60" s="497"/>
      <c r="MW60" s="497"/>
      <c r="MX60" s="497"/>
      <c r="MY60" s="497"/>
      <c r="MZ60" s="497"/>
      <c r="NA60" s="497"/>
      <c r="NB60" s="497"/>
      <c r="NC60" s="497"/>
      <c r="ND60" s="497"/>
      <c r="NE60" s="497"/>
      <c r="NF60" s="497"/>
      <c r="NG60" s="497"/>
      <c r="NH60" s="497"/>
      <c r="NI60" s="497"/>
      <c r="NJ60" s="497"/>
      <c r="NK60" s="497"/>
      <c r="NL60" s="497"/>
      <c r="NM60" s="497"/>
      <c r="NN60" s="497"/>
      <c r="NO60" s="497"/>
      <c r="NP60" s="497"/>
      <c r="NQ60" s="497"/>
      <c r="NR60" s="497"/>
      <c r="NS60" s="497"/>
      <c r="NT60" s="497"/>
      <c r="NU60" s="497"/>
      <c r="NV60" s="497"/>
      <c r="NW60" s="497"/>
      <c r="NX60" s="497"/>
      <c r="NY60" s="497"/>
      <c r="NZ60" s="497"/>
      <c r="OA60" s="497"/>
      <c r="OB60" s="497"/>
      <c r="OC60" s="497"/>
      <c r="OD60" s="497"/>
      <c r="OE60" s="497"/>
      <c r="OF60" s="497"/>
      <c r="OG60" s="497"/>
      <c r="OH60" s="497"/>
      <c r="OI60" s="497"/>
      <c r="OJ60" s="497"/>
      <c r="OK60" s="497"/>
      <c r="OL60" s="497"/>
      <c r="OM60" s="497"/>
      <c r="ON60" s="497"/>
      <c r="OO60" s="497"/>
      <c r="OP60" s="497"/>
      <c r="OQ60" s="497"/>
      <c r="OR60" s="497"/>
      <c r="OS60" s="497"/>
      <c r="OT60" s="497"/>
      <c r="OU60" s="497"/>
      <c r="OV60" s="497"/>
      <c r="OW60" s="497"/>
      <c r="OX60" s="497"/>
      <c r="OY60" s="497"/>
      <c r="OZ60" s="497"/>
      <c r="PA60" s="497"/>
      <c r="PB60" s="497"/>
      <c r="PC60" s="497"/>
      <c r="PD60" s="497"/>
      <c r="PE60" s="497"/>
      <c r="PF60" s="497"/>
      <c r="PG60" s="497"/>
      <c r="PH60" s="497"/>
      <c r="PI60" s="497"/>
      <c r="PJ60" s="497"/>
      <c r="PK60" s="497"/>
      <c r="PL60" s="497"/>
      <c r="PM60" s="497"/>
      <c r="PN60" s="497"/>
      <c r="PO60" s="497"/>
      <c r="PP60" s="497"/>
      <c r="PQ60" s="497"/>
      <c r="PR60" s="497"/>
      <c r="PS60" s="497"/>
      <c r="PT60" s="497"/>
      <c r="PU60" s="497"/>
      <c r="PV60" s="497"/>
      <c r="PW60" s="497"/>
      <c r="PX60" s="497"/>
      <c r="PY60" s="497"/>
      <c r="PZ60" s="497"/>
      <c r="QA60" s="497"/>
      <c r="QB60" s="497"/>
      <c r="QC60" s="497"/>
      <c r="QD60" s="497"/>
      <c r="QE60" s="497"/>
      <c r="QF60" s="497"/>
      <c r="QG60" s="497"/>
      <c r="QH60" s="497"/>
      <c r="QI60" s="497"/>
      <c r="QJ60" s="497"/>
      <c r="QK60" s="497"/>
      <c r="QL60" s="497"/>
      <c r="QM60" s="497"/>
      <c r="QN60" s="497"/>
      <c r="QO60" s="497"/>
      <c r="QP60" s="497"/>
      <c r="QQ60" s="497"/>
      <c r="QR60" s="497"/>
      <c r="QS60" s="497"/>
      <c r="QT60" s="497"/>
      <c r="QU60" s="497"/>
      <c r="QV60" s="497"/>
      <c r="QW60" s="497"/>
      <c r="QX60" s="497"/>
      <c r="QY60" s="497"/>
      <c r="QZ60" s="497"/>
      <c r="RA60" s="497"/>
      <c r="RB60" s="497"/>
      <c r="RC60" s="497"/>
      <c r="RD60" s="497"/>
      <c r="RE60" s="497"/>
      <c r="RF60" s="497"/>
      <c r="RG60" s="497"/>
      <c r="RH60" s="497"/>
      <c r="RI60" s="497"/>
      <c r="RJ60" s="497"/>
      <c r="RK60" s="497"/>
      <c r="RL60" s="497"/>
      <c r="RM60" s="497"/>
      <c r="RN60" s="497"/>
      <c r="RO60" s="497"/>
      <c r="RP60" s="497"/>
      <c r="RQ60" s="497"/>
      <c r="RR60" s="497"/>
      <c r="RS60" s="497"/>
      <c r="RT60" s="497"/>
      <c r="RU60" s="497"/>
      <c r="RV60" s="497"/>
      <c r="RW60" s="497"/>
      <c r="RX60" s="497"/>
      <c r="RY60" s="497"/>
      <c r="RZ60" s="497"/>
      <c r="SA60" s="497"/>
      <c r="SB60" s="497"/>
      <c r="SC60" s="497"/>
      <c r="SD60" s="497"/>
      <c r="SE60" s="497"/>
      <c r="SF60" s="497"/>
      <c r="SG60" s="497"/>
      <c r="SH60" s="497"/>
      <c r="SI60" s="497"/>
      <c r="SJ60" s="497"/>
      <c r="SK60" s="497"/>
      <c r="SL60" s="497"/>
      <c r="SM60" s="497"/>
      <c r="SN60" s="497"/>
      <c r="SO60" s="497"/>
      <c r="SP60" s="497"/>
      <c r="SQ60" s="497"/>
      <c r="SR60" s="497"/>
      <c r="SS60" s="497"/>
      <c r="ST60" s="497"/>
      <c r="SU60" s="497"/>
      <c r="SV60" s="497"/>
      <c r="SW60" s="497"/>
      <c r="SX60" s="497"/>
      <c r="SY60" s="497"/>
      <c r="SZ60" s="497"/>
      <c r="TA60" s="497"/>
      <c r="TB60" s="497"/>
      <c r="TC60" s="497"/>
      <c r="TD60" s="497"/>
      <c r="TE60" s="497"/>
      <c r="TF60" s="497"/>
      <c r="TG60" s="497"/>
      <c r="TH60" s="497"/>
      <c r="TI60" s="497"/>
      <c r="TJ60" s="497"/>
      <c r="TK60" s="497"/>
      <c r="TL60" s="497"/>
      <c r="TM60" s="497"/>
      <c r="TN60" s="497"/>
      <c r="TO60" s="497"/>
      <c r="TP60" s="497"/>
      <c r="TQ60" s="497"/>
      <c r="TR60" s="497"/>
      <c r="TS60" s="497"/>
      <c r="TT60" s="497"/>
      <c r="TU60" s="497"/>
      <c r="TV60" s="497"/>
      <c r="TW60" s="497"/>
      <c r="TX60" s="497"/>
      <c r="TY60" s="497"/>
      <c r="TZ60" s="497"/>
      <c r="UA60" s="497"/>
      <c r="UB60" s="497"/>
      <c r="UC60" s="497"/>
      <c r="UD60" s="497"/>
      <c r="UE60" s="497"/>
      <c r="UF60" s="497"/>
      <c r="UG60" s="497"/>
      <c r="UH60" s="497"/>
      <c r="UI60" s="497"/>
      <c r="UJ60" s="497"/>
      <c r="UK60" s="497"/>
      <c r="UL60" s="497"/>
      <c r="UM60" s="497"/>
      <c r="UN60" s="497"/>
      <c r="UO60" s="497"/>
      <c r="UP60" s="497"/>
      <c r="UQ60" s="497"/>
      <c r="UR60" s="497"/>
      <c r="US60" s="497"/>
      <c r="UT60" s="497"/>
      <c r="UU60" s="497"/>
      <c r="UV60" s="497"/>
      <c r="UW60" s="497"/>
      <c r="UX60" s="497"/>
      <c r="UY60" s="497"/>
      <c r="UZ60" s="497"/>
      <c r="VA60" s="497"/>
      <c r="VB60" s="497"/>
      <c r="VC60" s="497"/>
      <c r="VD60" s="497"/>
      <c r="VE60" s="497"/>
      <c r="VF60" s="497"/>
      <c r="VG60" s="497"/>
      <c r="VH60" s="497"/>
      <c r="VI60" s="497"/>
      <c r="VJ60" s="497"/>
      <c r="VK60" s="497"/>
      <c r="VL60" s="497"/>
      <c r="VM60" s="497"/>
      <c r="VN60" s="497"/>
      <c r="VO60" s="497"/>
      <c r="VP60" s="497"/>
      <c r="VQ60" s="497"/>
      <c r="VR60" s="497"/>
      <c r="VS60" s="497"/>
      <c r="VT60" s="497"/>
      <c r="VU60" s="497"/>
      <c r="VV60" s="497"/>
      <c r="VW60" s="497"/>
      <c r="VX60" s="497"/>
      <c r="VY60" s="497"/>
      <c r="VZ60" s="497"/>
      <c r="WA60" s="497"/>
      <c r="WB60" s="497"/>
      <c r="WC60" s="497"/>
      <c r="WD60" s="497"/>
      <c r="WE60" s="497"/>
      <c r="WF60" s="497"/>
      <c r="WG60" s="497"/>
      <c r="WH60" s="497"/>
      <c r="WI60" s="497"/>
      <c r="WJ60" s="497"/>
      <c r="WK60" s="497"/>
      <c r="WL60" s="497"/>
      <c r="WM60" s="497"/>
      <c r="WN60" s="497"/>
      <c r="WO60" s="497"/>
      <c r="WP60" s="497"/>
      <c r="WQ60" s="497"/>
      <c r="WR60" s="497"/>
      <c r="WS60" s="497"/>
      <c r="WT60" s="497"/>
      <c r="WU60" s="497"/>
      <c r="WV60" s="497"/>
      <c r="WW60" s="497"/>
      <c r="WX60" s="497"/>
      <c r="WY60" s="497"/>
      <c r="WZ60" s="497"/>
      <c r="XA60" s="497"/>
      <c r="XB60" s="497"/>
      <c r="XC60" s="497"/>
      <c r="XD60" s="497"/>
      <c r="XE60" s="497"/>
      <c r="XF60" s="497"/>
      <c r="XG60" s="497"/>
      <c r="XH60" s="497"/>
      <c r="XI60" s="497"/>
      <c r="XJ60" s="497"/>
      <c r="XK60" s="497"/>
      <c r="XL60" s="497"/>
      <c r="XM60" s="497"/>
      <c r="XN60" s="497"/>
      <c r="XO60" s="497"/>
      <c r="XP60" s="497"/>
      <c r="XQ60" s="497"/>
      <c r="XR60" s="497"/>
      <c r="XS60" s="497"/>
      <c r="XT60" s="497"/>
      <c r="XU60" s="497"/>
      <c r="XV60" s="497"/>
      <c r="XW60" s="497"/>
      <c r="XX60" s="497"/>
      <c r="XY60" s="497"/>
      <c r="XZ60" s="497"/>
      <c r="YA60" s="497"/>
      <c r="YB60" s="497"/>
      <c r="YC60" s="497"/>
      <c r="YD60" s="497"/>
      <c r="YE60" s="497"/>
      <c r="YF60" s="497"/>
      <c r="YG60" s="497"/>
      <c r="YH60" s="497"/>
      <c r="YI60" s="497"/>
      <c r="YJ60" s="497"/>
      <c r="YK60" s="497"/>
      <c r="YL60" s="497"/>
      <c r="YM60" s="497"/>
      <c r="YN60" s="497"/>
      <c r="YO60" s="497"/>
      <c r="YP60" s="497"/>
      <c r="YQ60" s="497"/>
      <c r="YR60" s="497"/>
      <c r="YS60" s="497"/>
      <c r="YT60" s="497"/>
      <c r="YU60" s="497"/>
      <c r="YV60" s="497"/>
      <c r="YW60" s="497"/>
      <c r="YX60" s="497"/>
      <c r="YY60" s="497"/>
      <c r="YZ60" s="497"/>
      <c r="ZA60" s="497"/>
      <c r="ZB60" s="497"/>
      <c r="ZC60" s="497"/>
      <c r="ZD60" s="497"/>
      <c r="ZE60" s="497"/>
      <c r="ZF60" s="497"/>
      <c r="ZG60" s="497"/>
      <c r="ZH60" s="497"/>
      <c r="ZI60" s="497"/>
      <c r="ZJ60" s="497"/>
      <c r="ZK60" s="497"/>
      <c r="ZL60" s="497"/>
      <c r="ZM60" s="497"/>
      <c r="ZN60" s="497"/>
      <c r="ZO60" s="497"/>
      <c r="ZP60" s="497"/>
      <c r="ZQ60" s="497"/>
      <c r="ZR60" s="497"/>
      <c r="ZS60" s="497"/>
      <c r="ZT60" s="497"/>
      <c r="ZU60" s="497"/>
      <c r="ZV60" s="497"/>
      <c r="ZW60" s="497"/>
      <c r="ZX60" s="497"/>
      <c r="ZY60" s="497"/>
      <c r="ZZ60" s="497"/>
      <c r="AAA60" s="497"/>
      <c r="AAB60" s="497"/>
      <c r="AAC60" s="497"/>
      <c r="AAD60" s="497"/>
      <c r="AAE60" s="497"/>
      <c r="AAF60" s="497"/>
      <c r="AAG60" s="497"/>
      <c r="AAH60" s="497"/>
      <c r="AAI60" s="497"/>
      <c r="AAJ60" s="497"/>
      <c r="AAK60" s="497"/>
      <c r="AAL60" s="497"/>
      <c r="AAM60" s="497"/>
      <c r="AAN60" s="497"/>
      <c r="AAO60" s="497"/>
      <c r="AAP60" s="497"/>
      <c r="AAQ60" s="497"/>
      <c r="AAR60" s="497"/>
      <c r="AAS60" s="497"/>
      <c r="AAT60" s="497"/>
      <c r="AAU60" s="497"/>
      <c r="AAV60" s="497"/>
      <c r="AAW60" s="497"/>
      <c r="AAX60" s="497"/>
      <c r="AAY60" s="497"/>
      <c r="AAZ60" s="497"/>
      <c r="ABA60" s="497"/>
      <c r="ABB60" s="497"/>
      <c r="ABC60" s="497"/>
      <c r="ABD60" s="497"/>
      <c r="ABE60" s="497"/>
      <c r="ABF60" s="497"/>
      <c r="ABG60" s="497"/>
      <c r="ABH60" s="497"/>
      <c r="ABI60" s="497"/>
      <c r="ABJ60" s="497"/>
      <c r="ABK60" s="497"/>
      <c r="ABL60" s="497"/>
      <c r="ABM60" s="497"/>
      <c r="ABN60" s="497"/>
      <c r="ABO60" s="497"/>
      <c r="ABP60" s="497"/>
      <c r="ABQ60" s="497"/>
      <c r="ABR60" s="497"/>
      <c r="ABS60" s="497"/>
      <c r="ABT60" s="497"/>
      <c r="ABU60" s="497"/>
      <c r="ABV60" s="497"/>
      <c r="ABW60" s="497"/>
      <c r="ABX60" s="497"/>
      <c r="ABY60" s="497"/>
      <c r="ABZ60" s="497"/>
      <c r="ACA60" s="497"/>
      <c r="ACB60" s="497"/>
      <c r="ACC60" s="497"/>
      <c r="ACD60" s="497"/>
      <c r="ACE60" s="497"/>
      <c r="ACF60" s="497"/>
      <c r="ACG60" s="497"/>
      <c r="ACH60" s="497"/>
      <c r="ACI60" s="497"/>
      <c r="ACJ60" s="497"/>
      <c r="ACK60" s="497"/>
      <c r="ACL60" s="497"/>
      <c r="ACM60" s="497"/>
      <c r="ACN60" s="497"/>
      <c r="ACO60" s="497"/>
      <c r="ACP60" s="497"/>
      <c r="ACQ60" s="497"/>
      <c r="ACR60" s="497"/>
      <c r="ACS60" s="497"/>
      <c r="ACT60" s="497"/>
      <c r="ACU60" s="497"/>
      <c r="ACV60" s="497"/>
      <c r="ACW60" s="497"/>
      <c r="ACX60" s="497"/>
      <c r="ACY60" s="497"/>
      <c r="ACZ60" s="497"/>
      <c r="ADA60" s="497"/>
      <c r="ADB60" s="497"/>
      <c r="ADC60" s="497"/>
      <c r="ADD60" s="497"/>
      <c r="ADE60" s="497"/>
      <c r="ADF60" s="497"/>
      <c r="ADG60" s="497"/>
      <c r="ADH60" s="497"/>
      <c r="ADI60" s="497"/>
      <c r="ADJ60" s="497"/>
      <c r="ADK60" s="497"/>
      <c r="ADL60" s="497"/>
      <c r="ADM60" s="497"/>
      <c r="ADN60" s="497"/>
      <c r="ADO60" s="497"/>
      <c r="ADP60" s="497"/>
      <c r="ADQ60" s="497"/>
      <c r="ADR60" s="497"/>
      <c r="ADS60" s="497"/>
      <c r="ADT60" s="497"/>
      <c r="ADU60" s="497"/>
      <c r="ADV60" s="497"/>
      <c r="ADW60" s="497"/>
      <c r="ADX60" s="497"/>
      <c r="ADY60" s="497"/>
      <c r="ADZ60" s="497"/>
      <c r="AEA60" s="497"/>
      <c r="AEB60" s="497"/>
      <c r="AEC60" s="497"/>
      <c r="AED60" s="497"/>
      <c r="AEE60" s="497"/>
      <c r="AEF60" s="497"/>
      <c r="AEG60" s="497"/>
      <c r="AEH60" s="497"/>
      <c r="AEI60" s="497"/>
      <c r="AEJ60" s="497"/>
      <c r="AEK60" s="497"/>
      <c r="AEL60" s="497"/>
      <c r="AEM60" s="497"/>
      <c r="AEN60" s="497"/>
      <c r="AEO60" s="497"/>
      <c r="AEP60" s="497"/>
      <c r="AEQ60" s="497"/>
      <c r="AER60" s="497"/>
      <c r="AES60" s="497"/>
      <c r="AET60" s="497"/>
      <c r="AEU60" s="497"/>
      <c r="AEV60" s="497"/>
      <c r="AEW60" s="497"/>
      <c r="AEX60" s="497"/>
      <c r="AEY60" s="497"/>
      <c r="AEZ60" s="497"/>
      <c r="AFA60" s="497"/>
      <c r="AFB60" s="497"/>
      <c r="AFC60" s="497"/>
      <c r="AFD60" s="497"/>
      <c r="AFE60" s="497"/>
      <c r="AFF60" s="497"/>
      <c r="AFG60" s="497"/>
      <c r="AFH60" s="497"/>
      <c r="AFI60" s="497"/>
      <c r="AFJ60" s="497"/>
      <c r="AFK60" s="497"/>
      <c r="AFL60" s="497"/>
      <c r="AFM60" s="497"/>
      <c r="AFN60" s="497"/>
      <c r="AFO60" s="497"/>
      <c r="AFP60" s="497"/>
      <c r="AFQ60" s="497"/>
      <c r="AFR60" s="497"/>
      <c r="AFS60" s="497"/>
      <c r="AFT60" s="497"/>
      <c r="AFU60" s="497"/>
      <c r="AFV60" s="497"/>
      <c r="AFW60" s="497"/>
      <c r="AFX60" s="497"/>
      <c r="AFY60" s="497"/>
      <c r="AFZ60" s="497"/>
      <c r="AGA60" s="497"/>
      <c r="AGB60" s="497"/>
      <c r="AGC60" s="497"/>
      <c r="AGD60" s="497"/>
      <c r="AGE60" s="497"/>
      <c r="AGF60" s="497"/>
      <c r="AGG60" s="497"/>
      <c r="AGH60" s="497"/>
      <c r="AGI60" s="497"/>
      <c r="AGJ60" s="497"/>
      <c r="AGK60" s="497"/>
      <c r="AGL60" s="497"/>
      <c r="AGM60" s="497"/>
      <c r="AGN60" s="497"/>
      <c r="AGO60" s="497"/>
      <c r="AGP60" s="497"/>
      <c r="AGQ60" s="497"/>
      <c r="AGR60" s="497"/>
      <c r="AGS60" s="497"/>
      <c r="AGT60" s="497"/>
      <c r="AGU60" s="497"/>
      <c r="AGV60" s="497"/>
      <c r="AGW60" s="497"/>
      <c r="AGX60" s="497"/>
      <c r="AGY60" s="497"/>
      <c r="AGZ60" s="497"/>
      <c r="AHA60" s="497"/>
      <c r="AHB60" s="497"/>
      <c r="AHC60" s="497"/>
      <c r="AHD60" s="497"/>
      <c r="AHE60" s="497"/>
      <c r="AHF60" s="497"/>
      <c r="AHG60" s="497"/>
      <c r="AHH60" s="497"/>
      <c r="AHI60" s="497"/>
      <c r="AHJ60" s="497"/>
      <c r="AHK60" s="497"/>
      <c r="AHL60" s="497"/>
      <c r="AHM60" s="497"/>
      <c r="AHN60" s="497"/>
      <c r="AHO60" s="497"/>
      <c r="AHP60" s="497"/>
      <c r="AHQ60" s="497"/>
      <c r="AHR60" s="497"/>
      <c r="AHS60" s="497"/>
      <c r="AHT60" s="497"/>
      <c r="AHU60" s="497"/>
      <c r="AHV60" s="497"/>
      <c r="AHW60" s="497"/>
      <c r="AHX60" s="497"/>
      <c r="AHY60" s="497"/>
      <c r="AHZ60" s="497"/>
      <c r="AIA60" s="497"/>
      <c r="AIB60" s="497"/>
      <c r="AIC60" s="497"/>
      <c r="AID60" s="497"/>
      <c r="AIE60" s="497"/>
      <c r="AIF60" s="497"/>
      <c r="AIG60" s="497"/>
      <c r="AIH60" s="497"/>
      <c r="AII60" s="497"/>
      <c r="AIJ60" s="497"/>
      <c r="AIK60" s="497"/>
      <c r="AIL60" s="497"/>
      <c r="AIM60" s="497"/>
      <c r="AIN60" s="497"/>
      <c r="AIO60" s="497"/>
      <c r="AIP60" s="497"/>
      <c r="AIQ60" s="497"/>
      <c r="AIR60" s="497"/>
      <c r="AIS60" s="497"/>
      <c r="AIT60" s="497"/>
      <c r="AIU60" s="497"/>
      <c r="AIV60" s="497"/>
      <c r="AIW60" s="497"/>
      <c r="AIX60" s="497"/>
      <c r="AIY60" s="497"/>
      <c r="AIZ60" s="497"/>
      <c r="AJA60" s="497"/>
      <c r="AJB60" s="497"/>
      <c r="AJC60" s="497"/>
      <c r="AJD60" s="497"/>
      <c r="AJE60" s="497"/>
      <c r="AJF60" s="497"/>
      <c r="AJG60" s="497"/>
      <c r="AJH60" s="497"/>
      <c r="AJI60" s="497"/>
      <c r="AJJ60" s="497"/>
      <c r="AJK60" s="497"/>
      <c r="AJL60" s="497"/>
      <c r="AJM60" s="497"/>
      <c r="AJN60" s="497"/>
      <c r="AJO60" s="497"/>
      <c r="AJP60" s="497"/>
      <c r="AJQ60" s="497"/>
      <c r="AJR60" s="497"/>
      <c r="AJS60" s="497"/>
      <c r="AJT60" s="497"/>
      <c r="AJU60" s="497"/>
      <c r="AJV60" s="497"/>
      <c r="AJW60" s="497"/>
      <c r="AJX60" s="497"/>
      <c r="AJY60" s="497"/>
      <c r="AJZ60" s="497"/>
      <c r="AKA60" s="497"/>
      <c r="AKB60" s="497"/>
      <c r="AKC60" s="497"/>
      <c r="AKD60" s="497"/>
      <c r="AKE60" s="497"/>
      <c r="AKF60" s="497"/>
      <c r="AKG60" s="497"/>
      <c r="AKH60" s="497"/>
      <c r="AKI60" s="497"/>
      <c r="AKJ60" s="497"/>
      <c r="AKK60" s="497"/>
      <c r="AKL60" s="497"/>
      <c r="AKM60" s="497"/>
      <c r="AKN60" s="497"/>
      <c r="AKO60" s="497"/>
      <c r="AKP60" s="497"/>
      <c r="AKQ60" s="497"/>
      <c r="AKR60" s="497"/>
      <c r="AKS60" s="497"/>
      <c r="AKT60" s="497"/>
      <c r="AKU60" s="497"/>
      <c r="AKV60" s="497"/>
      <c r="AKW60" s="497"/>
      <c r="AKX60" s="497"/>
      <c r="AKY60" s="497"/>
      <c r="AKZ60" s="497"/>
      <c r="ALA60" s="497"/>
      <c r="ALB60" s="497"/>
      <c r="ALC60" s="497"/>
      <c r="ALD60" s="497"/>
      <c r="ALE60" s="497"/>
      <c r="ALF60" s="497"/>
      <c r="ALG60" s="497"/>
      <c r="ALH60" s="497"/>
      <c r="ALI60" s="497"/>
      <c r="ALJ60" s="497"/>
      <c r="ALK60" s="497"/>
      <c r="ALL60" s="497"/>
      <c r="ALM60" s="497"/>
      <c r="ALN60" s="497"/>
      <c r="ALO60" s="497"/>
      <c r="ALP60" s="497"/>
      <c r="ALQ60" s="497"/>
      <c r="ALR60" s="497"/>
      <c r="ALS60" s="497"/>
      <c r="ALT60" s="497"/>
      <c r="ALU60" s="497"/>
      <c r="ALV60" s="497"/>
      <c r="ALW60" s="497"/>
      <c r="ALX60" s="497"/>
      <c r="ALY60" s="497"/>
      <c r="ALZ60" s="497"/>
      <c r="AMA60" s="497"/>
      <c r="AMB60" s="497"/>
      <c r="AMC60" s="497"/>
      <c r="AMD60" s="497"/>
      <c r="AME60" s="497"/>
      <c r="AMF60" s="497"/>
      <c r="AMG60" s="497"/>
      <c r="AMH60" s="497"/>
      <c r="AMI60" s="497"/>
      <c r="AMJ60" s="497"/>
      <c r="AMK60" s="497"/>
      <c r="AML60" s="497"/>
      <c r="AMM60" s="497"/>
      <c r="AMN60" s="497"/>
      <c r="AMO60" s="497"/>
      <c r="AMP60" s="497"/>
      <c r="AMQ60" s="497"/>
      <c r="AMR60" s="497"/>
      <c r="AMS60" s="497"/>
      <c r="AMT60" s="497"/>
      <c r="AMU60" s="497"/>
      <c r="AMV60" s="497"/>
      <c r="AMW60" s="497"/>
      <c r="AMX60" s="497"/>
      <c r="AMY60" s="497"/>
      <c r="AMZ60" s="497"/>
      <c r="ANA60" s="497"/>
      <c r="ANB60" s="497"/>
      <c r="ANC60" s="497"/>
      <c r="AND60" s="497"/>
      <c r="ANE60" s="497"/>
      <c r="ANF60" s="497"/>
      <c r="ANG60" s="497"/>
      <c r="ANH60" s="497"/>
      <c r="ANI60" s="497"/>
      <c r="ANJ60" s="497"/>
      <c r="ANK60" s="497"/>
      <c r="ANL60" s="497"/>
      <c r="ANM60" s="497"/>
      <c r="ANN60" s="497"/>
      <c r="ANO60" s="497"/>
      <c r="ANP60" s="497"/>
      <c r="ANQ60" s="497"/>
      <c r="ANR60" s="497"/>
      <c r="ANS60" s="497"/>
      <c r="ANT60" s="497"/>
      <c r="ANU60" s="497"/>
      <c r="ANV60" s="497"/>
      <c r="ANW60" s="497"/>
      <c r="ANX60" s="497"/>
      <c r="ANY60" s="497"/>
      <c r="ANZ60" s="497"/>
      <c r="AOA60" s="497"/>
      <c r="AOB60" s="497"/>
      <c r="AOC60" s="497"/>
      <c r="AOD60" s="497"/>
      <c r="AOE60" s="497"/>
      <c r="AOF60" s="497"/>
      <c r="AOG60" s="497"/>
      <c r="AOH60" s="497"/>
      <c r="AOI60" s="497"/>
      <c r="AOJ60" s="497"/>
    </row>
    <row r="61" spans="1:1076" x14ac:dyDescent="0.25">
      <c r="A61" s="160" t="s">
        <v>316</v>
      </c>
      <c r="B61" s="40" t="s">
        <v>317</v>
      </c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7"/>
      <c r="AB61" s="497"/>
      <c r="AC61" s="497"/>
      <c r="AD61" s="497"/>
      <c r="AE61" s="497"/>
      <c r="AF61" s="497"/>
      <c r="AG61" s="497"/>
      <c r="AH61" s="497"/>
      <c r="AI61" s="497"/>
      <c r="AJ61" s="497"/>
      <c r="AK61" s="497"/>
      <c r="AL61" s="497"/>
      <c r="AM61" s="497"/>
      <c r="AN61" s="497"/>
      <c r="AO61" s="497"/>
      <c r="AP61" s="497"/>
      <c r="AQ61" s="497"/>
      <c r="AR61" s="497"/>
      <c r="AS61" s="497"/>
      <c r="AT61" s="497"/>
      <c r="AU61" s="497"/>
      <c r="AV61" s="497"/>
      <c r="AW61" s="497"/>
      <c r="AX61" s="497"/>
      <c r="AY61" s="497"/>
      <c r="AZ61" s="497"/>
      <c r="BA61" s="497"/>
      <c r="BB61" s="497"/>
      <c r="BC61" s="497"/>
      <c r="BD61" s="497"/>
      <c r="BE61" s="497"/>
      <c r="BF61" s="497"/>
      <c r="BG61" s="497"/>
      <c r="BH61" s="497"/>
      <c r="BI61" s="497"/>
      <c r="BJ61" s="497"/>
      <c r="BK61" s="497"/>
      <c r="BL61" s="497"/>
      <c r="BM61" s="497"/>
      <c r="BN61" s="497"/>
      <c r="BO61" s="497"/>
      <c r="BP61" s="497"/>
      <c r="BQ61" s="497"/>
      <c r="BR61" s="497"/>
      <c r="BS61" s="497"/>
      <c r="BT61" s="497"/>
      <c r="BU61" s="497"/>
      <c r="BV61" s="497"/>
      <c r="BW61" s="497"/>
      <c r="BX61" s="497"/>
      <c r="BY61" s="497"/>
      <c r="BZ61" s="497"/>
      <c r="CA61" s="497"/>
      <c r="CB61" s="497"/>
      <c r="CC61" s="497"/>
      <c r="CD61" s="497"/>
      <c r="CE61" s="497"/>
      <c r="CF61" s="497"/>
      <c r="CG61" s="497"/>
      <c r="CH61" s="497"/>
      <c r="CI61" s="497"/>
      <c r="CJ61" s="497"/>
      <c r="CK61" s="497"/>
      <c r="CL61" s="497"/>
      <c r="CM61" s="497"/>
      <c r="CN61" s="497"/>
      <c r="CO61" s="497"/>
      <c r="CP61" s="497"/>
      <c r="CQ61" s="497"/>
      <c r="CR61" s="497"/>
      <c r="CS61" s="497"/>
      <c r="CT61" s="497"/>
      <c r="CU61" s="497"/>
      <c r="CV61" s="497"/>
      <c r="CW61" s="497"/>
      <c r="CX61" s="497"/>
      <c r="CY61" s="497"/>
      <c r="CZ61" s="497"/>
      <c r="DA61" s="497"/>
      <c r="DB61" s="497"/>
      <c r="DC61" s="497"/>
      <c r="DD61" s="497"/>
      <c r="DE61" s="497"/>
      <c r="DF61" s="497"/>
      <c r="DG61" s="497"/>
      <c r="DH61" s="497"/>
      <c r="DI61" s="497"/>
      <c r="DJ61" s="497"/>
      <c r="DK61" s="497"/>
      <c r="DL61" s="497"/>
      <c r="DM61" s="497"/>
      <c r="DN61" s="497"/>
      <c r="DO61" s="497"/>
      <c r="DP61" s="497"/>
      <c r="DQ61" s="497"/>
      <c r="DR61" s="497"/>
      <c r="DS61" s="497"/>
      <c r="DT61" s="497"/>
      <c r="DU61" s="497"/>
      <c r="DV61" s="497"/>
      <c r="DW61" s="497"/>
      <c r="DX61" s="497"/>
      <c r="DY61" s="497"/>
      <c r="DZ61" s="497"/>
      <c r="EA61" s="497"/>
      <c r="EB61" s="497"/>
      <c r="EC61" s="497"/>
      <c r="ED61" s="497"/>
      <c r="EE61" s="497"/>
      <c r="EF61" s="497"/>
      <c r="EG61" s="497"/>
      <c r="EH61" s="497"/>
      <c r="EI61" s="497"/>
      <c r="EJ61" s="497"/>
      <c r="EK61" s="497"/>
      <c r="EL61" s="497"/>
      <c r="EM61" s="497"/>
      <c r="EN61" s="497"/>
      <c r="EO61" s="497"/>
      <c r="EP61" s="497"/>
      <c r="EQ61" s="497"/>
      <c r="ER61" s="497"/>
      <c r="ES61" s="497"/>
      <c r="ET61" s="497"/>
      <c r="EU61" s="497"/>
      <c r="EV61" s="497"/>
      <c r="EW61" s="497"/>
      <c r="EX61" s="497"/>
      <c r="EY61" s="497"/>
      <c r="EZ61" s="497"/>
      <c r="FA61" s="497"/>
      <c r="FB61" s="497"/>
      <c r="FC61" s="497"/>
      <c r="FD61" s="497"/>
      <c r="FE61" s="497"/>
      <c r="FF61" s="497"/>
      <c r="FG61" s="497"/>
      <c r="FH61" s="497"/>
      <c r="FI61" s="497"/>
      <c r="FJ61" s="497"/>
      <c r="FK61" s="497"/>
      <c r="FL61" s="497"/>
      <c r="FM61" s="497"/>
      <c r="FN61" s="497"/>
      <c r="FO61" s="497"/>
      <c r="FP61" s="497"/>
      <c r="FQ61" s="497"/>
      <c r="FR61" s="497"/>
      <c r="FS61" s="497"/>
      <c r="FT61" s="497"/>
      <c r="FU61" s="497"/>
      <c r="FV61" s="497"/>
      <c r="FW61" s="497"/>
      <c r="FX61" s="497"/>
      <c r="FY61" s="497"/>
      <c r="FZ61" s="497"/>
      <c r="GA61" s="497"/>
      <c r="GB61" s="497"/>
      <c r="GC61" s="497"/>
      <c r="GD61" s="497"/>
      <c r="GE61" s="497"/>
      <c r="GF61" s="497"/>
      <c r="GG61" s="497"/>
      <c r="GH61" s="497"/>
      <c r="GI61" s="497"/>
      <c r="GJ61" s="497"/>
      <c r="GK61" s="497"/>
      <c r="GL61" s="497"/>
      <c r="GM61" s="497"/>
      <c r="GN61" s="497"/>
      <c r="GO61" s="497"/>
      <c r="GP61" s="497"/>
      <c r="GQ61" s="497"/>
      <c r="GR61" s="497"/>
      <c r="GS61" s="497"/>
      <c r="GT61" s="497"/>
      <c r="GU61" s="497"/>
      <c r="GV61" s="497"/>
      <c r="GW61" s="497"/>
      <c r="GX61" s="497"/>
      <c r="GY61" s="497"/>
      <c r="GZ61" s="497"/>
      <c r="HA61" s="497"/>
      <c r="HB61" s="497"/>
      <c r="HC61" s="497"/>
      <c r="HD61" s="497"/>
      <c r="HE61" s="497"/>
      <c r="HF61" s="497"/>
      <c r="HG61" s="497"/>
      <c r="HH61" s="497"/>
      <c r="HI61" s="497"/>
      <c r="HJ61" s="497"/>
      <c r="HK61" s="497"/>
      <c r="HL61" s="497"/>
      <c r="HM61" s="497"/>
      <c r="HN61" s="497"/>
      <c r="HO61" s="497"/>
      <c r="HP61" s="497"/>
      <c r="HQ61" s="497"/>
      <c r="HR61" s="497"/>
      <c r="HS61" s="497"/>
      <c r="HT61" s="497"/>
      <c r="HU61" s="497"/>
      <c r="HV61" s="497"/>
      <c r="HW61" s="497"/>
      <c r="HX61" s="497"/>
      <c r="HY61" s="497"/>
      <c r="HZ61" s="497"/>
      <c r="IA61" s="497"/>
      <c r="IB61" s="497"/>
      <c r="IC61" s="497"/>
      <c r="ID61" s="497"/>
      <c r="IE61" s="497"/>
      <c r="IF61" s="497"/>
      <c r="IG61" s="497"/>
      <c r="IH61" s="497"/>
      <c r="II61" s="497"/>
      <c r="IJ61" s="497"/>
      <c r="IK61" s="497"/>
      <c r="IL61" s="497"/>
      <c r="IM61" s="497"/>
      <c r="IN61" s="497"/>
      <c r="IO61" s="497"/>
      <c r="IP61" s="497"/>
      <c r="IQ61" s="497"/>
      <c r="IR61" s="497"/>
      <c r="IS61" s="497"/>
      <c r="IT61" s="497"/>
      <c r="IU61" s="497"/>
      <c r="IV61" s="497"/>
      <c r="IW61" s="497"/>
      <c r="IX61" s="497"/>
      <c r="IY61" s="497"/>
      <c r="IZ61" s="497"/>
      <c r="JA61" s="497"/>
      <c r="JB61" s="497"/>
      <c r="JC61" s="497"/>
      <c r="JD61" s="497"/>
      <c r="JE61" s="497"/>
      <c r="JF61" s="497"/>
      <c r="JG61" s="497"/>
      <c r="JH61" s="497"/>
      <c r="JI61" s="497"/>
      <c r="JJ61" s="497"/>
      <c r="JK61" s="497"/>
      <c r="JL61" s="497"/>
      <c r="JM61" s="497"/>
      <c r="JN61" s="497"/>
      <c r="JO61" s="497"/>
      <c r="JP61" s="497"/>
      <c r="JQ61" s="497"/>
      <c r="JR61" s="497"/>
      <c r="JS61" s="497"/>
      <c r="JT61" s="497"/>
      <c r="JU61" s="497"/>
      <c r="JV61" s="497"/>
      <c r="JW61" s="497"/>
      <c r="JX61" s="497"/>
      <c r="JY61" s="497"/>
      <c r="JZ61" s="497"/>
      <c r="KA61" s="497"/>
      <c r="KB61" s="497"/>
      <c r="KC61" s="497"/>
      <c r="KD61" s="497"/>
      <c r="KE61" s="497"/>
      <c r="KF61" s="497"/>
      <c r="KG61" s="497"/>
      <c r="KH61" s="497"/>
      <c r="KI61" s="497"/>
      <c r="KJ61" s="497"/>
      <c r="KK61" s="497"/>
      <c r="KL61" s="497"/>
      <c r="KM61" s="497"/>
      <c r="KN61" s="497"/>
      <c r="KO61" s="497"/>
      <c r="KP61" s="497"/>
      <c r="KQ61" s="497"/>
      <c r="KR61" s="497"/>
      <c r="KS61" s="497"/>
      <c r="KT61" s="497"/>
      <c r="KU61" s="497"/>
      <c r="KV61" s="497"/>
      <c r="KW61" s="497"/>
      <c r="KX61" s="497"/>
      <c r="KY61" s="497"/>
      <c r="KZ61" s="497"/>
      <c r="LA61" s="497"/>
      <c r="LB61" s="497"/>
      <c r="LC61" s="497"/>
      <c r="LD61" s="497"/>
      <c r="LE61" s="497"/>
      <c r="LF61" s="497"/>
      <c r="LG61" s="497"/>
      <c r="LH61" s="497"/>
      <c r="LI61" s="497"/>
      <c r="LJ61" s="497"/>
      <c r="LK61" s="497"/>
      <c r="LL61" s="497"/>
      <c r="LM61" s="497"/>
      <c r="LN61" s="497"/>
      <c r="LO61" s="497"/>
      <c r="LP61" s="497"/>
      <c r="LQ61" s="497"/>
      <c r="LR61" s="497"/>
      <c r="LS61" s="497"/>
      <c r="LT61" s="497"/>
      <c r="LU61" s="497"/>
      <c r="LV61" s="497"/>
      <c r="LW61" s="497"/>
      <c r="LX61" s="497"/>
      <c r="LY61" s="497"/>
      <c r="LZ61" s="497"/>
      <c r="MA61" s="497"/>
      <c r="MB61" s="497"/>
      <c r="MC61" s="497"/>
      <c r="MD61" s="497"/>
      <c r="ME61" s="497"/>
      <c r="MF61" s="497"/>
      <c r="MG61" s="497"/>
      <c r="MH61" s="497"/>
      <c r="MI61" s="497"/>
      <c r="MJ61" s="497"/>
      <c r="MK61" s="497"/>
      <c r="ML61" s="497"/>
      <c r="MM61" s="497"/>
      <c r="MN61" s="497"/>
      <c r="MO61" s="497"/>
      <c r="MP61" s="497"/>
      <c r="MQ61" s="497"/>
      <c r="MR61" s="497"/>
      <c r="MS61" s="497"/>
      <c r="MT61" s="497"/>
      <c r="MU61" s="497"/>
      <c r="MV61" s="497"/>
      <c r="MW61" s="497"/>
      <c r="MX61" s="497"/>
      <c r="MY61" s="497"/>
      <c r="MZ61" s="497"/>
      <c r="NA61" s="497"/>
      <c r="NB61" s="497"/>
      <c r="NC61" s="497"/>
      <c r="ND61" s="497"/>
      <c r="NE61" s="497"/>
      <c r="NF61" s="497"/>
      <c r="NG61" s="497"/>
      <c r="NH61" s="497"/>
      <c r="NI61" s="497"/>
      <c r="NJ61" s="497"/>
      <c r="NK61" s="497"/>
      <c r="NL61" s="497"/>
      <c r="NM61" s="497"/>
      <c r="NN61" s="497"/>
      <c r="NO61" s="497"/>
      <c r="NP61" s="497"/>
      <c r="NQ61" s="497"/>
      <c r="NR61" s="497"/>
      <c r="NS61" s="497"/>
      <c r="NT61" s="497"/>
      <c r="NU61" s="497"/>
      <c r="NV61" s="497"/>
      <c r="NW61" s="497"/>
      <c r="NX61" s="497"/>
      <c r="NY61" s="497"/>
      <c r="NZ61" s="497"/>
      <c r="OA61" s="497"/>
      <c r="OB61" s="497"/>
      <c r="OC61" s="497"/>
      <c r="OD61" s="497"/>
      <c r="OE61" s="497"/>
      <c r="OF61" s="497"/>
      <c r="OG61" s="497"/>
      <c r="OH61" s="497"/>
      <c r="OI61" s="497"/>
      <c r="OJ61" s="497"/>
      <c r="OK61" s="497"/>
      <c r="OL61" s="497"/>
      <c r="OM61" s="497"/>
      <c r="ON61" s="497"/>
      <c r="OO61" s="497"/>
      <c r="OP61" s="497"/>
      <c r="OQ61" s="497"/>
      <c r="OR61" s="497"/>
      <c r="OS61" s="497"/>
      <c r="OT61" s="497"/>
      <c r="OU61" s="497"/>
      <c r="OV61" s="497"/>
      <c r="OW61" s="497"/>
      <c r="OX61" s="497"/>
      <c r="OY61" s="497"/>
      <c r="OZ61" s="497"/>
      <c r="PA61" s="497"/>
      <c r="PB61" s="497"/>
      <c r="PC61" s="497"/>
      <c r="PD61" s="497"/>
      <c r="PE61" s="497"/>
      <c r="PF61" s="497"/>
      <c r="PG61" s="497"/>
      <c r="PH61" s="497"/>
      <c r="PI61" s="497"/>
      <c r="PJ61" s="497"/>
      <c r="PK61" s="497"/>
      <c r="PL61" s="497"/>
      <c r="PM61" s="497"/>
      <c r="PN61" s="497"/>
      <c r="PO61" s="497"/>
      <c r="PP61" s="497"/>
      <c r="PQ61" s="497"/>
      <c r="PR61" s="497"/>
      <c r="PS61" s="497"/>
      <c r="PT61" s="497"/>
      <c r="PU61" s="497"/>
      <c r="PV61" s="497"/>
      <c r="PW61" s="497"/>
      <c r="PX61" s="497"/>
      <c r="PY61" s="497"/>
      <c r="PZ61" s="497"/>
      <c r="QA61" s="497"/>
      <c r="QB61" s="497"/>
      <c r="QC61" s="497"/>
      <c r="QD61" s="497"/>
      <c r="QE61" s="497"/>
      <c r="QF61" s="497"/>
      <c r="QG61" s="497"/>
      <c r="QH61" s="497"/>
      <c r="QI61" s="497"/>
      <c r="QJ61" s="497"/>
      <c r="QK61" s="497"/>
      <c r="QL61" s="497"/>
      <c r="QM61" s="497"/>
      <c r="QN61" s="497"/>
      <c r="QO61" s="497"/>
      <c r="QP61" s="497"/>
      <c r="QQ61" s="497"/>
      <c r="QR61" s="497"/>
      <c r="QS61" s="497"/>
      <c r="QT61" s="497"/>
      <c r="QU61" s="497"/>
      <c r="QV61" s="497"/>
      <c r="QW61" s="497"/>
      <c r="QX61" s="497"/>
      <c r="QY61" s="497"/>
      <c r="QZ61" s="497"/>
      <c r="RA61" s="497"/>
      <c r="RB61" s="497"/>
      <c r="RC61" s="497"/>
      <c r="RD61" s="497"/>
      <c r="RE61" s="497"/>
      <c r="RF61" s="497"/>
      <c r="RG61" s="497"/>
      <c r="RH61" s="497"/>
      <c r="RI61" s="497"/>
      <c r="RJ61" s="497"/>
      <c r="RK61" s="497"/>
      <c r="RL61" s="497"/>
      <c r="RM61" s="497"/>
      <c r="RN61" s="497"/>
      <c r="RO61" s="497"/>
      <c r="RP61" s="497"/>
      <c r="RQ61" s="497"/>
      <c r="RR61" s="497"/>
      <c r="RS61" s="497"/>
      <c r="RT61" s="497"/>
      <c r="RU61" s="497"/>
      <c r="RV61" s="497"/>
      <c r="RW61" s="497"/>
      <c r="RX61" s="497"/>
      <c r="RY61" s="497"/>
      <c r="RZ61" s="497"/>
      <c r="SA61" s="497"/>
      <c r="SB61" s="497"/>
      <c r="SC61" s="497"/>
      <c r="SD61" s="497"/>
      <c r="SE61" s="497"/>
      <c r="SF61" s="497"/>
      <c r="SG61" s="497"/>
      <c r="SH61" s="497"/>
      <c r="SI61" s="497"/>
      <c r="SJ61" s="497"/>
      <c r="SK61" s="497"/>
      <c r="SL61" s="497"/>
      <c r="SM61" s="497"/>
      <c r="SN61" s="497"/>
      <c r="SO61" s="497"/>
      <c r="SP61" s="497"/>
      <c r="SQ61" s="497"/>
      <c r="SR61" s="497"/>
      <c r="SS61" s="497"/>
      <c r="ST61" s="497"/>
      <c r="SU61" s="497"/>
      <c r="SV61" s="497"/>
      <c r="SW61" s="497"/>
      <c r="SX61" s="497"/>
      <c r="SY61" s="497"/>
      <c r="SZ61" s="497"/>
      <c r="TA61" s="497"/>
      <c r="TB61" s="497"/>
      <c r="TC61" s="497"/>
      <c r="TD61" s="497"/>
      <c r="TE61" s="497"/>
      <c r="TF61" s="497"/>
      <c r="TG61" s="497"/>
      <c r="TH61" s="497"/>
      <c r="TI61" s="497"/>
      <c r="TJ61" s="497"/>
      <c r="TK61" s="497"/>
      <c r="TL61" s="497"/>
      <c r="TM61" s="497"/>
      <c r="TN61" s="497"/>
      <c r="TO61" s="497"/>
      <c r="TP61" s="497"/>
      <c r="TQ61" s="497"/>
      <c r="TR61" s="497"/>
      <c r="TS61" s="497"/>
      <c r="TT61" s="497"/>
      <c r="TU61" s="497"/>
      <c r="TV61" s="497"/>
      <c r="TW61" s="497"/>
      <c r="TX61" s="497"/>
      <c r="TY61" s="497"/>
      <c r="TZ61" s="497"/>
      <c r="UA61" s="497"/>
      <c r="UB61" s="497"/>
      <c r="UC61" s="497"/>
      <c r="UD61" s="497"/>
      <c r="UE61" s="497"/>
      <c r="UF61" s="497"/>
      <c r="UG61" s="497"/>
      <c r="UH61" s="497"/>
      <c r="UI61" s="497"/>
      <c r="UJ61" s="497"/>
      <c r="UK61" s="497"/>
      <c r="UL61" s="497"/>
      <c r="UM61" s="497"/>
      <c r="UN61" s="497"/>
      <c r="UO61" s="497"/>
      <c r="UP61" s="497"/>
      <c r="UQ61" s="497"/>
      <c r="UR61" s="497"/>
      <c r="US61" s="497"/>
      <c r="UT61" s="497"/>
      <c r="UU61" s="497"/>
      <c r="UV61" s="497"/>
      <c r="UW61" s="497"/>
      <c r="UX61" s="497"/>
      <c r="UY61" s="497"/>
      <c r="UZ61" s="497"/>
      <c r="VA61" s="497"/>
      <c r="VB61" s="497"/>
      <c r="VC61" s="497"/>
      <c r="VD61" s="497"/>
      <c r="VE61" s="497"/>
      <c r="VF61" s="497"/>
      <c r="VG61" s="497"/>
      <c r="VH61" s="497"/>
      <c r="VI61" s="497"/>
      <c r="VJ61" s="497"/>
      <c r="VK61" s="497"/>
      <c r="VL61" s="497"/>
      <c r="VM61" s="497"/>
      <c r="VN61" s="497"/>
      <c r="VO61" s="497"/>
      <c r="VP61" s="497"/>
      <c r="VQ61" s="497"/>
      <c r="VR61" s="497"/>
      <c r="VS61" s="497"/>
      <c r="VT61" s="497"/>
      <c r="VU61" s="497"/>
      <c r="VV61" s="497"/>
      <c r="VW61" s="497"/>
      <c r="VX61" s="497"/>
      <c r="VY61" s="497"/>
      <c r="VZ61" s="497"/>
      <c r="WA61" s="497"/>
      <c r="WB61" s="497"/>
      <c r="WC61" s="497"/>
      <c r="WD61" s="497"/>
      <c r="WE61" s="497"/>
      <c r="WF61" s="497"/>
      <c r="WG61" s="497"/>
      <c r="WH61" s="497"/>
      <c r="WI61" s="497"/>
      <c r="WJ61" s="497"/>
      <c r="WK61" s="497"/>
      <c r="WL61" s="497"/>
      <c r="WM61" s="497"/>
      <c r="WN61" s="497"/>
      <c r="WO61" s="497"/>
      <c r="WP61" s="497"/>
      <c r="WQ61" s="497"/>
      <c r="WR61" s="497"/>
      <c r="WS61" s="497"/>
      <c r="WT61" s="497"/>
      <c r="WU61" s="497"/>
      <c r="WV61" s="497"/>
      <c r="WW61" s="497"/>
      <c r="WX61" s="497"/>
      <c r="WY61" s="497"/>
      <c r="WZ61" s="497"/>
      <c r="XA61" s="497"/>
      <c r="XB61" s="497"/>
      <c r="XC61" s="497"/>
      <c r="XD61" s="497"/>
      <c r="XE61" s="497"/>
      <c r="XF61" s="497"/>
      <c r="XG61" s="497"/>
      <c r="XH61" s="497"/>
      <c r="XI61" s="497"/>
      <c r="XJ61" s="497"/>
      <c r="XK61" s="497"/>
      <c r="XL61" s="497"/>
      <c r="XM61" s="497"/>
      <c r="XN61" s="497"/>
      <c r="XO61" s="497"/>
      <c r="XP61" s="497"/>
      <c r="XQ61" s="497"/>
      <c r="XR61" s="497"/>
      <c r="XS61" s="497"/>
      <c r="XT61" s="497"/>
      <c r="XU61" s="497"/>
      <c r="XV61" s="497"/>
      <c r="XW61" s="497"/>
      <c r="XX61" s="497"/>
      <c r="XY61" s="497"/>
      <c r="XZ61" s="497"/>
      <c r="YA61" s="497"/>
      <c r="YB61" s="497"/>
      <c r="YC61" s="497"/>
      <c r="YD61" s="497"/>
      <c r="YE61" s="497"/>
      <c r="YF61" s="497"/>
      <c r="YG61" s="497"/>
      <c r="YH61" s="497"/>
      <c r="YI61" s="497"/>
      <c r="YJ61" s="497"/>
      <c r="YK61" s="497"/>
      <c r="YL61" s="497"/>
      <c r="YM61" s="497"/>
      <c r="YN61" s="497"/>
      <c r="YO61" s="497"/>
      <c r="YP61" s="497"/>
      <c r="YQ61" s="497"/>
      <c r="YR61" s="497"/>
      <c r="YS61" s="497"/>
      <c r="YT61" s="497"/>
      <c r="YU61" s="497"/>
      <c r="YV61" s="497"/>
      <c r="YW61" s="497"/>
      <c r="YX61" s="497"/>
      <c r="YY61" s="497"/>
      <c r="YZ61" s="497"/>
      <c r="ZA61" s="497"/>
      <c r="ZB61" s="497"/>
      <c r="ZC61" s="497"/>
      <c r="ZD61" s="497"/>
      <c r="ZE61" s="497"/>
      <c r="ZF61" s="497"/>
      <c r="ZG61" s="497"/>
      <c r="ZH61" s="497"/>
      <c r="ZI61" s="497"/>
      <c r="ZJ61" s="497"/>
      <c r="ZK61" s="497"/>
      <c r="ZL61" s="497"/>
      <c r="ZM61" s="497"/>
      <c r="ZN61" s="497"/>
      <c r="ZO61" s="497"/>
      <c r="ZP61" s="497"/>
      <c r="ZQ61" s="497"/>
      <c r="ZR61" s="497"/>
      <c r="ZS61" s="497"/>
      <c r="ZT61" s="497"/>
      <c r="ZU61" s="497"/>
      <c r="ZV61" s="497"/>
      <c r="ZW61" s="497"/>
      <c r="ZX61" s="497"/>
      <c r="ZY61" s="497"/>
      <c r="ZZ61" s="497"/>
      <c r="AAA61" s="497"/>
      <c r="AAB61" s="497"/>
      <c r="AAC61" s="497"/>
      <c r="AAD61" s="497"/>
      <c r="AAE61" s="497"/>
      <c r="AAF61" s="497"/>
      <c r="AAG61" s="497"/>
      <c r="AAH61" s="497"/>
      <c r="AAI61" s="497"/>
      <c r="AAJ61" s="497"/>
      <c r="AAK61" s="497"/>
      <c r="AAL61" s="497"/>
      <c r="AAM61" s="497"/>
      <c r="AAN61" s="497"/>
      <c r="AAO61" s="497"/>
      <c r="AAP61" s="497"/>
      <c r="AAQ61" s="497"/>
      <c r="AAR61" s="497"/>
      <c r="AAS61" s="497"/>
      <c r="AAT61" s="497"/>
      <c r="AAU61" s="497"/>
      <c r="AAV61" s="497"/>
      <c r="AAW61" s="497"/>
      <c r="AAX61" s="497"/>
      <c r="AAY61" s="497"/>
      <c r="AAZ61" s="497"/>
      <c r="ABA61" s="497"/>
      <c r="ABB61" s="497"/>
      <c r="ABC61" s="497"/>
      <c r="ABD61" s="497"/>
      <c r="ABE61" s="497"/>
      <c r="ABF61" s="497"/>
      <c r="ABG61" s="497"/>
      <c r="ABH61" s="497"/>
      <c r="ABI61" s="497"/>
      <c r="ABJ61" s="497"/>
      <c r="ABK61" s="497"/>
      <c r="ABL61" s="497"/>
      <c r="ABM61" s="497"/>
      <c r="ABN61" s="497"/>
      <c r="ABO61" s="497"/>
      <c r="ABP61" s="497"/>
      <c r="ABQ61" s="497"/>
      <c r="ABR61" s="497"/>
      <c r="ABS61" s="497"/>
      <c r="ABT61" s="497"/>
      <c r="ABU61" s="497"/>
      <c r="ABV61" s="497"/>
      <c r="ABW61" s="497"/>
      <c r="ABX61" s="497"/>
      <c r="ABY61" s="497"/>
      <c r="ABZ61" s="497"/>
      <c r="ACA61" s="497"/>
      <c r="ACB61" s="497"/>
      <c r="ACC61" s="497"/>
      <c r="ACD61" s="497"/>
      <c r="ACE61" s="497"/>
      <c r="ACF61" s="497"/>
      <c r="ACG61" s="497"/>
      <c r="ACH61" s="497"/>
      <c r="ACI61" s="497"/>
      <c r="ACJ61" s="497"/>
      <c r="ACK61" s="497"/>
      <c r="ACL61" s="497"/>
      <c r="ACM61" s="497"/>
      <c r="ACN61" s="497"/>
      <c r="ACO61" s="497"/>
      <c r="ACP61" s="497"/>
      <c r="ACQ61" s="497"/>
      <c r="ACR61" s="497"/>
      <c r="ACS61" s="497"/>
      <c r="ACT61" s="497"/>
      <c r="ACU61" s="497"/>
      <c r="ACV61" s="497"/>
      <c r="ACW61" s="497"/>
      <c r="ACX61" s="497"/>
      <c r="ACY61" s="497"/>
      <c r="ACZ61" s="497"/>
      <c r="ADA61" s="497"/>
      <c r="ADB61" s="497"/>
      <c r="ADC61" s="497"/>
      <c r="ADD61" s="497"/>
      <c r="ADE61" s="497"/>
      <c r="ADF61" s="497"/>
      <c r="ADG61" s="497"/>
      <c r="ADH61" s="497"/>
      <c r="ADI61" s="497"/>
      <c r="ADJ61" s="497"/>
      <c r="ADK61" s="497"/>
      <c r="ADL61" s="497"/>
      <c r="ADM61" s="497"/>
      <c r="ADN61" s="497"/>
      <c r="ADO61" s="497"/>
      <c r="ADP61" s="497"/>
      <c r="ADQ61" s="497"/>
      <c r="ADR61" s="497"/>
      <c r="ADS61" s="497"/>
      <c r="ADT61" s="497"/>
      <c r="ADU61" s="497"/>
      <c r="ADV61" s="497"/>
      <c r="ADW61" s="497"/>
      <c r="ADX61" s="497"/>
      <c r="ADY61" s="497"/>
      <c r="ADZ61" s="497"/>
      <c r="AEA61" s="497"/>
      <c r="AEB61" s="497"/>
      <c r="AEC61" s="497"/>
      <c r="AED61" s="497"/>
      <c r="AEE61" s="497"/>
      <c r="AEF61" s="497"/>
      <c r="AEG61" s="497"/>
      <c r="AEH61" s="497"/>
      <c r="AEI61" s="497"/>
      <c r="AEJ61" s="497"/>
      <c r="AEK61" s="497"/>
      <c r="AEL61" s="497"/>
      <c r="AEM61" s="497"/>
      <c r="AEN61" s="497"/>
      <c r="AEO61" s="497"/>
      <c r="AEP61" s="497"/>
      <c r="AEQ61" s="497"/>
      <c r="AER61" s="497"/>
      <c r="AES61" s="497"/>
      <c r="AET61" s="497"/>
      <c r="AEU61" s="497"/>
      <c r="AEV61" s="497"/>
      <c r="AEW61" s="497"/>
      <c r="AEX61" s="497"/>
      <c r="AEY61" s="497"/>
      <c r="AEZ61" s="497"/>
      <c r="AFA61" s="497"/>
      <c r="AFB61" s="497"/>
      <c r="AFC61" s="497"/>
      <c r="AFD61" s="497"/>
      <c r="AFE61" s="497"/>
      <c r="AFF61" s="497"/>
      <c r="AFG61" s="497"/>
      <c r="AFH61" s="497"/>
      <c r="AFI61" s="497"/>
      <c r="AFJ61" s="497"/>
      <c r="AFK61" s="497"/>
      <c r="AFL61" s="497"/>
      <c r="AFM61" s="497"/>
      <c r="AFN61" s="497"/>
      <c r="AFO61" s="497"/>
      <c r="AFP61" s="497"/>
      <c r="AFQ61" s="497"/>
      <c r="AFR61" s="497"/>
      <c r="AFS61" s="497"/>
      <c r="AFT61" s="497"/>
      <c r="AFU61" s="497"/>
      <c r="AFV61" s="497"/>
      <c r="AFW61" s="497"/>
      <c r="AFX61" s="497"/>
      <c r="AFY61" s="497"/>
      <c r="AFZ61" s="497"/>
      <c r="AGA61" s="497"/>
      <c r="AGB61" s="497"/>
      <c r="AGC61" s="497"/>
      <c r="AGD61" s="497"/>
      <c r="AGE61" s="497"/>
      <c r="AGF61" s="497"/>
      <c r="AGG61" s="497"/>
      <c r="AGH61" s="497"/>
      <c r="AGI61" s="497"/>
      <c r="AGJ61" s="497"/>
      <c r="AGK61" s="497"/>
      <c r="AGL61" s="497"/>
      <c r="AGM61" s="497"/>
      <c r="AGN61" s="497"/>
      <c r="AGO61" s="497"/>
      <c r="AGP61" s="497"/>
      <c r="AGQ61" s="497"/>
      <c r="AGR61" s="497"/>
      <c r="AGS61" s="497"/>
      <c r="AGT61" s="497"/>
      <c r="AGU61" s="497"/>
      <c r="AGV61" s="497"/>
      <c r="AGW61" s="497"/>
      <c r="AGX61" s="497"/>
      <c r="AGY61" s="497"/>
      <c r="AGZ61" s="497"/>
      <c r="AHA61" s="497"/>
      <c r="AHB61" s="497"/>
      <c r="AHC61" s="497"/>
      <c r="AHD61" s="497"/>
      <c r="AHE61" s="497"/>
      <c r="AHF61" s="497"/>
      <c r="AHG61" s="497"/>
      <c r="AHH61" s="497"/>
      <c r="AHI61" s="497"/>
      <c r="AHJ61" s="497"/>
      <c r="AHK61" s="497"/>
      <c r="AHL61" s="497"/>
      <c r="AHM61" s="497"/>
      <c r="AHN61" s="497"/>
      <c r="AHO61" s="497"/>
      <c r="AHP61" s="497"/>
      <c r="AHQ61" s="497"/>
      <c r="AHR61" s="497"/>
      <c r="AHS61" s="497"/>
      <c r="AHT61" s="497"/>
      <c r="AHU61" s="497"/>
      <c r="AHV61" s="497"/>
      <c r="AHW61" s="497"/>
      <c r="AHX61" s="497"/>
      <c r="AHY61" s="497"/>
      <c r="AHZ61" s="497"/>
      <c r="AIA61" s="497"/>
      <c r="AIB61" s="497"/>
      <c r="AIC61" s="497"/>
      <c r="AID61" s="497"/>
      <c r="AIE61" s="497"/>
      <c r="AIF61" s="497"/>
      <c r="AIG61" s="497"/>
      <c r="AIH61" s="497"/>
      <c r="AII61" s="497"/>
      <c r="AIJ61" s="497"/>
      <c r="AIK61" s="497"/>
      <c r="AIL61" s="497"/>
      <c r="AIM61" s="497"/>
      <c r="AIN61" s="497"/>
      <c r="AIO61" s="497"/>
      <c r="AIP61" s="497"/>
      <c r="AIQ61" s="497"/>
      <c r="AIR61" s="497"/>
      <c r="AIS61" s="497"/>
      <c r="AIT61" s="497"/>
      <c r="AIU61" s="497"/>
      <c r="AIV61" s="497"/>
      <c r="AIW61" s="497"/>
      <c r="AIX61" s="497"/>
      <c r="AIY61" s="497"/>
      <c r="AIZ61" s="497"/>
      <c r="AJA61" s="497"/>
      <c r="AJB61" s="497"/>
      <c r="AJC61" s="497"/>
      <c r="AJD61" s="497"/>
      <c r="AJE61" s="497"/>
      <c r="AJF61" s="497"/>
      <c r="AJG61" s="497"/>
      <c r="AJH61" s="497"/>
      <c r="AJI61" s="497"/>
      <c r="AJJ61" s="497"/>
      <c r="AJK61" s="497"/>
      <c r="AJL61" s="497"/>
      <c r="AJM61" s="497"/>
      <c r="AJN61" s="497"/>
      <c r="AJO61" s="497"/>
      <c r="AJP61" s="497"/>
      <c r="AJQ61" s="497"/>
      <c r="AJR61" s="497"/>
      <c r="AJS61" s="497"/>
      <c r="AJT61" s="497"/>
      <c r="AJU61" s="497"/>
      <c r="AJV61" s="497"/>
      <c r="AJW61" s="497"/>
      <c r="AJX61" s="497"/>
      <c r="AJY61" s="497"/>
      <c r="AJZ61" s="497"/>
      <c r="AKA61" s="497"/>
      <c r="AKB61" s="497"/>
      <c r="AKC61" s="497"/>
      <c r="AKD61" s="497"/>
      <c r="AKE61" s="497"/>
      <c r="AKF61" s="497"/>
      <c r="AKG61" s="497"/>
      <c r="AKH61" s="497"/>
      <c r="AKI61" s="497"/>
      <c r="AKJ61" s="497"/>
      <c r="AKK61" s="497"/>
      <c r="AKL61" s="497"/>
      <c r="AKM61" s="497"/>
      <c r="AKN61" s="497"/>
      <c r="AKO61" s="497"/>
      <c r="AKP61" s="497"/>
      <c r="AKQ61" s="497"/>
      <c r="AKR61" s="497"/>
      <c r="AKS61" s="497"/>
      <c r="AKT61" s="497"/>
      <c r="AKU61" s="497"/>
      <c r="AKV61" s="497"/>
      <c r="AKW61" s="497"/>
      <c r="AKX61" s="497"/>
      <c r="AKY61" s="497"/>
      <c r="AKZ61" s="497"/>
      <c r="ALA61" s="497"/>
      <c r="ALB61" s="497"/>
      <c r="ALC61" s="497"/>
      <c r="ALD61" s="497"/>
      <c r="ALE61" s="497"/>
      <c r="ALF61" s="497"/>
      <c r="ALG61" s="497"/>
      <c r="ALH61" s="497"/>
      <c r="ALI61" s="497"/>
      <c r="ALJ61" s="497"/>
      <c r="ALK61" s="497"/>
      <c r="ALL61" s="497"/>
      <c r="ALM61" s="497"/>
      <c r="ALN61" s="497"/>
      <c r="ALO61" s="497"/>
      <c r="ALP61" s="497"/>
      <c r="ALQ61" s="497"/>
      <c r="ALR61" s="497"/>
      <c r="ALS61" s="497"/>
      <c r="ALT61" s="497"/>
      <c r="ALU61" s="497"/>
      <c r="ALV61" s="497"/>
      <c r="ALW61" s="497"/>
      <c r="ALX61" s="497"/>
      <c r="ALY61" s="497"/>
      <c r="ALZ61" s="497"/>
      <c r="AMA61" s="497"/>
      <c r="AMB61" s="497"/>
      <c r="AMC61" s="497"/>
      <c r="AMD61" s="497"/>
      <c r="AME61" s="497"/>
      <c r="AMF61" s="497"/>
      <c r="AMG61" s="497"/>
      <c r="AMH61" s="497"/>
      <c r="AMI61" s="497"/>
      <c r="AMJ61" s="497"/>
      <c r="AMK61" s="497"/>
      <c r="AML61" s="497"/>
      <c r="AMM61" s="497"/>
      <c r="AMN61" s="497"/>
      <c r="AMO61" s="497"/>
      <c r="AMP61" s="497"/>
      <c r="AMQ61" s="497"/>
      <c r="AMR61" s="497"/>
      <c r="AMS61" s="497"/>
      <c r="AMT61" s="497"/>
      <c r="AMU61" s="497"/>
      <c r="AMV61" s="497"/>
      <c r="AMW61" s="497"/>
      <c r="AMX61" s="497"/>
      <c r="AMY61" s="497"/>
      <c r="AMZ61" s="497"/>
      <c r="ANA61" s="497"/>
      <c r="ANB61" s="497"/>
      <c r="ANC61" s="497"/>
      <c r="AND61" s="497"/>
      <c r="ANE61" s="497"/>
      <c r="ANF61" s="497"/>
      <c r="ANG61" s="497"/>
      <c r="ANH61" s="497"/>
      <c r="ANI61" s="497"/>
      <c r="ANJ61" s="497"/>
      <c r="ANK61" s="497"/>
      <c r="ANL61" s="497"/>
      <c r="ANM61" s="497"/>
      <c r="ANN61" s="497"/>
      <c r="ANO61" s="497"/>
      <c r="ANP61" s="497"/>
      <c r="ANQ61" s="497"/>
      <c r="ANR61" s="497"/>
      <c r="ANS61" s="497"/>
      <c r="ANT61" s="497"/>
      <c r="ANU61" s="497"/>
      <c r="ANV61" s="497"/>
      <c r="ANW61" s="497"/>
      <c r="ANX61" s="497"/>
      <c r="ANY61" s="497"/>
      <c r="ANZ61" s="497"/>
      <c r="AOA61" s="497"/>
      <c r="AOB61" s="497"/>
      <c r="AOC61" s="497"/>
      <c r="AOD61" s="497"/>
      <c r="AOE61" s="497"/>
      <c r="AOF61" s="497"/>
      <c r="AOG61" s="497"/>
      <c r="AOH61" s="497"/>
      <c r="AOI61" s="497"/>
      <c r="AOJ61" s="497"/>
    </row>
    <row r="62" spans="1:1076" ht="49.5" customHeight="1" x14ac:dyDescent="0.25">
      <c r="B62" s="1093" t="str">
        <f>PENYELIA!B63</f>
        <v>Alat yang di kalibrasi dalam batas toleransi dan dinyatakan LAIK PAKAI, dimana koreksi ditambah ketidakpastian pengukuran tidak melebihi atau sama dengan 10 % nilai setting sesuai dengan standar acuan ECRI Procedure 459 - 20010301:2001 Suction Regulators</v>
      </c>
      <c r="C62" s="1093"/>
      <c r="D62" s="1093"/>
      <c r="E62" s="1093"/>
      <c r="F62" s="1093"/>
      <c r="G62" s="1093"/>
      <c r="H62" s="1093"/>
      <c r="I62" s="1093"/>
      <c r="J62" s="1093"/>
      <c r="K62" s="36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  <c r="AA62" s="497"/>
      <c r="AB62" s="497"/>
      <c r="AC62" s="497"/>
      <c r="AD62" s="497"/>
      <c r="AE62" s="497"/>
      <c r="AF62" s="497"/>
      <c r="AG62" s="497"/>
      <c r="AH62" s="497"/>
      <c r="AI62" s="497"/>
      <c r="AJ62" s="497"/>
      <c r="AK62" s="497"/>
      <c r="AL62" s="497"/>
      <c r="AM62" s="497"/>
      <c r="AN62" s="497"/>
      <c r="AO62" s="497"/>
      <c r="AP62" s="497"/>
      <c r="AQ62" s="497"/>
      <c r="AR62" s="497"/>
      <c r="AS62" s="497"/>
      <c r="AT62" s="497"/>
      <c r="AU62" s="497"/>
      <c r="AV62" s="497"/>
      <c r="AW62" s="497"/>
      <c r="AX62" s="497"/>
      <c r="AY62" s="497"/>
      <c r="AZ62" s="497"/>
      <c r="BA62" s="497"/>
      <c r="BB62" s="497"/>
      <c r="BC62" s="497"/>
      <c r="BD62" s="497"/>
      <c r="BE62" s="497"/>
      <c r="BF62" s="497"/>
      <c r="BG62" s="497"/>
      <c r="BH62" s="497"/>
      <c r="BI62" s="497"/>
      <c r="BJ62" s="497"/>
      <c r="BK62" s="497"/>
      <c r="BL62" s="497"/>
      <c r="BM62" s="497"/>
      <c r="BN62" s="497"/>
      <c r="BO62" s="497"/>
      <c r="BP62" s="497"/>
      <c r="BQ62" s="497"/>
      <c r="BR62" s="497"/>
      <c r="BS62" s="497"/>
      <c r="BT62" s="497"/>
      <c r="BU62" s="497"/>
      <c r="BV62" s="497"/>
      <c r="BW62" s="497"/>
      <c r="BX62" s="497"/>
      <c r="BY62" s="497"/>
      <c r="BZ62" s="497"/>
      <c r="CA62" s="497"/>
      <c r="CB62" s="497"/>
      <c r="CC62" s="497"/>
      <c r="CD62" s="497"/>
      <c r="CE62" s="497"/>
      <c r="CF62" s="497"/>
      <c r="CG62" s="497"/>
      <c r="CH62" s="497"/>
      <c r="CI62" s="497"/>
      <c r="CJ62" s="497"/>
      <c r="CK62" s="497"/>
      <c r="CL62" s="497"/>
      <c r="CM62" s="497"/>
      <c r="CN62" s="497"/>
      <c r="CO62" s="497"/>
      <c r="CP62" s="497"/>
      <c r="CQ62" s="497"/>
      <c r="CR62" s="497"/>
      <c r="CS62" s="497"/>
      <c r="CT62" s="497"/>
      <c r="CU62" s="497"/>
      <c r="CV62" s="497"/>
      <c r="CW62" s="497"/>
      <c r="CX62" s="497"/>
      <c r="CY62" s="497"/>
      <c r="CZ62" s="497"/>
      <c r="DA62" s="497"/>
      <c r="DB62" s="497"/>
      <c r="DC62" s="497"/>
      <c r="DD62" s="497"/>
      <c r="DE62" s="497"/>
      <c r="DF62" s="497"/>
      <c r="DG62" s="497"/>
      <c r="DH62" s="497"/>
      <c r="DI62" s="497"/>
      <c r="DJ62" s="497"/>
      <c r="DK62" s="497"/>
      <c r="DL62" s="497"/>
      <c r="DM62" s="497"/>
      <c r="DN62" s="497"/>
      <c r="DO62" s="497"/>
      <c r="DP62" s="497"/>
      <c r="DQ62" s="497"/>
      <c r="DR62" s="497"/>
      <c r="DS62" s="497"/>
      <c r="DT62" s="497"/>
      <c r="DU62" s="497"/>
      <c r="DV62" s="497"/>
      <c r="DW62" s="497"/>
      <c r="DX62" s="497"/>
      <c r="DY62" s="497"/>
      <c r="DZ62" s="497"/>
      <c r="EA62" s="497"/>
      <c r="EB62" s="497"/>
      <c r="EC62" s="497"/>
      <c r="ED62" s="497"/>
      <c r="EE62" s="497"/>
      <c r="EF62" s="497"/>
      <c r="EG62" s="497"/>
      <c r="EH62" s="497"/>
      <c r="EI62" s="497"/>
      <c r="EJ62" s="497"/>
      <c r="EK62" s="497"/>
      <c r="EL62" s="497"/>
      <c r="EM62" s="497"/>
      <c r="EN62" s="497"/>
      <c r="EO62" s="497"/>
      <c r="EP62" s="497"/>
      <c r="EQ62" s="497"/>
      <c r="ER62" s="497"/>
      <c r="ES62" s="497"/>
      <c r="ET62" s="497"/>
      <c r="EU62" s="497"/>
      <c r="EV62" s="497"/>
      <c r="EW62" s="497"/>
      <c r="EX62" s="497"/>
      <c r="EY62" s="497"/>
      <c r="EZ62" s="497"/>
      <c r="FA62" s="497"/>
      <c r="FB62" s="497"/>
      <c r="FC62" s="497"/>
      <c r="FD62" s="497"/>
      <c r="FE62" s="497"/>
      <c r="FF62" s="497"/>
      <c r="FG62" s="497"/>
      <c r="FH62" s="497"/>
      <c r="FI62" s="497"/>
      <c r="FJ62" s="497"/>
      <c r="FK62" s="497"/>
      <c r="FL62" s="497"/>
      <c r="FM62" s="497"/>
      <c r="FN62" s="497"/>
      <c r="FO62" s="497"/>
      <c r="FP62" s="497"/>
      <c r="FQ62" s="497"/>
      <c r="FR62" s="497"/>
      <c r="FS62" s="497"/>
      <c r="FT62" s="497"/>
      <c r="FU62" s="497"/>
      <c r="FV62" s="497"/>
      <c r="FW62" s="497"/>
      <c r="FX62" s="497"/>
      <c r="FY62" s="497"/>
      <c r="FZ62" s="497"/>
      <c r="GA62" s="497"/>
      <c r="GB62" s="497"/>
      <c r="GC62" s="497"/>
      <c r="GD62" s="497"/>
      <c r="GE62" s="497"/>
      <c r="GF62" s="497"/>
      <c r="GG62" s="497"/>
      <c r="GH62" s="497"/>
      <c r="GI62" s="497"/>
      <c r="GJ62" s="497"/>
      <c r="GK62" s="497"/>
      <c r="GL62" s="497"/>
      <c r="GM62" s="497"/>
      <c r="GN62" s="497"/>
      <c r="GO62" s="497"/>
      <c r="GP62" s="497"/>
      <c r="GQ62" s="497"/>
      <c r="GR62" s="497"/>
      <c r="GS62" s="497"/>
      <c r="GT62" s="497"/>
      <c r="GU62" s="497"/>
      <c r="GV62" s="497"/>
      <c r="GW62" s="497"/>
      <c r="GX62" s="497"/>
      <c r="GY62" s="497"/>
      <c r="GZ62" s="497"/>
      <c r="HA62" s="497"/>
      <c r="HB62" s="497"/>
      <c r="HC62" s="497"/>
      <c r="HD62" s="497"/>
      <c r="HE62" s="497"/>
      <c r="HF62" s="497"/>
      <c r="HG62" s="497"/>
      <c r="HH62" s="497"/>
      <c r="HI62" s="497"/>
      <c r="HJ62" s="497"/>
      <c r="HK62" s="497"/>
      <c r="HL62" s="497"/>
      <c r="HM62" s="497"/>
      <c r="HN62" s="497"/>
      <c r="HO62" s="497"/>
      <c r="HP62" s="497"/>
      <c r="HQ62" s="497"/>
      <c r="HR62" s="497"/>
      <c r="HS62" s="497"/>
      <c r="HT62" s="497"/>
      <c r="HU62" s="497"/>
      <c r="HV62" s="497"/>
      <c r="HW62" s="497"/>
      <c r="HX62" s="497"/>
      <c r="HY62" s="497"/>
      <c r="HZ62" s="497"/>
      <c r="IA62" s="497"/>
      <c r="IB62" s="497"/>
      <c r="IC62" s="497"/>
      <c r="ID62" s="497"/>
      <c r="IE62" s="497"/>
      <c r="IF62" s="497"/>
      <c r="IG62" s="497"/>
      <c r="IH62" s="497"/>
      <c r="II62" s="497"/>
      <c r="IJ62" s="497"/>
      <c r="IK62" s="497"/>
      <c r="IL62" s="497"/>
      <c r="IM62" s="497"/>
      <c r="IN62" s="497"/>
      <c r="IO62" s="497"/>
      <c r="IP62" s="497"/>
      <c r="IQ62" s="497"/>
      <c r="IR62" s="497"/>
      <c r="IS62" s="497"/>
      <c r="IT62" s="497"/>
      <c r="IU62" s="497"/>
      <c r="IV62" s="497"/>
      <c r="IW62" s="497"/>
      <c r="IX62" s="497"/>
      <c r="IY62" s="497"/>
      <c r="IZ62" s="497"/>
      <c r="JA62" s="497"/>
      <c r="JB62" s="497"/>
      <c r="JC62" s="497"/>
      <c r="JD62" s="497"/>
      <c r="JE62" s="497"/>
      <c r="JF62" s="497"/>
      <c r="JG62" s="497"/>
      <c r="JH62" s="497"/>
      <c r="JI62" s="497"/>
      <c r="JJ62" s="497"/>
      <c r="JK62" s="497"/>
      <c r="JL62" s="497"/>
      <c r="JM62" s="497"/>
      <c r="JN62" s="497"/>
      <c r="JO62" s="497"/>
      <c r="JP62" s="497"/>
      <c r="JQ62" s="497"/>
      <c r="JR62" s="497"/>
      <c r="JS62" s="497"/>
      <c r="JT62" s="497"/>
      <c r="JU62" s="497"/>
      <c r="JV62" s="497"/>
      <c r="JW62" s="497"/>
      <c r="JX62" s="497"/>
      <c r="JY62" s="497"/>
      <c r="JZ62" s="497"/>
      <c r="KA62" s="497"/>
      <c r="KB62" s="497"/>
      <c r="KC62" s="497"/>
      <c r="KD62" s="497"/>
      <c r="KE62" s="497"/>
      <c r="KF62" s="497"/>
      <c r="KG62" s="497"/>
      <c r="KH62" s="497"/>
      <c r="KI62" s="497"/>
      <c r="KJ62" s="497"/>
      <c r="KK62" s="497"/>
      <c r="KL62" s="497"/>
      <c r="KM62" s="497"/>
      <c r="KN62" s="497"/>
      <c r="KO62" s="497"/>
      <c r="KP62" s="497"/>
      <c r="KQ62" s="497"/>
      <c r="KR62" s="497"/>
      <c r="KS62" s="497"/>
      <c r="KT62" s="497"/>
      <c r="KU62" s="497"/>
      <c r="KV62" s="497"/>
      <c r="KW62" s="497"/>
      <c r="KX62" s="497"/>
      <c r="KY62" s="497"/>
      <c r="KZ62" s="497"/>
      <c r="LA62" s="497"/>
      <c r="LB62" s="497"/>
      <c r="LC62" s="497"/>
      <c r="LD62" s="497"/>
      <c r="LE62" s="497"/>
      <c r="LF62" s="497"/>
      <c r="LG62" s="497"/>
      <c r="LH62" s="497"/>
      <c r="LI62" s="497"/>
      <c r="LJ62" s="497"/>
      <c r="LK62" s="497"/>
      <c r="LL62" s="497"/>
      <c r="LM62" s="497"/>
      <c r="LN62" s="497"/>
      <c r="LO62" s="497"/>
      <c r="LP62" s="497"/>
      <c r="LQ62" s="497"/>
      <c r="LR62" s="497"/>
      <c r="LS62" s="497"/>
      <c r="LT62" s="497"/>
      <c r="LU62" s="497"/>
      <c r="LV62" s="497"/>
      <c r="LW62" s="497"/>
      <c r="LX62" s="497"/>
      <c r="LY62" s="497"/>
      <c r="LZ62" s="497"/>
      <c r="MA62" s="497"/>
      <c r="MB62" s="497"/>
      <c r="MC62" s="497"/>
      <c r="MD62" s="497"/>
      <c r="ME62" s="497"/>
      <c r="MF62" s="497"/>
      <c r="MG62" s="497"/>
      <c r="MH62" s="497"/>
      <c r="MI62" s="497"/>
      <c r="MJ62" s="497"/>
      <c r="MK62" s="497"/>
      <c r="ML62" s="497"/>
      <c r="MM62" s="497"/>
      <c r="MN62" s="497"/>
      <c r="MO62" s="497"/>
      <c r="MP62" s="497"/>
      <c r="MQ62" s="497"/>
      <c r="MR62" s="497"/>
      <c r="MS62" s="497"/>
      <c r="MT62" s="497"/>
      <c r="MU62" s="497"/>
      <c r="MV62" s="497"/>
      <c r="MW62" s="497"/>
      <c r="MX62" s="497"/>
      <c r="MY62" s="497"/>
      <c r="MZ62" s="497"/>
      <c r="NA62" s="497"/>
      <c r="NB62" s="497"/>
      <c r="NC62" s="497"/>
      <c r="ND62" s="497"/>
      <c r="NE62" s="497"/>
      <c r="NF62" s="497"/>
      <c r="NG62" s="497"/>
      <c r="NH62" s="497"/>
      <c r="NI62" s="497"/>
      <c r="NJ62" s="497"/>
      <c r="NK62" s="497"/>
      <c r="NL62" s="497"/>
      <c r="NM62" s="497"/>
      <c r="NN62" s="497"/>
      <c r="NO62" s="497"/>
      <c r="NP62" s="497"/>
      <c r="NQ62" s="497"/>
      <c r="NR62" s="497"/>
      <c r="NS62" s="497"/>
      <c r="NT62" s="497"/>
      <c r="NU62" s="497"/>
      <c r="NV62" s="497"/>
      <c r="NW62" s="497"/>
      <c r="NX62" s="497"/>
      <c r="NY62" s="497"/>
      <c r="NZ62" s="497"/>
      <c r="OA62" s="497"/>
      <c r="OB62" s="497"/>
      <c r="OC62" s="497"/>
      <c r="OD62" s="497"/>
      <c r="OE62" s="497"/>
      <c r="OF62" s="497"/>
      <c r="OG62" s="497"/>
      <c r="OH62" s="497"/>
      <c r="OI62" s="497"/>
      <c r="OJ62" s="497"/>
      <c r="OK62" s="497"/>
      <c r="OL62" s="497"/>
      <c r="OM62" s="497"/>
      <c r="ON62" s="497"/>
      <c r="OO62" s="497"/>
      <c r="OP62" s="497"/>
      <c r="OQ62" s="497"/>
      <c r="OR62" s="497"/>
      <c r="OS62" s="497"/>
      <c r="OT62" s="497"/>
      <c r="OU62" s="497"/>
      <c r="OV62" s="497"/>
      <c r="OW62" s="497"/>
      <c r="OX62" s="497"/>
      <c r="OY62" s="497"/>
      <c r="OZ62" s="497"/>
      <c r="PA62" s="497"/>
      <c r="PB62" s="497"/>
      <c r="PC62" s="497"/>
      <c r="PD62" s="497"/>
      <c r="PE62" s="497"/>
      <c r="PF62" s="497"/>
      <c r="PG62" s="497"/>
      <c r="PH62" s="497"/>
      <c r="PI62" s="497"/>
      <c r="PJ62" s="497"/>
      <c r="PK62" s="497"/>
      <c r="PL62" s="497"/>
      <c r="PM62" s="497"/>
      <c r="PN62" s="497"/>
      <c r="PO62" s="497"/>
      <c r="PP62" s="497"/>
      <c r="PQ62" s="497"/>
      <c r="PR62" s="497"/>
      <c r="PS62" s="497"/>
      <c r="PT62" s="497"/>
      <c r="PU62" s="497"/>
      <c r="PV62" s="497"/>
      <c r="PW62" s="497"/>
      <c r="PX62" s="497"/>
      <c r="PY62" s="497"/>
      <c r="PZ62" s="497"/>
      <c r="QA62" s="497"/>
      <c r="QB62" s="497"/>
      <c r="QC62" s="497"/>
      <c r="QD62" s="497"/>
      <c r="QE62" s="497"/>
      <c r="QF62" s="497"/>
      <c r="QG62" s="497"/>
      <c r="QH62" s="497"/>
      <c r="QI62" s="497"/>
      <c r="QJ62" s="497"/>
      <c r="QK62" s="497"/>
      <c r="QL62" s="497"/>
      <c r="QM62" s="497"/>
      <c r="QN62" s="497"/>
      <c r="QO62" s="497"/>
      <c r="QP62" s="497"/>
      <c r="QQ62" s="497"/>
      <c r="QR62" s="497"/>
      <c r="QS62" s="497"/>
      <c r="QT62" s="497"/>
      <c r="QU62" s="497"/>
      <c r="QV62" s="497"/>
      <c r="QW62" s="497"/>
      <c r="QX62" s="497"/>
      <c r="QY62" s="497"/>
      <c r="QZ62" s="497"/>
      <c r="RA62" s="497"/>
      <c r="RB62" s="497"/>
      <c r="RC62" s="497"/>
      <c r="RD62" s="497"/>
      <c r="RE62" s="497"/>
      <c r="RF62" s="497"/>
      <c r="RG62" s="497"/>
      <c r="RH62" s="497"/>
      <c r="RI62" s="497"/>
      <c r="RJ62" s="497"/>
      <c r="RK62" s="497"/>
      <c r="RL62" s="497"/>
      <c r="RM62" s="497"/>
      <c r="RN62" s="497"/>
      <c r="RO62" s="497"/>
      <c r="RP62" s="497"/>
      <c r="RQ62" s="497"/>
      <c r="RR62" s="497"/>
      <c r="RS62" s="497"/>
      <c r="RT62" s="497"/>
      <c r="RU62" s="497"/>
      <c r="RV62" s="497"/>
      <c r="RW62" s="497"/>
      <c r="RX62" s="497"/>
      <c r="RY62" s="497"/>
      <c r="RZ62" s="497"/>
      <c r="SA62" s="497"/>
      <c r="SB62" s="497"/>
      <c r="SC62" s="497"/>
      <c r="SD62" s="497"/>
      <c r="SE62" s="497"/>
      <c r="SF62" s="497"/>
      <c r="SG62" s="497"/>
      <c r="SH62" s="497"/>
      <c r="SI62" s="497"/>
      <c r="SJ62" s="497"/>
      <c r="SK62" s="497"/>
      <c r="SL62" s="497"/>
      <c r="SM62" s="497"/>
      <c r="SN62" s="497"/>
      <c r="SO62" s="497"/>
      <c r="SP62" s="497"/>
      <c r="SQ62" s="497"/>
      <c r="SR62" s="497"/>
      <c r="SS62" s="497"/>
      <c r="ST62" s="497"/>
      <c r="SU62" s="497"/>
      <c r="SV62" s="497"/>
      <c r="SW62" s="497"/>
      <c r="SX62" s="497"/>
      <c r="SY62" s="497"/>
      <c r="SZ62" s="497"/>
      <c r="TA62" s="497"/>
      <c r="TB62" s="497"/>
      <c r="TC62" s="497"/>
      <c r="TD62" s="497"/>
      <c r="TE62" s="497"/>
      <c r="TF62" s="497"/>
      <c r="TG62" s="497"/>
      <c r="TH62" s="497"/>
      <c r="TI62" s="497"/>
      <c r="TJ62" s="497"/>
      <c r="TK62" s="497"/>
      <c r="TL62" s="497"/>
      <c r="TM62" s="497"/>
      <c r="TN62" s="497"/>
      <c r="TO62" s="497"/>
      <c r="TP62" s="497"/>
      <c r="TQ62" s="497"/>
      <c r="TR62" s="497"/>
      <c r="TS62" s="497"/>
      <c r="TT62" s="497"/>
      <c r="TU62" s="497"/>
      <c r="TV62" s="497"/>
      <c r="TW62" s="497"/>
      <c r="TX62" s="497"/>
      <c r="TY62" s="497"/>
      <c r="TZ62" s="497"/>
      <c r="UA62" s="497"/>
      <c r="UB62" s="497"/>
      <c r="UC62" s="497"/>
      <c r="UD62" s="497"/>
      <c r="UE62" s="497"/>
      <c r="UF62" s="497"/>
      <c r="UG62" s="497"/>
      <c r="UH62" s="497"/>
      <c r="UI62" s="497"/>
      <c r="UJ62" s="497"/>
      <c r="UK62" s="497"/>
      <c r="UL62" s="497"/>
      <c r="UM62" s="497"/>
      <c r="UN62" s="497"/>
      <c r="UO62" s="497"/>
      <c r="UP62" s="497"/>
      <c r="UQ62" s="497"/>
      <c r="UR62" s="497"/>
      <c r="US62" s="497"/>
      <c r="UT62" s="497"/>
      <c r="UU62" s="497"/>
      <c r="UV62" s="497"/>
      <c r="UW62" s="497"/>
      <c r="UX62" s="497"/>
      <c r="UY62" s="497"/>
      <c r="UZ62" s="497"/>
      <c r="VA62" s="497"/>
      <c r="VB62" s="497"/>
      <c r="VC62" s="497"/>
      <c r="VD62" s="497"/>
      <c r="VE62" s="497"/>
      <c r="VF62" s="497"/>
      <c r="VG62" s="497"/>
      <c r="VH62" s="497"/>
      <c r="VI62" s="497"/>
      <c r="VJ62" s="497"/>
      <c r="VK62" s="497"/>
      <c r="VL62" s="497"/>
      <c r="VM62" s="497"/>
      <c r="VN62" s="497"/>
      <c r="VO62" s="497"/>
      <c r="VP62" s="497"/>
      <c r="VQ62" s="497"/>
      <c r="VR62" s="497"/>
      <c r="VS62" s="497"/>
      <c r="VT62" s="497"/>
      <c r="VU62" s="497"/>
      <c r="VV62" s="497"/>
      <c r="VW62" s="497"/>
      <c r="VX62" s="497"/>
      <c r="VY62" s="497"/>
      <c r="VZ62" s="497"/>
      <c r="WA62" s="497"/>
      <c r="WB62" s="497"/>
      <c r="WC62" s="497"/>
      <c r="WD62" s="497"/>
      <c r="WE62" s="497"/>
      <c r="WF62" s="497"/>
      <c r="WG62" s="497"/>
      <c r="WH62" s="497"/>
      <c r="WI62" s="497"/>
      <c r="WJ62" s="497"/>
      <c r="WK62" s="497"/>
      <c r="WL62" s="497"/>
      <c r="WM62" s="497"/>
      <c r="WN62" s="497"/>
      <c r="WO62" s="497"/>
      <c r="WP62" s="497"/>
      <c r="WQ62" s="497"/>
      <c r="WR62" s="497"/>
      <c r="WS62" s="497"/>
      <c r="WT62" s="497"/>
      <c r="WU62" s="497"/>
      <c r="WV62" s="497"/>
      <c r="WW62" s="497"/>
      <c r="WX62" s="497"/>
      <c r="WY62" s="497"/>
      <c r="WZ62" s="497"/>
      <c r="XA62" s="497"/>
      <c r="XB62" s="497"/>
      <c r="XC62" s="497"/>
      <c r="XD62" s="497"/>
      <c r="XE62" s="497"/>
      <c r="XF62" s="497"/>
      <c r="XG62" s="497"/>
      <c r="XH62" s="497"/>
      <c r="XI62" s="497"/>
      <c r="XJ62" s="497"/>
      <c r="XK62" s="497"/>
      <c r="XL62" s="497"/>
      <c r="XM62" s="497"/>
      <c r="XN62" s="497"/>
      <c r="XO62" s="497"/>
      <c r="XP62" s="497"/>
      <c r="XQ62" s="497"/>
      <c r="XR62" s="497"/>
      <c r="XS62" s="497"/>
      <c r="XT62" s="497"/>
      <c r="XU62" s="497"/>
      <c r="XV62" s="497"/>
      <c r="XW62" s="497"/>
      <c r="XX62" s="497"/>
      <c r="XY62" s="497"/>
      <c r="XZ62" s="497"/>
      <c r="YA62" s="497"/>
      <c r="YB62" s="497"/>
      <c r="YC62" s="497"/>
      <c r="YD62" s="497"/>
      <c r="YE62" s="497"/>
      <c r="YF62" s="497"/>
      <c r="YG62" s="497"/>
      <c r="YH62" s="497"/>
      <c r="YI62" s="497"/>
      <c r="YJ62" s="497"/>
      <c r="YK62" s="497"/>
      <c r="YL62" s="497"/>
      <c r="YM62" s="497"/>
      <c r="YN62" s="497"/>
      <c r="YO62" s="497"/>
      <c r="YP62" s="497"/>
      <c r="YQ62" s="497"/>
      <c r="YR62" s="497"/>
      <c r="YS62" s="497"/>
      <c r="YT62" s="497"/>
      <c r="YU62" s="497"/>
      <c r="YV62" s="497"/>
      <c r="YW62" s="497"/>
      <c r="YX62" s="497"/>
      <c r="YY62" s="497"/>
      <c r="YZ62" s="497"/>
      <c r="ZA62" s="497"/>
      <c r="ZB62" s="497"/>
      <c r="ZC62" s="497"/>
      <c r="ZD62" s="497"/>
      <c r="ZE62" s="497"/>
      <c r="ZF62" s="497"/>
      <c r="ZG62" s="497"/>
      <c r="ZH62" s="497"/>
      <c r="ZI62" s="497"/>
      <c r="ZJ62" s="497"/>
      <c r="ZK62" s="497"/>
      <c r="ZL62" s="497"/>
      <c r="ZM62" s="497"/>
      <c r="ZN62" s="497"/>
      <c r="ZO62" s="497"/>
      <c r="ZP62" s="497"/>
      <c r="ZQ62" s="497"/>
      <c r="ZR62" s="497"/>
      <c r="ZS62" s="497"/>
      <c r="ZT62" s="497"/>
      <c r="ZU62" s="497"/>
      <c r="ZV62" s="497"/>
      <c r="ZW62" s="497"/>
      <c r="ZX62" s="497"/>
      <c r="ZY62" s="497"/>
      <c r="ZZ62" s="497"/>
      <c r="AAA62" s="497"/>
      <c r="AAB62" s="497"/>
      <c r="AAC62" s="497"/>
      <c r="AAD62" s="497"/>
      <c r="AAE62" s="497"/>
      <c r="AAF62" s="497"/>
      <c r="AAG62" s="497"/>
      <c r="AAH62" s="497"/>
      <c r="AAI62" s="497"/>
      <c r="AAJ62" s="497"/>
      <c r="AAK62" s="497"/>
      <c r="AAL62" s="497"/>
      <c r="AAM62" s="497"/>
      <c r="AAN62" s="497"/>
      <c r="AAO62" s="497"/>
      <c r="AAP62" s="497"/>
      <c r="AAQ62" s="497"/>
      <c r="AAR62" s="497"/>
      <c r="AAS62" s="497"/>
      <c r="AAT62" s="497"/>
      <c r="AAU62" s="497"/>
      <c r="AAV62" s="497"/>
      <c r="AAW62" s="497"/>
      <c r="AAX62" s="497"/>
      <c r="AAY62" s="497"/>
      <c r="AAZ62" s="497"/>
      <c r="ABA62" s="497"/>
      <c r="ABB62" s="497"/>
      <c r="ABC62" s="497"/>
      <c r="ABD62" s="497"/>
      <c r="ABE62" s="497"/>
      <c r="ABF62" s="497"/>
      <c r="ABG62" s="497"/>
      <c r="ABH62" s="497"/>
      <c r="ABI62" s="497"/>
      <c r="ABJ62" s="497"/>
      <c r="ABK62" s="497"/>
      <c r="ABL62" s="497"/>
      <c r="ABM62" s="497"/>
      <c r="ABN62" s="497"/>
      <c r="ABO62" s="497"/>
      <c r="ABP62" s="497"/>
      <c r="ABQ62" s="497"/>
      <c r="ABR62" s="497"/>
      <c r="ABS62" s="497"/>
      <c r="ABT62" s="497"/>
      <c r="ABU62" s="497"/>
      <c r="ABV62" s="497"/>
      <c r="ABW62" s="497"/>
      <c r="ABX62" s="497"/>
      <c r="ABY62" s="497"/>
      <c r="ABZ62" s="497"/>
      <c r="ACA62" s="497"/>
      <c r="ACB62" s="497"/>
      <c r="ACC62" s="497"/>
      <c r="ACD62" s="497"/>
      <c r="ACE62" s="497"/>
      <c r="ACF62" s="497"/>
      <c r="ACG62" s="497"/>
      <c r="ACH62" s="497"/>
      <c r="ACI62" s="497"/>
      <c r="ACJ62" s="497"/>
      <c r="ACK62" s="497"/>
      <c r="ACL62" s="497"/>
      <c r="ACM62" s="497"/>
      <c r="ACN62" s="497"/>
      <c r="ACO62" s="497"/>
      <c r="ACP62" s="497"/>
      <c r="ACQ62" s="497"/>
      <c r="ACR62" s="497"/>
      <c r="ACS62" s="497"/>
      <c r="ACT62" s="497"/>
      <c r="ACU62" s="497"/>
      <c r="ACV62" s="497"/>
      <c r="ACW62" s="497"/>
      <c r="ACX62" s="497"/>
      <c r="ACY62" s="497"/>
      <c r="ACZ62" s="497"/>
      <c r="ADA62" s="497"/>
      <c r="ADB62" s="497"/>
      <c r="ADC62" s="497"/>
      <c r="ADD62" s="497"/>
      <c r="ADE62" s="497"/>
      <c r="ADF62" s="497"/>
      <c r="ADG62" s="497"/>
      <c r="ADH62" s="497"/>
      <c r="ADI62" s="497"/>
      <c r="ADJ62" s="497"/>
      <c r="ADK62" s="497"/>
      <c r="ADL62" s="497"/>
      <c r="ADM62" s="497"/>
      <c r="ADN62" s="497"/>
      <c r="ADO62" s="497"/>
      <c r="ADP62" s="497"/>
      <c r="ADQ62" s="497"/>
      <c r="ADR62" s="497"/>
      <c r="ADS62" s="497"/>
      <c r="ADT62" s="497"/>
      <c r="ADU62" s="497"/>
      <c r="ADV62" s="497"/>
      <c r="ADW62" s="497"/>
      <c r="ADX62" s="497"/>
      <c r="ADY62" s="497"/>
      <c r="ADZ62" s="497"/>
      <c r="AEA62" s="497"/>
      <c r="AEB62" s="497"/>
      <c r="AEC62" s="497"/>
      <c r="AED62" s="497"/>
      <c r="AEE62" s="497"/>
      <c r="AEF62" s="497"/>
      <c r="AEG62" s="497"/>
      <c r="AEH62" s="497"/>
      <c r="AEI62" s="497"/>
      <c r="AEJ62" s="497"/>
      <c r="AEK62" s="497"/>
      <c r="AEL62" s="497"/>
      <c r="AEM62" s="497"/>
      <c r="AEN62" s="497"/>
      <c r="AEO62" s="497"/>
      <c r="AEP62" s="497"/>
      <c r="AEQ62" s="497"/>
      <c r="AER62" s="497"/>
      <c r="AES62" s="497"/>
      <c r="AET62" s="497"/>
      <c r="AEU62" s="497"/>
      <c r="AEV62" s="497"/>
      <c r="AEW62" s="497"/>
      <c r="AEX62" s="497"/>
      <c r="AEY62" s="497"/>
      <c r="AEZ62" s="497"/>
      <c r="AFA62" s="497"/>
      <c r="AFB62" s="497"/>
      <c r="AFC62" s="497"/>
      <c r="AFD62" s="497"/>
      <c r="AFE62" s="497"/>
      <c r="AFF62" s="497"/>
      <c r="AFG62" s="497"/>
      <c r="AFH62" s="497"/>
      <c r="AFI62" s="497"/>
      <c r="AFJ62" s="497"/>
      <c r="AFK62" s="497"/>
      <c r="AFL62" s="497"/>
      <c r="AFM62" s="497"/>
      <c r="AFN62" s="497"/>
      <c r="AFO62" s="497"/>
      <c r="AFP62" s="497"/>
      <c r="AFQ62" s="497"/>
      <c r="AFR62" s="497"/>
      <c r="AFS62" s="497"/>
      <c r="AFT62" s="497"/>
      <c r="AFU62" s="497"/>
      <c r="AFV62" s="497"/>
      <c r="AFW62" s="497"/>
      <c r="AFX62" s="497"/>
      <c r="AFY62" s="497"/>
      <c r="AFZ62" s="497"/>
      <c r="AGA62" s="497"/>
      <c r="AGB62" s="497"/>
      <c r="AGC62" s="497"/>
      <c r="AGD62" s="497"/>
      <c r="AGE62" s="497"/>
      <c r="AGF62" s="497"/>
      <c r="AGG62" s="497"/>
      <c r="AGH62" s="497"/>
      <c r="AGI62" s="497"/>
      <c r="AGJ62" s="497"/>
      <c r="AGK62" s="497"/>
      <c r="AGL62" s="497"/>
      <c r="AGM62" s="497"/>
      <c r="AGN62" s="497"/>
      <c r="AGO62" s="497"/>
      <c r="AGP62" s="497"/>
      <c r="AGQ62" s="497"/>
      <c r="AGR62" s="497"/>
      <c r="AGS62" s="497"/>
      <c r="AGT62" s="497"/>
      <c r="AGU62" s="497"/>
      <c r="AGV62" s="497"/>
      <c r="AGW62" s="497"/>
      <c r="AGX62" s="497"/>
      <c r="AGY62" s="497"/>
      <c r="AGZ62" s="497"/>
      <c r="AHA62" s="497"/>
      <c r="AHB62" s="497"/>
      <c r="AHC62" s="497"/>
      <c r="AHD62" s="497"/>
      <c r="AHE62" s="497"/>
      <c r="AHF62" s="497"/>
      <c r="AHG62" s="497"/>
      <c r="AHH62" s="497"/>
      <c r="AHI62" s="497"/>
      <c r="AHJ62" s="497"/>
      <c r="AHK62" s="497"/>
      <c r="AHL62" s="497"/>
      <c r="AHM62" s="497"/>
      <c r="AHN62" s="497"/>
      <c r="AHO62" s="497"/>
      <c r="AHP62" s="497"/>
      <c r="AHQ62" s="497"/>
      <c r="AHR62" s="497"/>
      <c r="AHS62" s="497"/>
      <c r="AHT62" s="497"/>
      <c r="AHU62" s="497"/>
      <c r="AHV62" s="497"/>
      <c r="AHW62" s="497"/>
      <c r="AHX62" s="497"/>
      <c r="AHY62" s="497"/>
      <c r="AHZ62" s="497"/>
      <c r="AIA62" s="497"/>
      <c r="AIB62" s="497"/>
      <c r="AIC62" s="497"/>
      <c r="AID62" s="497"/>
      <c r="AIE62" s="497"/>
      <c r="AIF62" s="497"/>
      <c r="AIG62" s="497"/>
      <c r="AIH62" s="497"/>
      <c r="AII62" s="497"/>
      <c r="AIJ62" s="497"/>
      <c r="AIK62" s="497"/>
      <c r="AIL62" s="497"/>
      <c r="AIM62" s="497"/>
      <c r="AIN62" s="497"/>
      <c r="AIO62" s="497"/>
      <c r="AIP62" s="497"/>
      <c r="AIQ62" s="497"/>
      <c r="AIR62" s="497"/>
      <c r="AIS62" s="497"/>
      <c r="AIT62" s="497"/>
      <c r="AIU62" s="497"/>
      <c r="AIV62" s="497"/>
      <c r="AIW62" s="497"/>
      <c r="AIX62" s="497"/>
      <c r="AIY62" s="497"/>
      <c r="AIZ62" s="497"/>
      <c r="AJA62" s="497"/>
      <c r="AJB62" s="497"/>
      <c r="AJC62" s="497"/>
      <c r="AJD62" s="497"/>
      <c r="AJE62" s="497"/>
      <c r="AJF62" s="497"/>
      <c r="AJG62" s="497"/>
      <c r="AJH62" s="497"/>
      <c r="AJI62" s="497"/>
      <c r="AJJ62" s="497"/>
      <c r="AJK62" s="497"/>
      <c r="AJL62" s="497"/>
      <c r="AJM62" s="497"/>
      <c r="AJN62" s="497"/>
      <c r="AJO62" s="497"/>
      <c r="AJP62" s="497"/>
      <c r="AJQ62" s="497"/>
      <c r="AJR62" s="497"/>
      <c r="AJS62" s="497"/>
      <c r="AJT62" s="497"/>
      <c r="AJU62" s="497"/>
      <c r="AJV62" s="497"/>
      <c r="AJW62" s="497"/>
      <c r="AJX62" s="497"/>
      <c r="AJY62" s="497"/>
      <c r="AJZ62" s="497"/>
      <c r="AKA62" s="497"/>
      <c r="AKB62" s="497"/>
      <c r="AKC62" s="497"/>
      <c r="AKD62" s="497"/>
      <c r="AKE62" s="497"/>
      <c r="AKF62" s="497"/>
      <c r="AKG62" s="497"/>
      <c r="AKH62" s="497"/>
      <c r="AKI62" s="497"/>
      <c r="AKJ62" s="497"/>
      <c r="AKK62" s="497"/>
      <c r="AKL62" s="497"/>
      <c r="AKM62" s="497"/>
      <c r="AKN62" s="497"/>
      <c r="AKO62" s="497"/>
      <c r="AKP62" s="497"/>
      <c r="AKQ62" s="497"/>
      <c r="AKR62" s="497"/>
      <c r="AKS62" s="497"/>
      <c r="AKT62" s="497"/>
      <c r="AKU62" s="497"/>
      <c r="AKV62" s="497"/>
      <c r="AKW62" s="497"/>
      <c r="AKX62" s="497"/>
      <c r="AKY62" s="497"/>
      <c r="AKZ62" s="497"/>
      <c r="ALA62" s="497"/>
      <c r="ALB62" s="497"/>
      <c r="ALC62" s="497"/>
      <c r="ALD62" s="497"/>
      <c r="ALE62" s="497"/>
      <c r="ALF62" s="497"/>
      <c r="ALG62" s="497"/>
      <c r="ALH62" s="497"/>
      <c r="ALI62" s="497"/>
      <c r="ALJ62" s="497"/>
      <c r="ALK62" s="497"/>
      <c r="ALL62" s="497"/>
      <c r="ALM62" s="497"/>
      <c r="ALN62" s="497"/>
      <c r="ALO62" s="497"/>
      <c r="ALP62" s="497"/>
      <c r="ALQ62" s="497"/>
      <c r="ALR62" s="497"/>
      <c r="ALS62" s="497"/>
      <c r="ALT62" s="497"/>
      <c r="ALU62" s="497"/>
      <c r="ALV62" s="497"/>
      <c r="ALW62" s="497"/>
      <c r="ALX62" s="497"/>
      <c r="ALY62" s="497"/>
      <c r="ALZ62" s="497"/>
      <c r="AMA62" s="497"/>
      <c r="AMB62" s="497"/>
      <c r="AMC62" s="497"/>
      <c r="AMD62" s="497"/>
      <c r="AME62" s="497"/>
      <c r="AMF62" s="497"/>
      <c r="AMG62" s="497"/>
      <c r="AMH62" s="497"/>
      <c r="AMI62" s="497"/>
      <c r="AMJ62" s="497"/>
      <c r="AMK62" s="497"/>
      <c r="AML62" s="497"/>
      <c r="AMM62" s="497"/>
      <c r="AMN62" s="497"/>
      <c r="AMO62" s="497"/>
      <c r="AMP62" s="497"/>
      <c r="AMQ62" s="497"/>
      <c r="AMR62" s="497"/>
      <c r="AMS62" s="497"/>
      <c r="AMT62" s="497"/>
      <c r="AMU62" s="497"/>
      <c r="AMV62" s="497"/>
      <c r="AMW62" s="497"/>
      <c r="AMX62" s="497"/>
      <c r="AMY62" s="497"/>
      <c r="AMZ62" s="497"/>
      <c r="ANA62" s="497"/>
      <c r="ANB62" s="497"/>
      <c r="ANC62" s="497"/>
      <c r="AND62" s="497"/>
      <c r="ANE62" s="497"/>
      <c r="ANF62" s="497"/>
      <c r="ANG62" s="497"/>
      <c r="ANH62" s="497"/>
      <c r="ANI62" s="497"/>
      <c r="ANJ62" s="497"/>
      <c r="ANK62" s="497"/>
      <c r="ANL62" s="497"/>
      <c r="ANM62" s="497"/>
      <c r="ANN62" s="497"/>
      <c r="ANO62" s="497"/>
      <c r="ANP62" s="497"/>
      <c r="ANQ62" s="497"/>
      <c r="ANR62" s="497"/>
      <c r="ANS62" s="497"/>
      <c r="ANT62" s="497"/>
      <c r="ANU62" s="497"/>
      <c r="ANV62" s="497"/>
      <c r="ANW62" s="497"/>
      <c r="ANX62" s="497"/>
      <c r="ANY62" s="497"/>
      <c r="ANZ62" s="497"/>
      <c r="AOA62" s="497"/>
      <c r="AOB62" s="497"/>
      <c r="AOC62" s="497"/>
      <c r="AOD62" s="497"/>
      <c r="AOE62" s="497"/>
      <c r="AOF62" s="497"/>
      <c r="AOG62" s="497"/>
      <c r="AOH62" s="497"/>
      <c r="AOI62" s="497"/>
      <c r="AOJ62" s="497"/>
    </row>
    <row r="63" spans="1:1076" ht="9" customHeight="1" x14ac:dyDescent="0.25">
      <c r="A63" s="1082"/>
      <c r="B63" s="1082"/>
      <c r="C63" s="1082"/>
      <c r="D63" s="1082"/>
      <c r="E63" s="1082"/>
      <c r="F63" s="1082"/>
      <c r="G63" s="1082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97"/>
      <c r="AH63" s="497"/>
      <c r="AI63" s="497"/>
      <c r="AJ63" s="497"/>
      <c r="AK63" s="497"/>
      <c r="AL63" s="497"/>
      <c r="AM63" s="497"/>
      <c r="AN63" s="497"/>
      <c r="AO63" s="497"/>
      <c r="AP63" s="497"/>
      <c r="AQ63" s="497"/>
      <c r="AR63" s="497"/>
      <c r="AS63" s="497"/>
      <c r="AT63" s="497"/>
      <c r="AU63" s="497"/>
      <c r="AV63" s="497"/>
      <c r="AW63" s="497"/>
      <c r="AX63" s="497"/>
      <c r="AY63" s="497"/>
      <c r="AZ63" s="497"/>
      <c r="BA63" s="497"/>
      <c r="BB63" s="497"/>
      <c r="BC63" s="497"/>
      <c r="BD63" s="497"/>
      <c r="BE63" s="497"/>
      <c r="BF63" s="497"/>
      <c r="BG63" s="497"/>
      <c r="BH63" s="497"/>
      <c r="BI63" s="497"/>
      <c r="BJ63" s="497"/>
      <c r="BK63" s="497"/>
      <c r="BL63" s="497"/>
      <c r="BM63" s="497"/>
      <c r="BN63" s="497"/>
      <c r="BO63" s="497"/>
      <c r="BP63" s="497"/>
      <c r="BQ63" s="497"/>
      <c r="BR63" s="497"/>
      <c r="BS63" s="497"/>
      <c r="BT63" s="497"/>
      <c r="BU63" s="497"/>
      <c r="BV63" s="497"/>
      <c r="BW63" s="497"/>
      <c r="BX63" s="497"/>
      <c r="BY63" s="497"/>
      <c r="BZ63" s="497"/>
      <c r="CA63" s="497"/>
      <c r="CB63" s="497"/>
      <c r="CC63" s="497"/>
      <c r="CD63" s="497"/>
      <c r="CE63" s="497"/>
      <c r="CF63" s="497"/>
      <c r="CG63" s="497"/>
      <c r="CH63" s="497"/>
      <c r="CI63" s="497"/>
      <c r="CJ63" s="497"/>
      <c r="CK63" s="497"/>
      <c r="CL63" s="497"/>
      <c r="CM63" s="497"/>
      <c r="CN63" s="497"/>
      <c r="CO63" s="497"/>
      <c r="CP63" s="497"/>
      <c r="CQ63" s="497"/>
      <c r="CR63" s="497"/>
      <c r="CS63" s="497"/>
      <c r="CT63" s="497"/>
      <c r="CU63" s="497"/>
      <c r="CV63" s="497"/>
      <c r="CW63" s="497"/>
      <c r="CX63" s="497"/>
      <c r="CY63" s="497"/>
      <c r="CZ63" s="497"/>
      <c r="DA63" s="497"/>
      <c r="DB63" s="497"/>
      <c r="DC63" s="497"/>
      <c r="DD63" s="497"/>
      <c r="DE63" s="497"/>
      <c r="DF63" s="497"/>
      <c r="DG63" s="497"/>
      <c r="DH63" s="497"/>
      <c r="DI63" s="497"/>
      <c r="DJ63" s="497"/>
      <c r="DK63" s="497"/>
      <c r="DL63" s="497"/>
      <c r="DM63" s="497"/>
      <c r="DN63" s="497"/>
      <c r="DO63" s="497"/>
      <c r="DP63" s="497"/>
      <c r="DQ63" s="497"/>
      <c r="DR63" s="497"/>
      <c r="DS63" s="497"/>
      <c r="DT63" s="497"/>
      <c r="DU63" s="497"/>
      <c r="DV63" s="497"/>
      <c r="DW63" s="497"/>
      <c r="DX63" s="497"/>
      <c r="DY63" s="497"/>
      <c r="DZ63" s="497"/>
      <c r="EA63" s="497"/>
      <c r="EB63" s="497"/>
      <c r="EC63" s="497"/>
      <c r="ED63" s="497"/>
      <c r="EE63" s="497"/>
      <c r="EF63" s="497"/>
      <c r="EG63" s="497"/>
      <c r="EH63" s="497"/>
      <c r="EI63" s="497"/>
      <c r="EJ63" s="497"/>
      <c r="EK63" s="497"/>
      <c r="EL63" s="497"/>
      <c r="EM63" s="497"/>
      <c r="EN63" s="497"/>
      <c r="EO63" s="497"/>
      <c r="EP63" s="497"/>
      <c r="EQ63" s="497"/>
      <c r="ER63" s="497"/>
      <c r="ES63" s="497"/>
      <c r="ET63" s="497"/>
      <c r="EU63" s="497"/>
      <c r="EV63" s="497"/>
      <c r="EW63" s="497"/>
      <c r="EX63" s="497"/>
      <c r="EY63" s="497"/>
      <c r="EZ63" s="497"/>
      <c r="FA63" s="497"/>
      <c r="FB63" s="497"/>
      <c r="FC63" s="497"/>
      <c r="FD63" s="497"/>
      <c r="FE63" s="497"/>
      <c r="FF63" s="497"/>
      <c r="FG63" s="497"/>
      <c r="FH63" s="497"/>
      <c r="FI63" s="497"/>
      <c r="FJ63" s="497"/>
      <c r="FK63" s="497"/>
      <c r="FL63" s="497"/>
      <c r="FM63" s="497"/>
      <c r="FN63" s="497"/>
      <c r="FO63" s="497"/>
      <c r="FP63" s="497"/>
      <c r="FQ63" s="497"/>
      <c r="FR63" s="497"/>
      <c r="FS63" s="497"/>
      <c r="FT63" s="497"/>
      <c r="FU63" s="497"/>
      <c r="FV63" s="497"/>
      <c r="FW63" s="497"/>
      <c r="FX63" s="497"/>
      <c r="FY63" s="497"/>
      <c r="FZ63" s="497"/>
      <c r="GA63" s="497"/>
      <c r="GB63" s="497"/>
      <c r="GC63" s="497"/>
      <c r="GD63" s="497"/>
      <c r="GE63" s="497"/>
      <c r="GF63" s="497"/>
      <c r="GG63" s="497"/>
      <c r="GH63" s="497"/>
      <c r="GI63" s="497"/>
      <c r="GJ63" s="497"/>
      <c r="GK63" s="497"/>
      <c r="GL63" s="497"/>
      <c r="GM63" s="497"/>
      <c r="GN63" s="497"/>
      <c r="GO63" s="497"/>
      <c r="GP63" s="497"/>
      <c r="GQ63" s="497"/>
      <c r="GR63" s="497"/>
      <c r="GS63" s="497"/>
      <c r="GT63" s="497"/>
      <c r="GU63" s="497"/>
      <c r="GV63" s="497"/>
      <c r="GW63" s="497"/>
      <c r="GX63" s="497"/>
      <c r="GY63" s="497"/>
      <c r="GZ63" s="497"/>
      <c r="HA63" s="497"/>
      <c r="HB63" s="497"/>
      <c r="HC63" s="497"/>
      <c r="HD63" s="497"/>
      <c r="HE63" s="497"/>
      <c r="HF63" s="497"/>
      <c r="HG63" s="497"/>
      <c r="HH63" s="497"/>
      <c r="HI63" s="497"/>
      <c r="HJ63" s="497"/>
      <c r="HK63" s="497"/>
      <c r="HL63" s="497"/>
      <c r="HM63" s="497"/>
      <c r="HN63" s="497"/>
      <c r="HO63" s="497"/>
      <c r="HP63" s="497"/>
      <c r="HQ63" s="497"/>
      <c r="HR63" s="497"/>
      <c r="HS63" s="497"/>
      <c r="HT63" s="497"/>
      <c r="HU63" s="497"/>
      <c r="HV63" s="497"/>
      <c r="HW63" s="497"/>
      <c r="HX63" s="497"/>
      <c r="HY63" s="497"/>
      <c r="HZ63" s="497"/>
      <c r="IA63" s="497"/>
      <c r="IB63" s="497"/>
      <c r="IC63" s="497"/>
      <c r="ID63" s="497"/>
      <c r="IE63" s="497"/>
      <c r="IF63" s="497"/>
      <c r="IG63" s="497"/>
      <c r="IH63" s="497"/>
      <c r="II63" s="497"/>
      <c r="IJ63" s="497"/>
      <c r="IK63" s="497"/>
      <c r="IL63" s="497"/>
      <c r="IM63" s="497"/>
      <c r="IN63" s="497"/>
      <c r="IO63" s="497"/>
      <c r="IP63" s="497"/>
      <c r="IQ63" s="497"/>
      <c r="IR63" s="497"/>
      <c r="IS63" s="497"/>
      <c r="IT63" s="497"/>
      <c r="IU63" s="497"/>
      <c r="IV63" s="497"/>
      <c r="IW63" s="497"/>
      <c r="IX63" s="497"/>
      <c r="IY63" s="497"/>
      <c r="IZ63" s="497"/>
      <c r="JA63" s="497"/>
      <c r="JB63" s="497"/>
      <c r="JC63" s="497"/>
      <c r="JD63" s="497"/>
      <c r="JE63" s="497"/>
      <c r="JF63" s="497"/>
      <c r="JG63" s="497"/>
      <c r="JH63" s="497"/>
      <c r="JI63" s="497"/>
      <c r="JJ63" s="497"/>
      <c r="JK63" s="497"/>
      <c r="JL63" s="497"/>
      <c r="JM63" s="497"/>
      <c r="JN63" s="497"/>
      <c r="JO63" s="497"/>
      <c r="JP63" s="497"/>
      <c r="JQ63" s="497"/>
      <c r="JR63" s="497"/>
      <c r="JS63" s="497"/>
      <c r="JT63" s="497"/>
      <c r="JU63" s="497"/>
      <c r="JV63" s="497"/>
      <c r="JW63" s="497"/>
      <c r="JX63" s="497"/>
      <c r="JY63" s="497"/>
      <c r="JZ63" s="497"/>
      <c r="KA63" s="497"/>
      <c r="KB63" s="497"/>
      <c r="KC63" s="497"/>
      <c r="KD63" s="497"/>
      <c r="KE63" s="497"/>
      <c r="KF63" s="497"/>
      <c r="KG63" s="497"/>
      <c r="KH63" s="497"/>
      <c r="KI63" s="497"/>
      <c r="KJ63" s="497"/>
      <c r="KK63" s="497"/>
      <c r="KL63" s="497"/>
      <c r="KM63" s="497"/>
      <c r="KN63" s="497"/>
      <c r="KO63" s="497"/>
      <c r="KP63" s="497"/>
      <c r="KQ63" s="497"/>
      <c r="KR63" s="497"/>
      <c r="KS63" s="497"/>
      <c r="KT63" s="497"/>
      <c r="KU63" s="497"/>
      <c r="KV63" s="497"/>
      <c r="KW63" s="497"/>
      <c r="KX63" s="497"/>
      <c r="KY63" s="497"/>
      <c r="KZ63" s="497"/>
      <c r="LA63" s="497"/>
      <c r="LB63" s="497"/>
      <c r="LC63" s="497"/>
      <c r="LD63" s="497"/>
      <c r="LE63" s="497"/>
      <c r="LF63" s="497"/>
      <c r="LG63" s="497"/>
      <c r="LH63" s="497"/>
      <c r="LI63" s="497"/>
      <c r="LJ63" s="497"/>
      <c r="LK63" s="497"/>
      <c r="LL63" s="497"/>
      <c r="LM63" s="497"/>
      <c r="LN63" s="497"/>
      <c r="LO63" s="497"/>
      <c r="LP63" s="497"/>
      <c r="LQ63" s="497"/>
      <c r="LR63" s="497"/>
      <c r="LS63" s="497"/>
      <c r="LT63" s="497"/>
      <c r="LU63" s="497"/>
      <c r="LV63" s="497"/>
      <c r="LW63" s="497"/>
      <c r="LX63" s="497"/>
      <c r="LY63" s="497"/>
      <c r="LZ63" s="497"/>
      <c r="MA63" s="497"/>
      <c r="MB63" s="497"/>
      <c r="MC63" s="497"/>
      <c r="MD63" s="497"/>
      <c r="ME63" s="497"/>
      <c r="MF63" s="497"/>
      <c r="MG63" s="497"/>
      <c r="MH63" s="497"/>
      <c r="MI63" s="497"/>
      <c r="MJ63" s="497"/>
      <c r="MK63" s="497"/>
      <c r="ML63" s="497"/>
      <c r="MM63" s="497"/>
      <c r="MN63" s="497"/>
      <c r="MO63" s="497"/>
      <c r="MP63" s="497"/>
      <c r="MQ63" s="497"/>
      <c r="MR63" s="497"/>
      <c r="MS63" s="497"/>
      <c r="MT63" s="497"/>
      <c r="MU63" s="497"/>
      <c r="MV63" s="497"/>
      <c r="MW63" s="497"/>
      <c r="MX63" s="497"/>
      <c r="MY63" s="497"/>
      <c r="MZ63" s="497"/>
      <c r="NA63" s="497"/>
      <c r="NB63" s="497"/>
      <c r="NC63" s="497"/>
      <c r="ND63" s="497"/>
      <c r="NE63" s="497"/>
      <c r="NF63" s="497"/>
      <c r="NG63" s="497"/>
      <c r="NH63" s="497"/>
      <c r="NI63" s="497"/>
      <c r="NJ63" s="497"/>
      <c r="NK63" s="497"/>
      <c r="NL63" s="497"/>
      <c r="NM63" s="497"/>
      <c r="NN63" s="497"/>
      <c r="NO63" s="497"/>
      <c r="NP63" s="497"/>
      <c r="NQ63" s="497"/>
      <c r="NR63" s="497"/>
      <c r="NS63" s="497"/>
      <c r="NT63" s="497"/>
      <c r="NU63" s="497"/>
      <c r="NV63" s="497"/>
      <c r="NW63" s="497"/>
      <c r="NX63" s="497"/>
      <c r="NY63" s="497"/>
      <c r="NZ63" s="497"/>
      <c r="OA63" s="497"/>
      <c r="OB63" s="497"/>
      <c r="OC63" s="497"/>
      <c r="OD63" s="497"/>
      <c r="OE63" s="497"/>
      <c r="OF63" s="497"/>
      <c r="OG63" s="497"/>
      <c r="OH63" s="497"/>
      <c r="OI63" s="497"/>
      <c r="OJ63" s="497"/>
      <c r="OK63" s="497"/>
      <c r="OL63" s="497"/>
      <c r="OM63" s="497"/>
      <c r="ON63" s="497"/>
      <c r="OO63" s="497"/>
      <c r="OP63" s="497"/>
      <c r="OQ63" s="497"/>
      <c r="OR63" s="497"/>
      <c r="OS63" s="497"/>
      <c r="OT63" s="497"/>
      <c r="OU63" s="497"/>
      <c r="OV63" s="497"/>
      <c r="OW63" s="497"/>
      <c r="OX63" s="497"/>
      <c r="OY63" s="497"/>
      <c r="OZ63" s="497"/>
      <c r="PA63" s="497"/>
      <c r="PB63" s="497"/>
      <c r="PC63" s="497"/>
      <c r="PD63" s="497"/>
      <c r="PE63" s="497"/>
      <c r="PF63" s="497"/>
      <c r="PG63" s="497"/>
      <c r="PH63" s="497"/>
      <c r="PI63" s="497"/>
      <c r="PJ63" s="497"/>
      <c r="PK63" s="497"/>
      <c r="PL63" s="497"/>
      <c r="PM63" s="497"/>
      <c r="PN63" s="497"/>
      <c r="PO63" s="497"/>
      <c r="PP63" s="497"/>
      <c r="PQ63" s="497"/>
      <c r="PR63" s="497"/>
      <c r="PS63" s="497"/>
      <c r="PT63" s="497"/>
      <c r="PU63" s="497"/>
      <c r="PV63" s="497"/>
      <c r="PW63" s="497"/>
      <c r="PX63" s="497"/>
      <c r="PY63" s="497"/>
      <c r="PZ63" s="497"/>
      <c r="QA63" s="497"/>
      <c r="QB63" s="497"/>
      <c r="QC63" s="497"/>
      <c r="QD63" s="497"/>
      <c r="QE63" s="497"/>
      <c r="QF63" s="497"/>
      <c r="QG63" s="497"/>
      <c r="QH63" s="497"/>
      <c r="QI63" s="497"/>
      <c r="QJ63" s="497"/>
      <c r="QK63" s="497"/>
      <c r="QL63" s="497"/>
      <c r="QM63" s="497"/>
      <c r="QN63" s="497"/>
      <c r="QO63" s="497"/>
      <c r="QP63" s="497"/>
      <c r="QQ63" s="497"/>
      <c r="QR63" s="497"/>
      <c r="QS63" s="497"/>
      <c r="QT63" s="497"/>
      <c r="QU63" s="497"/>
      <c r="QV63" s="497"/>
      <c r="QW63" s="497"/>
      <c r="QX63" s="497"/>
      <c r="QY63" s="497"/>
      <c r="QZ63" s="497"/>
      <c r="RA63" s="497"/>
      <c r="RB63" s="497"/>
      <c r="RC63" s="497"/>
      <c r="RD63" s="497"/>
      <c r="RE63" s="497"/>
      <c r="RF63" s="497"/>
      <c r="RG63" s="497"/>
      <c r="RH63" s="497"/>
      <c r="RI63" s="497"/>
      <c r="RJ63" s="497"/>
      <c r="RK63" s="497"/>
      <c r="RL63" s="497"/>
      <c r="RM63" s="497"/>
      <c r="RN63" s="497"/>
      <c r="RO63" s="497"/>
      <c r="RP63" s="497"/>
      <c r="RQ63" s="497"/>
      <c r="RR63" s="497"/>
      <c r="RS63" s="497"/>
      <c r="RT63" s="497"/>
      <c r="RU63" s="497"/>
      <c r="RV63" s="497"/>
      <c r="RW63" s="497"/>
      <c r="RX63" s="497"/>
      <c r="RY63" s="497"/>
      <c r="RZ63" s="497"/>
      <c r="SA63" s="497"/>
      <c r="SB63" s="497"/>
      <c r="SC63" s="497"/>
      <c r="SD63" s="497"/>
      <c r="SE63" s="497"/>
      <c r="SF63" s="497"/>
      <c r="SG63" s="497"/>
      <c r="SH63" s="497"/>
      <c r="SI63" s="497"/>
      <c r="SJ63" s="497"/>
      <c r="SK63" s="497"/>
      <c r="SL63" s="497"/>
      <c r="SM63" s="497"/>
      <c r="SN63" s="497"/>
      <c r="SO63" s="497"/>
      <c r="SP63" s="497"/>
      <c r="SQ63" s="497"/>
      <c r="SR63" s="497"/>
      <c r="SS63" s="497"/>
      <c r="ST63" s="497"/>
      <c r="SU63" s="497"/>
      <c r="SV63" s="497"/>
      <c r="SW63" s="497"/>
      <c r="SX63" s="497"/>
      <c r="SY63" s="497"/>
      <c r="SZ63" s="497"/>
      <c r="TA63" s="497"/>
      <c r="TB63" s="497"/>
      <c r="TC63" s="497"/>
      <c r="TD63" s="497"/>
      <c r="TE63" s="497"/>
      <c r="TF63" s="497"/>
      <c r="TG63" s="497"/>
      <c r="TH63" s="497"/>
      <c r="TI63" s="497"/>
      <c r="TJ63" s="497"/>
      <c r="TK63" s="497"/>
      <c r="TL63" s="497"/>
      <c r="TM63" s="497"/>
      <c r="TN63" s="497"/>
      <c r="TO63" s="497"/>
      <c r="TP63" s="497"/>
      <c r="TQ63" s="497"/>
      <c r="TR63" s="497"/>
      <c r="TS63" s="497"/>
      <c r="TT63" s="497"/>
      <c r="TU63" s="497"/>
      <c r="TV63" s="497"/>
      <c r="TW63" s="497"/>
      <c r="TX63" s="497"/>
      <c r="TY63" s="497"/>
      <c r="TZ63" s="497"/>
      <c r="UA63" s="497"/>
      <c r="UB63" s="497"/>
      <c r="UC63" s="497"/>
      <c r="UD63" s="497"/>
      <c r="UE63" s="497"/>
      <c r="UF63" s="497"/>
      <c r="UG63" s="497"/>
      <c r="UH63" s="497"/>
      <c r="UI63" s="497"/>
      <c r="UJ63" s="497"/>
      <c r="UK63" s="497"/>
      <c r="UL63" s="497"/>
      <c r="UM63" s="497"/>
      <c r="UN63" s="497"/>
      <c r="UO63" s="497"/>
      <c r="UP63" s="497"/>
      <c r="UQ63" s="497"/>
      <c r="UR63" s="497"/>
      <c r="US63" s="497"/>
      <c r="UT63" s="497"/>
      <c r="UU63" s="497"/>
      <c r="UV63" s="497"/>
      <c r="UW63" s="497"/>
      <c r="UX63" s="497"/>
      <c r="UY63" s="497"/>
      <c r="UZ63" s="497"/>
      <c r="VA63" s="497"/>
      <c r="VB63" s="497"/>
      <c r="VC63" s="497"/>
      <c r="VD63" s="497"/>
      <c r="VE63" s="497"/>
      <c r="VF63" s="497"/>
      <c r="VG63" s="497"/>
      <c r="VH63" s="497"/>
      <c r="VI63" s="497"/>
      <c r="VJ63" s="497"/>
      <c r="VK63" s="497"/>
      <c r="VL63" s="497"/>
      <c r="VM63" s="497"/>
      <c r="VN63" s="497"/>
      <c r="VO63" s="497"/>
      <c r="VP63" s="497"/>
      <c r="VQ63" s="497"/>
      <c r="VR63" s="497"/>
      <c r="VS63" s="497"/>
      <c r="VT63" s="497"/>
      <c r="VU63" s="497"/>
      <c r="VV63" s="497"/>
      <c r="VW63" s="497"/>
      <c r="VX63" s="497"/>
      <c r="VY63" s="497"/>
      <c r="VZ63" s="497"/>
      <c r="WA63" s="497"/>
      <c r="WB63" s="497"/>
      <c r="WC63" s="497"/>
      <c r="WD63" s="497"/>
      <c r="WE63" s="497"/>
      <c r="WF63" s="497"/>
      <c r="WG63" s="497"/>
      <c r="WH63" s="497"/>
      <c r="WI63" s="497"/>
      <c r="WJ63" s="497"/>
      <c r="WK63" s="497"/>
      <c r="WL63" s="497"/>
      <c r="WM63" s="497"/>
      <c r="WN63" s="497"/>
      <c r="WO63" s="497"/>
      <c r="WP63" s="497"/>
      <c r="WQ63" s="497"/>
      <c r="WR63" s="497"/>
      <c r="WS63" s="497"/>
      <c r="WT63" s="497"/>
      <c r="WU63" s="497"/>
      <c r="WV63" s="497"/>
      <c r="WW63" s="497"/>
      <c r="WX63" s="497"/>
      <c r="WY63" s="497"/>
      <c r="WZ63" s="497"/>
      <c r="XA63" s="497"/>
      <c r="XB63" s="497"/>
      <c r="XC63" s="497"/>
      <c r="XD63" s="497"/>
      <c r="XE63" s="497"/>
      <c r="XF63" s="497"/>
      <c r="XG63" s="497"/>
      <c r="XH63" s="497"/>
      <c r="XI63" s="497"/>
      <c r="XJ63" s="497"/>
      <c r="XK63" s="497"/>
      <c r="XL63" s="497"/>
      <c r="XM63" s="497"/>
      <c r="XN63" s="497"/>
      <c r="XO63" s="497"/>
      <c r="XP63" s="497"/>
      <c r="XQ63" s="497"/>
      <c r="XR63" s="497"/>
      <c r="XS63" s="497"/>
      <c r="XT63" s="497"/>
      <c r="XU63" s="497"/>
      <c r="XV63" s="497"/>
      <c r="XW63" s="497"/>
      <c r="XX63" s="497"/>
      <c r="XY63" s="497"/>
      <c r="XZ63" s="497"/>
      <c r="YA63" s="497"/>
      <c r="YB63" s="497"/>
      <c r="YC63" s="497"/>
      <c r="YD63" s="497"/>
      <c r="YE63" s="497"/>
      <c r="YF63" s="497"/>
      <c r="YG63" s="497"/>
      <c r="YH63" s="497"/>
      <c r="YI63" s="497"/>
      <c r="YJ63" s="497"/>
      <c r="YK63" s="497"/>
      <c r="YL63" s="497"/>
      <c r="YM63" s="497"/>
      <c r="YN63" s="497"/>
      <c r="YO63" s="497"/>
      <c r="YP63" s="497"/>
      <c r="YQ63" s="497"/>
      <c r="YR63" s="497"/>
      <c r="YS63" s="497"/>
      <c r="YT63" s="497"/>
      <c r="YU63" s="497"/>
      <c r="YV63" s="497"/>
      <c r="YW63" s="497"/>
      <c r="YX63" s="497"/>
      <c r="YY63" s="497"/>
      <c r="YZ63" s="497"/>
      <c r="ZA63" s="497"/>
      <c r="ZB63" s="497"/>
      <c r="ZC63" s="497"/>
      <c r="ZD63" s="497"/>
      <c r="ZE63" s="497"/>
      <c r="ZF63" s="497"/>
      <c r="ZG63" s="497"/>
      <c r="ZH63" s="497"/>
      <c r="ZI63" s="497"/>
      <c r="ZJ63" s="497"/>
      <c r="ZK63" s="497"/>
      <c r="ZL63" s="497"/>
      <c r="ZM63" s="497"/>
      <c r="ZN63" s="497"/>
      <c r="ZO63" s="497"/>
      <c r="ZP63" s="497"/>
      <c r="ZQ63" s="497"/>
      <c r="ZR63" s="497"/>
      <c r="ZS63" s="497"/>
      <c r="ZT63" s="497"/>
      <c r="ZU63" s="497"/>
      <c r="ZV63" s="497"/>
      <c r="ZW63" s="497"/>
      <c r="ZX63" s="497"/>
      <c r="ZY63" s="497"/>
      <c r="ZZ63" s="497"/>
      <c r="AAA63" s="497"/>
      <c r="AAB63" s="497"/>
      <c r="AAC63" s="497"/>
      <c r="AAD63" s="497"/>
      <c r="AAE63" s="497"/>
      <c r="AAF63" s="497"/>
      <c r="AAG63" s="497"/>
      <c r="AAH63" s="497"/>
      <c r="AAI63" s="497"/>
      <c r="AAJ63" s="497"/>
      <c r="AAK63" s="497"/>
      <c r="AAL63" s="497"/>
      <c r="AAM63" s="497"/>
      <c r="AAN63" s="497"/>
      <c r="AAO63" s="497"/>
      <c r="AAP63" s="497"/>
      <c r="AAQ63" s="497"/>
      <c r="AAR63" s="497"/>
      <c r="AAS63" s="497"/>
      <c r="AAT63" s="497"/>
      <c r="AAU63" s="497"/>
      <c r="AAV63" s="497"/>
      <c r="AAW63" s="497"/>
      <c r="AAX63" s="497"/>
      <c r="AAY63" s="497"/>
      <c r="AAZ63" s="497"/>
      <c r="ABA63" s="497"/>
      <c r="ABB63" s="497"/>
      <c r="ABC63" s="497"/>
      <c r="ABD63" s="497"/>
      <c r="ABE63" s="497"/>
      <c r="ABF63" s="497"/>
      <c r="ABG63" s="497"/>
      <c r="ABH63" s="497"/>
      <c r="ABI63" s="497"/>
      <c r="ABJ63" s="497"/>
      <c r="ABK63" s="497"/>
      <c r="ABL63" s="497"/>
      <c r="ABM63" s="497"/>
      <c r="ABN63" s="497"/>
      <c r="ABO63" s="497"/>
      <c r="ABP63" s="497"/>
      <c r="ABQ63" s="497"/>
      <c r="ABR63" s="497"/>
      <c r="ABS63" s="497"/>
      <c r="ABT63" s="497"/>
      <c r="ABU63" s="497"/>
      <c r="ABV63" s="497"/>
      <c r="ABW63" s="497"/>
      <c r="ABX63" s="497"/>
      <c r="ABY63" s="497"/>
      <c r="ABZ63" s="497"/>
      <c r="ACA63" s="497"/>
      <c r="ACB63" s="497"/>
      <c r="ACC63" s="497"/>
      <c r="ACD63" s="497"/>
      <c r="ACE63" s="497"/>
      <c r="ACF63" s="497"/>
      <c r="ACG63" s="497"/>
      <c r="ACH63" s="497"/>
      <c r="ACI63" s="497"/>
      <c r="ACJ63" s="497"/>
      <c r="ACK63" s="497"/>
      <c r="ACL63" s="497"/>
      <c r="ACM63" s="497"/>
      <c r="ACN63" s="497"/>
      <c r="ACO63" s="497"/>
      <c r="ACP63" s="497"/>
      <c r="ACQ63" s="497"/>
      <c r="ACR63" s="497"/>
      <c r="ACS63" s="497"/>
      <c r="ACT63" s="497"/>
      <c r="ACU63" s="497"/>
      <c r="ACV63" s="497"/>
      <c r="ACW63" s="497"/>
      <c r="ACX63" s="497"/>
      <c r="ACY63" s="497"/>
      <c r="ACZ63" s="497"/>
      <c r="ADA63" s="497"/>
      <c r="ADB63" s="497"/>
      <c r="ADC63" s="497"/>
      <c r="ADD63" s="497"/>
      <c r="ADE63" s="497"/>
      <c r="ADF63" s="497"/>
      <c r="ADG63" s="497"/>
      <c r="ADH63" s="497"/>
      <c r="ADI63" s="497"/>
      <c r="ADJ63" s="497"/>
      <c r="ADK63" s="497"/>
      <c r="ADL63" s="497"/>
      <c r="ADM63" s="497"/>
      <c r="ADN63" s="497"/>
      <c r="ADO63" s="497"/>
      <c r="ADP63" s="497"/>
      <c r="ADQ63" s="497"/>
      <c r="ADR63" s="497"/>
      <c r="ADS63" s="497"/>
      <c r="ADT63" s="497"/>
      <c r="ADU63" s="497"/>
      <c r="ADV63" s="497"/>
      <c r="ADW63" s="497"/>
      <c r="ADX63" s="497"/>
      <c r="ADY63" s="497"/>
      <c r="ADZ63" s="497"/>
      <c r="AEA63" s="497"/>
      <c r="AEB63" s="497"/>
      <c r="AEC63" s="497"/>
      <c r="AED63" s="497"/>
      <c r="AEE63" s="497"/>
      <c r="AEF63" s="497"/>
      <c r="AEG63" s="497"/>
      <c r="AEH63" s="497"/>
      <c r="AEI63" s="497"/>
      <c r="AEJ63" s="497"/>
      <c r="AEK63" s="497"/>
      <c r="AEL63" s="497"/>
      <c r="AEM63" s="497"/>
      <c r="AEN63" s="497"/>
      <c r="AEO63" s="497"/>
      <c r="AEP63" s="497"/>
      <c r="AEQ63" s="497"/>
      <c r="AER63" s="497"/>
      <c r="AES63" s="497"/>
      <c r="AET63" s="497"/>
      <c r="AEU63" s="497"/>
      <c r="AEV63" s="497"/>
      <c r="AEW63" s="497"/>
      <c r="AEX63" s="497"/>
      <c r="AEY63" s="497"/>
      <c r="AEZ63" s="497"/>
      <c r="AFA63" s="497"/>
      <c r="AFB63" s="497"/>
      <c r="AFC63" s="497"/>
      <c r="AFD63" s="497"/>
      <c r="AFE63" s="497"/>
      <c r="AFF63" s="497"/>
      <c r="AFG63" s="497"/>
      <c r="AFH63" s="497"/>
      <c r="AFI63" s="497"/>
      <c r="AFJ63" s="497"/>
      <c r="AFK63" s="497"/>
      <c r="AFL63" s="497"/>
      <c r="AFM63" s="497"/>
      <c r="AFN63" s="497"/>
      <c r="AFO63" s="497"/>
      <c r="AFP63" s="497"/>
      <c r="AFQ63" s="497"/>
      <c r="AFR63" s="497"/>
      <c r="AFS63" s="497"/>
      <c r="AFT63" s="497"/>
      <c r="AFU63" s="497"/>
      <c r="AFV63" s="497"/>
      <c r="AFW63" s="497"/>
      <c r="AFX63" s="497"/>
      <c r="AFY63" s="497"/>
      <c r="AFZ63" s="497"/>
      <c r="AGA63" s="497"/>
      <c r="AGB63" s="497"/>
      <c r="AGC63" s="497"/>
      <c r="AGD63" s="497"/>
      <c r="AGE63" s="497"/>
      <c r="AGF63" s="497"/>
      <c r="AGG63" s="497"/>
      <c r="AGH63" s="497"/>
      <c r="AGI63" s="497"/>
      <c r="AGJ63" s="497"/>
      <c r="AGK63" s="497"/>
      <c r="AGL63" s="497"/>
      <c r="AGM63" s="497"/>
      <c r="AGN63" s="497"/>
      <c r="AGO63" s="497"/>
      <c r="AGP63" s="497"/>
      <c r="AGQ63" s="497"/>
      <c r="AGR63" s="497"/>
      <c r="AGS63" s="497"/>
      <c r="AGT63" s="497"/>
      <c r="AGU63" s="497"/>
      <c r="AGV63" s="497"/>
      <c r="AGW63" s="497"/>
      <c r="AGX63" s="497"/>
      <c r="AGY63" s="497"/>
      <c r="AGZ63" s="497"/>
      <c r="AHA63" s="497"/>
      <c r="AHB63" s="497"/>
      <c r="AHC63" s="497"/>
      <c r="AHD63" s="497"/>
      <c r="AHE63" s="497"/>
      <c r="AHF63" s="497"/>
      <c r="AHG63" s="497"/>
      <c r="AHH63" s="497"/>
      <c r="AHI63" s="497"/>
      <c r="AHJ63" s="497"/>
      <c r="AHK63" s="497"/>
      <c r="AHL63" s="497"/>
      <c r="AHM63" s="497"/>
      <c r="AHN63" s="497"/>
      <c r="AHO63" s="497"/>
      <c r="AHP63" s="497"/>
      <c r="AHQ63" s="497"/>
      <c r="AHR63" s="497"/>
      <c r="AHS63" s="497"/>
      <c r="AHT63" s="497"/>
      <c r="AHU63" s="497"/>
      <c r="AHV63" s="497"/>
      <c r="AHW63" s="497"/>
      <c r="AHX63" s="497"/>
      <c r="AHY63" s="497"/>
      <c r="AHZ63" s="497"/>
      <c r="AIA63" s="497"/>
      <c r="AIB63" s="497"/>
      <c r="AIC63" s="497"/>
      <c r="AID63" s="497"/>
      <c r="AIE63" s="497"/>
      <c r="AIF63" s="497"/>
      <c r="AIG63" s="497"/>
      <c r="AIH63" s="497"/>
      <c r="AII63" s="497"/>
      <c r="AIJ63" s="497"/>
      <c r="AIK63" s="497"/>
      <c r="AIL63" s="497"/>
      <c r="AIM63" s="497"/>
      <c r="AIN63" s="497"/>
      <c r="AIO63" s="497"/>
      <c r="AIP63" s="497"/>
      <c r="AIQ63" s="497"/>
      <c r="AIR63" s="497"/>
      <c r="AIS63" s="497"/>
      <c r="AIT63" s="497"/>
      <c r="AIU63" s="497"/>
      <c r="AIV63" s="497"/>
      <c r="AIW63" s="497"/>
      <c r="AIX63" s="497"/>
      <c r="AIY63" s="497"/>
      <c r="AIZ63" s="497"/>
      <c r="AJA63" s="497"/>
      <c r="AJB63" s="497"/>
      <c r="AJC63" s="497"/>
      <c r="AJD63" s="497"/>
      <c r="AJE63" s="497"/>
      <c r="AJF63" s="497"/>
      <c r="AJG63" s="497"/>
      <c r="AJH63" s="497"/>
      <c r="AJI63" s="497"/>
      <c r="AJJ63" s="497"/>
      <c r="AJK63" s="497"/>
      <c r="AJL63" s="497"/>
      <c r="AJM63" s="497"/>
      <c r="AJN63" s="497"/>
      <c r="AJO63" s="497"/>
      <c r="AJP63" s="497"/>
      <c r="AJQ63" s="497"/>
      <c r="AJR63" s="497"/>
      <c r="AJS63" s="497"/>
      <c r="AJT63" s="497"/>
      <c r="AJU63" s="497"/>
      <c r="AJV63" s="497"/>
      <c r="AJW63" s="497"/>
      <c r="AJX63" s="497"/>
      <c r="AJY63" s="497"/>
      <c r="AJZ63" s="497"/>
      <c r="AKA63" s="497"/>
      <c r="AKB63" s="497"/>
      <c r="AKC63" s="497"/>
      <c r="AKD63" s="497"/>
      <c r="AKE63" s="497"/>
      <c r="AKF63" s="497"/>
      <c r="AKG63" s="497"/>
      <c r="AKH63" s="497"/>
      <c r="AKI63" s="497"/>
      <c r="AKJ63" s="497"/>
      <c r="AKK63" s="497"/>
      <c r="AKL63" s="497"/>
      <c r="AKM63" s="497"/>
      <c r="AKN63" s="497"/>
      <c r="AKO63" s="497"/>
      <c r="AKP63" s="497"/>
      <c r="AKQ63" s="497"/>
      <c r="AKR63" s="497"/>
      <c r="AKS63" s="497"/>
      <c r="AKT63" s="497"/>
      <c r="AKU63" s="497"/>
      <c r="AKV63" s="497"/>
      <c r="AKW63" s="497"/>
      <c r="AKX63" s="497"/>
      <c r="AKY63" s="497"/>
      <c r="AKZ63" s="497"/>
      <c r="ALA63" s="497"/>
      <c r="ALB63" s="497"/>
      <c r="ALC63" s="497"/>
      <c r="ALD63" s="497"/>
      <c r="ALE63" s="497"/>
      <c r="ALF63" s="497"/>
      <c r="ALG63" s="497"/>
      <c r="ALH63" s="497"/>
      <c r="ALI63" s="497"/>
      <c r="ALJ63" s="497"/>
      <c r="ALK63" s="497"/>
      <c r="ALL63" s="497"/>
      <c r="ALM63" s="497"/>
      <c r="ALN63" s="497"/>
      <c r="ALO63" s="497"/>
      <c r="ALP63" s="497"/>
      <c r="ALQ63" s="497"/>
      <c r="ALR63" s="497"/>
      <c r="ALS63" s="497"/>
      <c r="ALT63" s="497"/>
      <c r="ALU63" s="497"/>
      <c r="ALV63" s="497"/>
      <c r="ALW63" s="497"/>
      <c r="ALX63" s="497"/>
      <c r="ALY63" s="497"/>
      <c r="ALZ63" s="497"/>
      <c r="AMA63" s="497"/>
      <c r="AMB63" s="497"/>
      <c r="AMC63" s="497"/>
      <c r="AMD63" s="497"/>
      <c r="AME63" s="497"/>
      <c r="AMF63" s="497"/>
      <c r="AMG63" s="497"/>
      <c r="AMH63" s="497"/>
      <c r="AMI63" s="497"/>
      <c r="AMJ63" s="497"/>
      <c r="AMK63" s="497"/>
      <c r="AML63" s="497"/>
      <c r="AMM63" s="497"/>
      <c r="AMN63" s="497"/>
      <c r="AMO63" s="497"/>
      <c r="AMP63" s="497"/>
      <c r="AMQ63" s="497"/>
      <c r="AMR63" s="497"/>
      <c r="AMS63" s="497"/>
      <c r="AMT63" s="497"/>
      <c r="AMU63" s="497"/>
      <c r="AMV63" s="497"/>
      <c r="AMW63" s="497"/>
      <c r="AMX63" s="497"/>
      <c r="AMY63" s="497"/>
      <c r="AMZ63" s="497"/>
      <c r="ANA63" s="497"/>
      <c r="ANB63" s="497"/>
      <c r="ANC63" s="497"/>
      <c r="AND63" s="497"/>
      <c r="ANE63" s="497"/>
      <c r="ANF63" s="497"/>
      <c r="ANG63" s="497"/>
      <c r="ANH63" s="497"/>
      <c r="ANI63" s="497"/>
      <c r="ANJ63" s="497"/>
      <c r="ANK63" s="497"/>
      <c r="ANL63" s="497"/>
      <c r="ANM63" s="497"/>
      <c r="ANN63" s="497"/>
      <c r="ANO63" s="497"/>
      <c r="ANP63" s="497"/>
      <c r="ANQ63" s="497"/>
      <c r="ANR63" s="497"/>
      <c r="ANS63" s="497"/>
      <c r="ANT63" s="497"/>
      <c r="ANU63" s="497"/>
      <c r="ANV63" s="497"/>
      <c r="ANW63" s="497"/>
      <c r="ANX63" s="497"/>
      <c r="ANY63" s="497"/>
      <c r="ANZ63" s="497"/>
      <c r="AOA63" s="497"/>
      <c r="AOB63" s="497"/>
      <c r="AOC63" s="497"/>
      <c r="AOD63" s="497"/>
      <c r="AOE63" s="497"/>
      <c r="AOF63" s="497"/>
      <c r="AOG63" s="497"/>
      <c r="AOH63" s="497"/>
      <c r="AOI63" s="497"/>
      <c r="AOJ63" s="497"/>
    </row>
    <row r="64" spans="1:1076" x14ac:dyDescent="0.25">
      <c r="A64" s="160" t="s">
        <v>318</v>
      </c>
      <c r="B64" s="1083" t="s">
        <v>319</v>
      </c>
      <c r="C64" s="1083"/>
      <c r="D64" s="1083"/>
      <c r="E64" s="1083"/>
      <c r="F64" s="1083"/>
      <c r="G64" s="1083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  <c r="AA64" s="497"/>
      <c r="AB64" s="497"/>
      <c r="AC64" s="497"/>
      <c r="AD64" s="497"/>
      <c r="AE64" s="497"/>
      <c r="AF64" s="497"/>
      <c r="AG64" s="497"/>
      <c r="AH64" s="497"/>
      <c r="AI64" s="497"/>
      <c r="AJ64" s="497"/>
      <c r="AK64" s="497"/>
      <c r="AL64" s="497"/>
      <c r="AM64" s="497"/>
      <c r="AN64" s="497"/>
      <c r="AO64" s="497"/>
      <c r="AP64" s="497"/>
      <c r="AQ64" s="497"/>
      <c r="AR64" s="497"/>
      <c r="AS64" s="497"/>
      <c r="AT64" s="497"/>
      <c r="AU64" s="497"/>
      <c r="AV64" s="497"/>
      <c r="AW64" s="497"/>
      <c r="AX64" s="497"/>
      <c r="AY64" s="497"/>
      <c r="AZ64" s="497"/>
      <c r="BA64" s="497"/>
      <c r="BB64" s="497"/>
      <c r="BC64" s="497"/>
      <c r="BD64" s="497"/>
      <c r="BE64" s="497"/>
      <c r="BF64" s="497"/>
      <c r="BG64" s="497"/>
      <c r="BH64" s="497"/>
      <c r="BI64" s="497"/>
      <c r="BJ64" s="497"/>
      <c r="BK64" s="497"/>
      <c r="BL64" s="497"/>
      <c r="BM64" s="497"/>
      <c r="BN64" s="497"/>
      <c r="BO64" s="497"/>
      <c r="BP64" s="497"/>
      <c r="BQ64" s="497"/>
      <c r="BR64" s="497"/>
      <c r="BS64" s="497"/>
      <c r="BT64" s="497"/>
      <c r="BU64" s="497"/>
      <c r="BV64" s="497"/>
      <c r="BW64" s="497"/>
      <c r="BX64" s="497"/>
      <c r="BY64" s="497"/>
      <c r="BZ64" s="497"/>
      <c r="CA64" s="497"/>
      <c r="CB64" s="497"/>
      <c r="CC64" s="497"/>
      <c r="CD64" s="497"/>
      <c r="CE64" s="497"/>
      <c r="CF64" s="497"/>
      <c r="CG64" s="497"/>
      <c r="CH64" s="497"/>
      <c r="CI64" s="497"/>
      <c r="CJ64" s="497"/>
      <c r="CK64" s="497"/>
      <c r="CL64" s="497"/>
      <c r="CM64" s="497"/>
      <c r="CN64" s="497"/>
      <c r="CO64" s="497"/>
      <c r="CP64" s="497"/>
      <c r="CQ64" s="497"/>
      <c r="CR64" s="497"/>
      <c r="CS64" s="497"/>
      <c r="CT64" s="497"/>
      <c r="CU64" s="497"/>
      <c r="CV64" s="497"/>
      <c r="CW64" s="497"/>
      <c r="CX64" s="497"/>
      <c r="CY64" s="497"/>
      <c r="CZ64" s="497"/>
      <c r="DA64" s="497"/>
      <c r="DB64" s="497"/>
      <c r="DC64" s="497"/>
      <c r="DD64" s="497"/>
      <c r="DE64" s="497"/>
      <c r="DF64" s="497"/>
      <c r="DG64" s="497"/>
      <c r="DH64" s="497"/>
      <c r="DI64" s="497"/>
      <c r="DJ64" s="497"/>
      <c r="DK64" s="497"/>
      <c r="DL64" s="497"/>
      <c r="DM64" s="497"/>
      <c r="DN64" s="497"/>
      <c r="DO64" s="497"/>
      <c r="DP64" s="497"/>
      <c r="DQ64" s="497"/>
      <c r="DR64" s="497"/>
      <c r="DS64" s="497"/>
      <c r="DT64" s="497"/>
      <c r="DU64" s="497"/>
      <c r="DV64" s="497"/>
      <c r="DW64" s="497"/>
      <c r="DX64" s="497"/>
      <c r="DY64" s="497"/>
      <c r="DZ64" s="497"/>
      <c r="EA64" s="497"/>
      <c r="EB64" s="497"/>
      <c r="EC64" s="497"/>
      <c r="ED64" s="497"/>
      <c r="EE64" s="497"/>
      <c r="EF64" s="497"/>
      <c r="EG64" s="497"/>
      <c r="EH64" s="497"/>
      <c r="EI64" s="497"/>
      <c r="EJ64" s="497"/>
      <c r="EK64" s="497"/>
      <c r="EL64" s="497"/>
      <c r="EM64" s="497"/>
      <c r="EN64" s="497"/>
      <c r="EO64" s="497"/>
      <c r="EP64" s="497"/>
      <c r="EQ64" s="497"/>
      <c r="ER64" s="497"/>
      <c r="ES64" s="497"/>
      <c r="ET64" s="497"/>
      <c r="EU64" s="497"/>
      <c r="EV64" s="497"/>
      <c r="EW64" s="497"/>
      <c r="EX64" s="497"/>
      <c r="EY64" s="497"/>
      <c r="EZ64" s="497"/>
      <c r="FA64" s="497"/>
      <c r="FB64" s="497"/>
      <c r="FC64" s="497"/>
      <c r="FD64" s="497"/>
      <c r="FE64" s="497"/>
      <c r="FF64" s="497"/>
      <c r="FG64" s="497"/>
      <c r="FH64" s="497"/>
      <c r="FI64" s="497"/>
      <c r="FJ64" s="497"/>
      <c r="FK64" s="497"/>
      <c r="FL64" s="497"/>
      <c r="FM64" s="497"/>
      <c r="FN64" s="497"/>
      <c r="FO64" s="497"/>
      <c r="FP64" s="497"/>
      <c r="FQ64" s="497"/>
      <c r="FR64" s="497"/>
      <c r="FS64" s="497"/>
      <c r="FT64" s="497"/>
      <c r="FU64" s="497"/>
      <c r="FV64" s="497"/>
      <c r="FW64" s="497"/>
      <c r="FX64" s="497"/>
      <c r="FY64" s="497"/>
      <c r="FZ64" s="497"/>
      <c r="GA64" s="497"/>
      <c r="GB64" s="497"/>
      <c r="GC64" s="497"/>
      <c r="GD64" s="497"/>
      <c r="GE64" s="497"/>
      <c r="GF64" s="497"/>
      <c r="GG64" s="497"/>
      <c r="GH64" s="497"/>
      <c r="GI64" s="497"/>
      <c r="GJ64" s="497"/>
      <c r="GK64" s="497"/>
      <c r="GL64" s="497"/>
      <c r="GM64" s="497"/>
      <c r="GN64" s="497"/>
      <c r="GO64" s="497"/>
      <c r="GP64" s="497"/>
      <c r="GQ64" s="497"/>
      <c r="GR64" s="497"/>
      <c r="GS64" s="497"/>
      <c r="GT64" s="497"/>
      <c r="GU64" s="497"/>
      <c r="GV64" s="497"/>
      <c r="GW64" s="497"/>
      <c r="GX64" s="497"/>
      <c r="GY64" s="497"/>
      <c r="GZ64" s="497"/>
      <c r="HA64" s="497"/>
      <c r="HB64" s="497"/>
      <c r="HC64" s="497"/>
      <c r="HD64" s="497"/>
      <c r="HE64" s="497"/>
      <c r="HF64" s="497"/>
      <c r="HG64" s="497"/>
      <c r="HH64" s="497"/>
      <c r="HI64" s="497"/>
      <c r="HJ64" s="497"/>
      <c r="HK64" s="497"/>
      <c r="HL64" s="497"/>
      <c r="HM64" s="497"/>
      <c r="HN64" s="497"/>
      <c r="HO64" s="497"/>
      <c r="HP64" s="497"/>
      <c r="HQ64" s="497"/>
      <c r="HR64" s="497"/>
      <c r="HS64" s="497"/>
      <c r="HT64" s="497"/>
      <c r="HU64" s="497"/>
      <c r="HV64" s="497"/>
      <c r="HW64" s="497"/>
      <c r="HX64" s="497"/>
      <c r="HY64" s="497"/>
      <c r="HZ64" s="497"/>
      <c r="IA64" s="497"/>
      <c r="IB64" s="497"/>
      <c r="IC64" s="497"/>
      <c r="ID64" s="497"/>
      <c r="IE64" s="497"/>
      <c r="IF64" s="497"/>
      <c r="IG64" s="497"/>
      <c r="IH64" s="497"/>
      <c r="II64" s="497"/>
      <c r="IJ64" s="497"/>
      <c r="IK64" s="497"/>
      <c r="IL64" s="497"/>
      <c r="IM64" s="497"/>
      <c r="IN64" s="497"/>
      <c r="IO64" s="497"/>
      <c r="IP64" s="497"/>
      <c r="IQ64" s="497"/>
      <c r="IR64" s="497"/>
      <c r="IS64" s="497"/>
      <c r="IT64" s="497"/>
      <c r="IU64" s="497"/>
      <c r="IV64" s="497"/>
      <c r="IW64" s="497"/>
      <c r="IX64" s="497"/>
      <c r="IY64" s="497"/>
      <c r="IZ64" s="497"/>
      <c r="JA64" s="497"/>
      <c r="JB64" s="497"/>
      <c r="JC64" s="497"/>
      <c r="JD64" s="497"/>
      <c r="JE64" s="497"/>
      <c r="JF64" s="497"/>
      <c r="JG64" s="497"/>
      <c r="JH64" s="497"/>
      <c r="JI64" s="497"/>
      <c r="JJ64" s="497"/>
      <c r="JK64" s="497"/>
      <c r="JL64" s="497"/>
      <c r="JM64" s="497"/>
      <c r="JN64" s="497"/>
      <c r="JO64" s="497"/>
      <c r="JP64" s="497"/>
      <c r="JQ64" s="497"/>
      <c r="JR64" s="497"/>
      <c r="JS64" s="497"/>
      <c r="JT64" s="497"/>
      <c r="JU64" s="497"/>
      <c r="JV64" s="497"/>
      <c r="JW64" s="497"/>
      <c r="JX64" s="497"/>
      <c r="JY64" s="497"/>
      <c r="JZ64" s="497"/>
      <c r="KA64" s="497"/>
      <c r="KB64" s="497"/>
      <c r="KC64" s="497"/>
      <c r="KD64" s="497"/>
      <c r="KE64" s="497"/>
      <c r="KF64" s="497"/>
      <c r="KG64" s="497"/>
      <c r="KH64" s="497"/>
      <c r="KI64" s="497"/>
      <c r="KJ64" s="497"/>
      <c r="KK64" s="497"/>
      <c r="KL64" s="497"/>
      <c r="KM64" s="497"/>
      <c r="KN64" s="497"/>
      <c r="KO64" s="497"/>
      <c r="KP64" s="497"/>
      <c r="KQ64" s="497"/>
      <c r="KR64" s="497"/>
      <c r="KS64" s="497"/>
      <c r="KT64" s="497"/>
      <c r="KU64" s="497"/>
      <c r="KV64" s="497"/>
      <c r="KW64" s="497"/>
      <c r="KX64" s="497"/>
      <c r="KY64" s="497"/>
      <c r="KZ64" s="497"/>
      <c r="LA64" s="497"/>
      <c r="LB64" s="497"/>
      <c r="LC64" s="497"/>
      <c r="LD64" s="497"/>
      <c r="LE64" s="497"/>
      <c r="LF64" s="497"/>
      <c r="LG64" s="497"/>
      <c r="LH64" s="497"/>
      <c r="LI64" s="497"/>
      <c r="LJ64" s="497"/>
      <c r="LK64" s="497"/>
      <c r="LL64" s="497"/>
      <c r="LM64" s="497"/>
      <c r="LN64" s="497"/>
      <c r="LO64" s="497"/>
      <c r="LP64" s="497"/>
      <c r="LQ64" s="497"/>
      <c r="LR64" s="497"/>
      <c r="LS64" s="497"/>
      <c r="LT64" s="497"/>
      <c r="LU64" s="497"/>
      <c r="LV64" s="497"/>
      <c r="LW64" s="497"/>
      <c r="LX64" s="497"/>
      <c r="LY64" s="497"/>
      <c r="LZ64" s="497"/>
      <c r="MA64" s="497"/>
      <c r="MB64" s="497"/>
      <c r="MC64" s="497"/>
      <c r="MD64" s="497"/>
      <c r="ME64" s="497"/>
      <c r="MF64" s="497"/>
      <c r="MG64" s="497"/>
      <c r="MH64" s="497"/>
      <c r="MI64" s="497"/>
      <c r="MJ64" s="497"/>
      <c r="MK64" s="497"/>
      <c r="ML64" s="497"/>
      <c r="MM64" s="497"/>
      <c r="MN64" s="497"/>
      <c r="MO64" s="497"/>
      <c r="MP64" s="497"/>
      <c r="MQ64" s="497"/>
      <c r="MR64" s="497"/>
      <c r="MS64" s="497"/>
      <c r="MT64" s="497"/>
      <c r="MU64" s="497"/>
      <c r="MV64" s="497"/>
      <c r="MW64" s="497"/>
      <c r="MX64" s="497"/>
      <c r="MY64" s="497"/>
      <c r="MZ64" s="497"/>
      <c r="NA64" s="497"/>
      <c r="NB64" s="497"/>
      <c r="NC64" s="497"/>
      <c r="ND64" s="497"/>
      <c r="NE64" s="497"/>
      <c r="NF64" s="497"/>
      <c r="NG64" s="497"/>
      <c r="NH64" s="497"/>
      <c r="NI64" s="497"/>
      <c r="NJ64" s="497"/>
      <c r="NK64" s="497"/>
      <c r="NL64" s="497"/>
      <c r="NM64" s="497"/>
      <c r="NN64" s="497"/>
      <c r="NO64" s="497"/>
      <c r="NP64" s="497"/>
      <c r="NQ64" s="497"/>
      <c r="NR64" s="497"/>
      <c r="NS64" s="497"/>
      <c r="NT64" s="497"/>
      <c r="NU64" s="497"/>
      <c r="NV64" s="497"/>
      <c r="NW64" s="497"/>
      <c r="NX64" s="497"/>
      <c r="NY64" s="497"/>
      <c r="NZ64" s="497"/>
      <c r="OA64" s="497"/>
      <c r="OB64" s="497"/>
      <c r="OC64" s="497"/>
      <c r="OD64" s="497"/>
      <c r="OE64" s="497"/>
      <c r="OF64" s="497"/>
      <c r="OG64" s="497"/>
      <c r="OH64" s="497"/>
      <c r="OI64" s="497"/>
      <c r="OJ64" s="497"/>
      <c r="OK64" s="497"/>
      <c r="OL64" s="497"/>
      <c r="OM64" s="497"/>
      <c r="ON64" s="497"/>
      <c r="OO64" s="497"/>
      <c r="OP64" s="497"/>
      <c r="OQ64" s="497"/>
      <c r="OR64" s="497"/>
      <c r="OS64" s="497"/>
      <c r="OT64" s="497"/>
      <c r="OU64" s="497"/>
      <c r="OV64" s="497"/>
      <c r="OW64" s="497"/>
      <c r="OX64" s="497"/>
      <c r="OY64" s="497"/>
      <c r="OZ64" s="497"/>
      <c r="PA64" s="497"/>
      <c r="PB64" s="497"/>
      <c r="PC64" s="497"/>
      <c r="PD64" s="497"/>
      <c r="PE64" s="497"/>
      <c r="PF64" s="497"/>
      <c r="PG64" s="497"/>
      <c r="PH64" s="497"/>
      <c r="PI64" s="497"/>
      <c r="PJ64" s="497"/>
      <c r="PK64" s="497"/>
      <c r="PL64" s="497"/>
      <c r="PM64" s="497"/>
      <c r="PN64" s="497"/>
      <c r="PO64" s="497"/>
      <c r="PP64" s="497"/>
      <c r="PQ64" s="497"/>
      <c r="PR64" s="497"/>
      <c r="PS64" s="497"/>
      <c r="PT64" s="497"/>
      <c r="PU64" s="497"/>
      <c r="PV64" s="497"/>
      <c r="PW64" s="497"/>
      <c r="PX64" s="497"/>
      <c r="PY64" s="497"/>
      <c r="PZ64" s="497"/>
      <c r="QA64" s="497"/>
      <c r="QB64" s="497"/>
      <c r="QC64" s="497"/>
      <c r="QD64" s="497"/>
      <c r="QE64" s="497"/>
      <c r="QF64" s="497"/>
      <c r="QG64" s="497"/>
      <c r="QH64" s="497"/>
      <c r="QI64" s="497"/>
      <c r="QJ64" s="497"/>
      <c r="QK64" s="497"/>
      <c r="QL64" s="497"/>
      <c r="QM64" s="497"/>
      <c r="QN64" s="497"/>
      <c r="QO64" s="497"/>
      <c r="QP64" s="497"/>
      <c r="QQ64" s="497"/>
      <c r="QR64" s="497"/>
      <c r="QS64" s="497"/>
      <c r="QT64" s="497"/>
      <c r="QU64" s="497"/>
      <c r="QV64" s="497"/>
      <c r="QW64" s="497"/>
      <c r="QX64" s="497"/>
      <c r="QY64" s="497"/>
      <c r="QZ64" s="497"/>
      <c r="RA64" s="497"/>
      <c r="RB64" s="497"/>
      <c r="RC64" s="497"/>
      <c r="RD64" s="497"/>
      <c r="RE64" s="497"/>
      <c r="RF64" s="497"/>
      <c r="RG64" s="497"/>
      <c r="RH64" s="497"/>
      <c r="RI64" s="497"/>
      <c r="RJ64" s="497"/>
      <c r="RK64" s="497"/>
      <c r="RL64" s="497"/>
      <c r="RM64" s="497"/>
      <c r="RN64" s="497"/>
      <c r="RO64" s="497"/>
      <c r="RP64" s="497"/>
      <c r="RQ64" s="497"/>
      <c r="RR64" s="497"/>
      <c r="RS64" s="497"/>
      <c r="RT64" s="497"/>
      <c r="RU64" s="497"/>
      <c r="RV64" s="497"/>
      <c r="RW64" s="497"/>
      <c r="RX64" s="497"/>
      <c r="RY64" s="497"/>
      <c r="RZ64" s="497"/>
      <c r="SA64" s="497"/>
      <c r="SB64" s="497"/>
      <c r="SC64" s="497"/>
      <c r="SD64" s="497"/>
      <c r="SE64" s="497"/>
      <c r="SF64" s="497"/>
      <c r="SG64" s="497"/>
      <c r="SH64" s="497"/>
      <c r="SI64" s="497"/>
      <c r="SJ64" s="497"/>
      <c r="SK64" s="497"/>
      <c r="SL64" s="497"/>
      <c r="SM64" s="497"/>
      <c r="SN64" s="497"/>
      <c r="SO64" s="497"/>
      <c r="SP64" s="497"/>
      <c r="SQ64" s="497"/>
      <c r="SR64" s="497"/>
      <c r="SS64" s="497"/>
      <c r="ST64" s="497"/>
      <c r="SU64" s="497"/>
      <c r="SV64" s="497"/>
      <c r="SW64" s="497"/>
      <c r="SX64" s="497"/>
      <c r="SY64" s="497"/>
      <c r="SZ64" s="497"/>
      <c r="TA64" s="497"/>
      <c r="TB64" s="497"/>
      <c r="TC64" s="497"/>
      <c r="TD64" s="497"/>
      <c r="TE64" s="497"/>
      <c r="TF64" s="497"/>
      <c r="TG64" s="497"/>
      <c r="TH64" s="497"/>
      <c r="TI64" s="497"/>
      <c r="TJ64" s="497"/>
      <c r="TK64" s="497"/>
      <c r="TL64" s="497"/>
      <c r="TM64" s="497"/>
      <c r="TN64" s="497"/>
      <c r="TO64" s="497"/>
      <c r="TP64" s="497"/>
      <c r="TQ64" s="497"/>
      <c r="TR64" s="497"/>
      <c r="TS64" s="497"/>
      <c r="TT64" s="497"/>
      <c r="TU64" s="497"/>
      <c r="TV64" s="497"/>
      <c r="TW64" s="497"/>
      <c r="TX64" s="497"/>
      <c r="TY64" s="497"/>
      <c r="TZ64" s="497"/>
      <c r="UA64" s="497"/>
      <c r="UB64" s="497"/>
      <c r="UC64" s="497"/>
      <c r="UD64" s="497"/>
      <c r="UE64" s="497"/>
      <c r="UF64" s="497"/>
      <c r="UG64" s="497"/>
      <c r="UH64" s="497"/>
      <c r="UI64" s="497"/>
      <c r="UJ64" s="497"/>
      <c r="UK64" s="497"/>
      <c r="UL64" s="497"/>
      <c r="UM64" s="497"/>
      <c r="UN64" s="497"/>
      <c r="UO64" s="497"/>
      <c r="UP64" s="497"/>
      <c r="UQ64" s="497"/>
      <c r="UR64" s="497"/>
      <c r="US64" s="497"/>
      <c r="UT64" s="497"/>
      <c r="UU64" s="497"/>
      <c r="UV64" s="497"/>
      <c r="UW64" s="497"/>
      <c r="UX64" s="497"/>
      <c r="UY64" s="497"/>
      <c r="UZ64" s="497"/>
      <c r="VA64" s="497"/>
      <c r="VB64" s="497"/>
      <c r="VC64" s="497"/>
      <c r="VD64" s="497"/>
      <c r="VE64" s="497"/>
      <c r="VF64" s="497"/>
      <c r="VG64" s="497"/>
      <c r="VH64" s="497"/>
      <c r="VI64" s="497"/>
      <c r="VJ64" s="497"/>
      <c r="VK64" s="497"/>
      <c r="VL64" s="497"/>
      <c r="VM64" s="497"/>
      <c r="VN64" s="497"/>
      <c r="VO64" s="497"/>
      <c r="VP64" s="497"/>
      <c r="VQ64" s="497"/>
      <c r="VR64" s="497"/>
      <c r="VS64" s="497"/>
      <c r="VT64" s="497"/>
      <c r="VU64" s="497"/>
      <c r="VV64" s="497"/>
      <c r="VW64" s="497"/>
      <c r="VX64" s="497"/>
      <c r="VY64" s="497"/>
      <c r="VZ64" s="497"/>
      <c r="WA64" s="497"/>
      <c r="WB64" s="497"/>
      <c r="WC64" s="497"/>
      <c r="WD64" s="497"/>
      <c r="WE64" s="497"/>
      <c r="WF64" s="497"/>
      <c r="WG64" s="497"/>
      <c r="WH64" s="497"/>
      <c r="WI64" s="497"/>
      <c r="WJ64" s="497"/>
      <c r="WK64" s="497"/>
      <c r="WL64" s="497"/>
      <c r="WM64" s="497"/>
      <c r="WN64" s="497"/>
      <c r="WO64" s="497"/>
      <c r="WP64" s="497"/>
      <c r="WQ64" s="497"/>
      <c r="WR64" s="497"/>
      <c r="WS64" s="497"/>
      <c r="WT64" s="497"/>
      <c r="WU64" s="497"/>
      <c r="WV64" s="497"/>
      <c r="WW64" s="497"/>
      <c r="WX64" s="497"/>
      <c r="WY64" s="497"/>
      <c r="WZ64" s="497"/>
      <c r="XA64" s="497"/>
      <c r="XB64" s="497"/>
      <c r="XC64" s="497"/>
      <c r="XD64" s="497"/>
      <c r="XE64" s="497"/>
      <c r="XF64" s="497"/>
      <c r="XG64" s="497"/>
      <c r="XH64" s="497"/>
      <c r="XI64" s="497"/>
      <c r="XJ64" s="497"/>
      <c r="XK64" s="497"/>
      <c r="XL64" s="497"/>
      <c r="XM64" s="497"/>
      <c r="XN64" s="497"/>
      <c r="XO64" s="497"/>
      <c r="XP64" s="497"/>
      <c r="XQ64" s="497"/>
      <c r="XR64" s="497"/>
      <c r="XS64" s="497"/>
      <c r="XT64" s="497"/>
      <c r="XU64" s="497"/>
      <c r="XV64" s="497"/>
      <c r="XW64" s="497"/>
      <c r="XX64" s="497"/>
      <c r="XY64" s="497"/>
      <c r="XZ64" s="497"/>
      <c r="YA64" s="497"/>
      <c r="YB64" s="497"/>
      <c r="YC64" s="497"/>
      <c r="YD64" s="497"/>
      <c r="YE64" s="497"/>
      <c r="YF64" s="497"/>
      <c r="YG64" s="497"/>
      <c r="YH64" s="497"/>
      <c r="YI64" s="497"/>
      <c r="YJ64" s="497"/>
      <c r="YK64" s="497"/>
      <c r="YL64" s="497"/>
      <c r="YM64" s="497"/>
      <c r="YN64" s="497"/>
      <c r="YO64" s="497"/>
      <c r="YP64" s="497"/>
      <c r="YQ64" s="497"/>
      <c r="YR64" s="497"/>
      <c r="YS64" s="497"/>
      <c r="YT64" s="497"/>
      <c r="YU64" s="497"/>
      <c r="YV64" s="497"/>
      <c r="YW64" s="497"/>
      <c r="YX64" s="497"/>
      <c r="YY64" s="497"/>
      <c r="YZ64" s="497"/>
      <c r="ZA64" s="497"/>
      <c r="ZB64" s="497"/>
      <c r="ZC64" s="497"/>
      <c r="ZD64" s="497"/>
      <c r="ZE64" s="497"/>
      <c r="ZF64" s="497"/>
      <c r="ZG64" s="497"/>
      <c r="ZH64" s="497"/>
      <c r="ZI64" s="497"/>
      <c r="ZJ64" s="497"/>
      <c r="ZK64" s="497"/>
      <c r="ZL64" s="497"/>
      <c r="ZM64" s="497"/>
      <c r="ZN64" s="497"/>
      <c r="ZO64" s="497"/>
      <c r="ZP64" s="497"/>
      <c r="ZQ64" s="497"/>
      <c r="ZR64" s="497"/>
      <c r="ZS64" s="497"/>
      <c r="ZT64" s="497"/>
      <c r="ZU64" s="497"/>
      <c r="ZV64" s="497"/>
      <c r="ZW64" s="497"/>
      <c r="ZX64" s="497"/>
      <c r="ZY64" s="497"/>
      <c r="ZZ64" s="497"/>
      <c r="AAA64" s="497"/>
      <c r="AAB64" s="497"/>
      <c r="AAC64" s="497"/>
      <c r="AAD64" s="497"/>
      <c r="AAE64" s="497"/>
      <c r="AAF64" s="497"/>
      <c r="AAG64" s="497"/>
      <c r="AAH64" s="497"/>
      <c r="AAI64" s="497"/>
      <c r="AAJ64" s="497"/>
      <c r="AAK64" s="497"/>
      <c r="AAL64" s="497"/>
      <c r="AAM64" s="497"/>
      <c r="AAN64" s="497"/>
      <c r="AAO64" s="497"/>
      <c r="AAP64" s="497"/>
      <c r="AAQ64" s="497"/>
      <c r="AAR64" s="497"/>
      <c r="AAS64" s="497"/>
      <c r="AAT64" s="497"/>
      <c r="AAU64" s="497"/>
      <c r="AAV64" s="497"/>
      <c r="AAW64" s="497"/>
      <c r="AAX64" s="497"/>
      <c r="AAY64" s="497"/>
      <c r="AAZ64" s="497"/>
      <c r="ABA64" s="497"/>
      <c r="ABB64" s="497"/>
      <c r="ABC64" s="497"/>
      <c r="ABD64" s="497"/>
      <c r="ABE64" s="497"/>
      <c r="ABF64" s="497"/>
      <c r="ABG64" s="497"/>
      <c r="ABH64" s="497"/>
      <c r="ABI64" s="497"/>
      <c r="ABJ64" s="497"/>
      <c r="ABK64" s="497"/>
      <c r="ABL64" s="497"/>
      <c r="ABM64" s="497"/>
      <c r="ABN64" s="497"/>
      <c r="ABO64" s="497"/>
      <c r="ABP64" s="497"/>
      <c r="ABQ64" s="497"/>
      <c r="ABR64" s="497"/>
      <c r="ABS64" s="497"/>
      <c r="ABT64" s="497"/>
      <c r="ABU64" s="497"/>
      <c r="ABV64" s="497"/>
      <c r="ABW64" s="497"/>
      <c r="ABX64" s="497"/>
      <c r="ABY64" s="497"/>
      <c r="ABZ64" s="497"/>
      <c r="ACA64" s="497"/>
      <c r="ACB64" s="497"/>
      <c r="ACC64" s="497"/>
      <c r="ACD64" s="497"/>
      <c r="ACE64" s="497"/>
      <c r="ACF64" s="497"/>
      <c r="ACG64" s="497"/>
      <c r="ACH64" s="497"/>
      <c r="ACI64" s="497"/>
      <c r="ACJ64" s="497"/>
      <c r="ACK64" s="497"/>
      <c r="ACL64" s="497"/>
      <c r="ACM64" s="497"/>
      <c r="ACN64" s="497"/>
      <c r="ACO64" s="497"/>
      <c r="ACP64" s="497"/>
      <c r="ACQ64" s="497"/>
      <c r="ACR64" s="497"/>
      <c r="ACS64" s="497"/>
      <c r="ACT64" s="497"/>
      <c r="ACU64" s="497"/>
      <c r="ACV64" s="497"/>
      <c r="ACW64" s="497"/>
      <c r="ACX64" s="497"/>
      <c r="ACY64" s="497"/>
      <c r="ACZ64" s="497"/>
      <c r="ADA64" s="497"/>
      <c r="ADB64" s="497"/>
      <c r="ADC64" s="497"/>
      <c r="ADD64" s="497"/>
      <c r="ADE64" s="497"/>
      <c r="ADF64" s="497"/>
      <c r="ADG64" s="497"/>
      <c r="ADH64" s="497"/>
      <c r="ADI64" s="497"/>
      <c r="ADJ64" s="497"/>
      <c r="ADK64" s="497"/>
      <c r="ADL64" s="497"/>
      <c r="ADM64" s="497"/>
      <c r="ADN64" s="497"/>
      <c r="ADO64" s="497"/>
      <c r="ADP64" s="497"/>
      <c r="ADQ64" s="497"/>
      <c r="ADR64" s="497"/>
      <c r="ADS64" s="497"/>
      <c r="ADT64" s="497"/>
      <c r="ADU64" s="497"/>
      <c r="ADV64" s="497"/>
      <c r="ADW64" s="497"/>
      <c r="ADX64" s="497"/>
      <c r="ADY64" s="497"/>
      <c r="ADZ64" s="497"/>
      <c r="AEA64" s="497"/>
      <c r="AEB64" s="497"/>
      <c r="AEC64" s="497"/>
      <c r="AED64" s="497"/>
      <c r="AEE64" s="497"/>
      <c r="AEF64" s="497"/>
      <c r="AEG64" s="497"/>
      <c r="AEH64" s="497"/>
      <c r="AEI64" s="497"/>
      <c r="AEJ64" s="497"/>
      <c r="AEK64" s="497"/>
      <c r="AEL64" s="497"/>
      <c r="AEM64" s="497"/>
      <c r="AEN64" s="497"/>
      <c r="AEO64" s="497"/>
      <c r="AEP64" s="497"/>
      <c r="AEQ64" s="497"/>
      <c r="AER64" s="497"/>
      <c r="AES64" s="497"/>
      <c r="AET64" s="497"/>
      <c r="AEU64" s="497"/>
      <c r="AEV64" s="497"/>
      <c r="AEW64" s="497"/>
      <c r="AEX64" s="497"/>
      <c r="AEY64" s="497"/>
      <c r="AEZ64" s="497"/>
      <c r="AFA64" s="497"/>
      <c r="AFB64" s="497"/>
      <c r="AFC64" s="497"/>
      <c r="AFD64" s="497"/>
      <c r="AFE64" s="497"/>
      <c r="AFF64" s="497"/>
      <c r="AFG64" s="497"/>
      <c r="AFH64" s="497"/>
      <c r="AFI64" s="497"/>
      <c r="AFJ64" s="497"/>
      <c r="AFK64" s="497"/>
      <c r="AFL64" s="497"/>
      <c r="AFM64" s="497"/>
      <c r="AFN64" s="497"/>
      <c r="AFO64" s="497"/>
      <c r="AFP64" s="497"/>
      <c r="AFQ64" s="497"/>
      <c r="AFR64" s="497"/>
      <c r="AFS64" s="497"/>
      <c r="AFT64" s="497"/>
      <c r="AFU64" s="497"/>
      <c r="AFV64" s="497"/>
      <c r="AFW64" s="497"/>
      <c r="AFX64" s="497"/>
      <c r="AFY64" s="497"/>
      <c r="AFZ64" s="497"/>
      <c r="AGA64" s="497"/>
      <c r="AGB64" s="497"/>
      <c r="AGC64" s="497"/>
      <c r="AGD64" s="497"/>
      <c r="AGE64" s="497"/>
      <c r="AGF64" s="497"/>
      <c r="AGG64" s="497"/>
      <c r="AGH64" s="497"/>
      <c r="AGI64" s="497"/>
      <c r="AGJ64" s="497"/>
      <c r="AGK64" s="497"/>
      <c r="AGL64" s="497"/>
      <c r="AGM64" s="497"/>
      <c r="AGN64" s="497"/>
      <c r="AGO64" s="497"/>
      <c r="AGP64" s="497"/>
      <c r="AGQ64" s="497"/>
      <c r="AGR64" s="497"/>
      <c r="AGS64" s="497"/>
      <c r="AGT64" s="497"/>
      <c r="AGU64" s="497"/>
      <c r="AGV64" s="497"/>
      <c r="AGW64" s="497"/>
      <c r="AGX64" s="497"/>
      <c r="AGY64" s="497"/>
      <c r="AGZ64" s="497"/>
      <c r="AHA64" s="497"/>
      <c r="AHB64" s="497"/>
      <c r="AHC64" s="497"/>
      <c r="AHD64" s="497"/>
      <c r="AHE64" s="497"/>
      <c r="AHF64" s="497"/>
      <c r="AHG64" s="497"/>
      <c r="AHH64" s="497"/>
      <c r="AHI64" s="497"/>
      <c r="AHJ64" s="497"/>
      <c r="AHK64" s="497"/>
      <c r="AHL64" s="497"/>
      <c r="AHM64" s="497"/>
      <c r="AHN64" s="497"/>
      <c r="AHO64" s="497"/>
      <c r="AHP64" s="497"/>
      <c r="AHQ64" s="497"/>
      <c r="AHR64" s="497"/>
      <c r="AHS64" s="497"/>
      <c r="AHT64" s="497"/>
      <c r="AHU64" s="497"/>
      <c r="AHV64" s="497"/>
      <c r="AHW64" s="497"/>
      <c r="AHX64" s="497"/>
      <c r="AHY64" s="497"/>
      <c r="AHZ64" s="497"/>
      <c r="AIA64" s="497"/>
      <c r="AIB64" s="497"/>
      <c r="AIC64" s="497"/>
      <c r="AID64" s="497"/>
      <c r="AIE64" s="497"/>
      <c r="AIF64" s="497"/>
      <c r="AIG64" s="497"/>
      <c r="AIH64" s="497"/>
      <c r="AII64" s="497"/>
      <c r="AIJ64" s="497"/>
      <c r="AIK64" s="497"/>
      <c r="AIL64" s="497"/>
      <c r="AIM64" s="497"/>
      <c r="AIN64" s="497"/>
      <c r="AIO64" s="497"/>
      <c r="AIP64" s="497"/>
      <c r="AIQ64" s="497"/>
      <c r="AIR64" s="497"/>
      <c r="AIS64" s="497"/>
      <c r="AIT64" s="497"/>
      <c r="AIU64" s="497"/>
      <c r="AIV64" s="497"/>
      <c r="AIW64" s="497"/>
      <c r="AIX64" s="497"/>
      <c r="AIY64" s="497"/>
      <c r="AIZ64" s="497"/>
      <c r="AJA64" s="497"/>
      <c r="AJB64" s="497"/>
      <c r="AJC64" s="497"/>
      <c r="AJD64" s="497"/>
      <c r="AJE64" s="497"/>
      <c r="AJF64" s="497"/>
      <c r="AJG64" s="497"/>
      <c r="AJH64" s="497"/>
      <c r="AJI64" s="497"/>
      <c r="AJJ64" s="497"/>
      <c r="AJK64" s="497"/>
      <c r="AJL64" s="497"/>
      <c r="AJM64" s="497"/>
      <c r="AJN64" s="497"/>
      <c r="AJO64" s="497"/>
      <c r="AJP64" s="497"/>
      <c r="AJQ64" s="497"/>
      <c r="AJR64" s="497"/>
      <c r="AJS64" s="497"/>
      <c r="AJT64" s="497"/>
      <c r="AJU64" s="497"/>
      <c r="AJV64" s="497"/>
      <c r="AJW64" s="497"/>
      <c r="AJX64" s="497"/>
      <c r="AJY64" s="497"/>
      <c r="AJZ64" s="497"/>
      <c r="AKA64" s="497"/>
      <c r="AKB64" s="497"/>
      <c r="AKC64" s="497"/>
      <c r="AKD64" s="497"/>
      <c r="AKE64" s="497"/>
      <c r="AKF64" s="497"/>
      <c r="AKG64" s="497"/>
      <c r="AKH64" s="497"/>
      <c r="AKI64" s="497"/>
      <c r="AKJ64" s="497"/>
      <c r="AKK64" s="497"/>
      <c r="AKL64" s="497"/>
      <c r="AKM64" s="497"/>
      <c r="AKN64" s="497"/>
      <c r="AKO64" s="497"/>
      <c r="AKP64" s="497"/>
      <c r="AKQ64" s="497"/>
      <c r="AKR64" s="497"/>
      <c r="AKS64" s="497"/>
      <c r="AKT64" s="497"/>
      <c r="AKU64" s="497"/>
      <c r="AKV64" s="497"/>
      <c r="AKW64" s="497"/>
      <c r="AKX64" s="497"/>
      <c r="AKY64" s="497"/>
      <c r="AKZ64" s="497"/>
      <c r="ALA64" s="497"/>
      <c r="ALB64" s="497"/>
      <c r="ALC64" s="497"/>
      <c r="ALD64" s="497"/>
      <c r="ALE64" s="497"/>
      <c r="ALF64" s="497"/>
      <c r="ALG64" s="497"/>
      <c r="ALH64" s="497"/>
      <c r="ALI64" s="497"/>
      <c r="ALJ64" s="497"/>
      <c r="ALK64" s="497"/>
      <c r="ALL64" s="497"/>
      <c r="ALM64" s="497"/>
      <c r="ALN64" s="497"/>
      <c r="ALO64" s="497"/>
      <c r="ALP64" s="497"/>
      <c r="ALQ64" s="497"/>
      <c r="ALR64" s="497"/>
      <c r="ALS64" s="497"/>
      <c r="ALT64" s="497"/>
      <c r="ALU64" s="497"/>
      <c r="ALV64" s="497"/>
      <c r="ALW64" s="497"/>
      <c r="ALX64" s="497"/>
      <c r="ALY64" s="497"/>
      <c r="ALZ64" s="497"/>
      <c r="AMA64" s="497"/>
      <c r="AMB64" s="497"/>
      <c r="AMC64" s="497"/>
      <c r="AMD64" s="497"/>
      <c r="AME64" s="497"/>
      <c r="AMF64" s="497"/>
      <c r="AMG64" s="497"/>
      <c r="AMH64" s="497"/>
      <c r="AMI64" s="497"/>
      <c r="AMJ64" s="497"/>
      <c r="AMK64" s="497"/>
      <c r="AML64" s="497"/>
      <c r="AMM64" s="497"/>
      <c r="AMN64" s="497"/>
      <c r="AMO64" s="497"/>
      <c r="AMP64" s="497"/>
      <c r="AMQ64" s="497"/>
      <c r="AMR64" s="497"/>
      <c r="AMS64" s="497"/>
      <c r="AMT64" s="497"/>
      <c r="AMU64" s="497"/>
      <c r="AMV64" s="497"/>
      <c r="AMW64" s="497"/>
      <c r="AMX64" s="497"/>
      <c r="AMY64" s="497"/>
      <c r="AMZ64" s="497"/>
      <c r="ANA64" s="497"/>
      <c r="ANB64" s="497"/>
      <c r="ANC64" s="497"/>
      <c r="AND64" s="497"/>
      <c r="ANE64" s="497"/>
      <c r="ANF64" s="497"/>
      <c r="ANG64" s="497"/>
      <c r="ANH64" s="497"/>
      <c r="ANI64" s="497"/>
      <c r="ANJ64" s="497"/>
      <c r="ANK64" s="497"/>
      <c r="ANL64" s="497"/>
      <c r="ANM64" s="497"/>
      <c r="ANN64" s="497"/>
      <c r="ANO64" s="497"/>
      <c r="ANP64" s="497"/>
      <c r="ANQ64" s="497"/>
      <c r="ANR64" s="497"/>
      <c r="ANS64" s="497"/>
      <c r="ANT64" s="497"/>
      <c r="ANU64" s="497"/>
      <c r="ANV64" s="497"/>
      <c r="ANW64" s="497"/>
      <c r="ANX64" s="497"/>
      <c r="ANY64" s="497"/>
      <c r="ANZ64" s="497"/>
      <c r="AOA64" s="497"/>
      <c r="AOB64" s="497"/>
      <c r="AOC64" s="497"/>
      <c r="AOD64" s="497"/>
      <c r="AOE64" s="497"/>
      <c r="AOF64" s="497"/>
      <c r="AOG64" s="497"/>
      <c r="AOH64" s="497"/>
      <c r="AOI64" s="497"/>
      <c r="AOJ64" s="497"/>
    </row>
    <row r="65" spans="1:14" x14ac:dyDescent="0.25">
      <c r="B65" s="1080" t="str">
        <f>PENYELIA!B66</f>
        <v>Rangga Setya Hantoko</v>
      </c>
      <c r="C65" s="1080"/>
      <c r="D65" s="1080"/>
      <c r="E65" s="1080"/>
      <c r="F65" s="1080"/>
      <c r="G65" s="1080"/>
      <c r="L65" s="497"/>
      <c r="M65" s="497"/>
      <c r="N65" s="497"/>
    </row>
    <row r="66" spans="1:14" x14ac:dyDescent="0.25">
      <c r="A66" s="1082"/>
      <c r="B66" s="1082"/>
      <c r="C66" s="1082"/>
      <c r="D66" s="1082"/>
      <c r="E66" s="1082"/>
      <c r="F66" s="1082"/>
      <c r="G66" s="1082"/>
      <c r="L66" s="497"/>
      <c r="M66" s="497"/>
      <c r="N66" s="498"/>
    </row>
    <row r="67" spans="1:14" x14ac:dyDescent="0.25">
      <c r="J67" s="16" t="s">
        <v>332</v>
      </c>
      <c r="L67" s="497"/>
      <c r="M67" s="498"/>
      <c r="N67" s="499"/>
    </row>
    <row r="68" spans="1:14" x14ac:dyDescent="0.25">
      <c r="J68" s="16" t="s">
        <v>333</v>
      </c>
      <c r="L68" s="497"/>
      <c r="M68" s="498"/>
      <c r="N68" s="499"/>
    </row>
    <row r="69" spans="1:14" x14ac:dyDescent="0.25">
      <c r="J69" s="16" t="s">
        <v>334</v>
      </c>
      <c r="L69" s="497"/>
      <c r="M69" s="498"/>
      <c r="N69" s="499"/>
    </row>
    <row r="70" spans="1:14" x14ac:dyDescent="0.25">
      <c r="L70" s="497"/>
      <c r="M70" s="498"/>
      <c r="N70" s="497"/>
    </row>
    <row r="71" spans="1:14" x14ac:dyDescent="0.25">
      <c r="L71" s="497"/>
      <c r="M71" s="498"/>
      <c r="N71" s="497"/>
    </row>
    <row r="73" spans="1:14" x14ac:dyDescent="0.25">
      <c r="J73" s="158"/>
      <c r="L73" s="497"/>
      <c r="M73" s="497"/>
      <c r="N73" s="497"/>
    </row>
    <row r="74" spans="1:14" x14ac:dyDescent="0.25">
      <c r="J74" s="302" t="s">
        <v>335</v>
      </c>
      <c r="L74" s="497"/>
      <c r="M74" s="497"/>
      <c r="N74" s="497"/>
    </row>
    <row r="75" spans="1:14" x14ac:dyDescent="0.25">
      <c r="J75" s="290" t="s">
        <v>336</v>
      </c>
      <c r="L75" s="497"/>
      <c r="M75" s="497"/>
      <c r="N75" s="497"/>
    </row>
    <row r="76" spans="1:14" x14ac:dyDescent="0.25">
      <c r="H76" s="194"/>
      <c r="J76" s="158"/>
      <c r="K76" s="158"/>
      <c r="L76" s="497"/>
      <c r="M76" s="497"/>
      <c r="N76" s="497"/>
    </row>
    <row r="77" spans="1:14" x14ac:dyDescent="0.25">
      <c r="H77" s="194"/>
      <c r="J77" s="158"/>
      <c r="K77" s="158"/>
      <c r="L77" s="497"/>
      <c r="M77" s="497"/>
      <c r="N77" s="497"/>
    </row>
    <row r="78" spans="1:14" ht="17.25" customHeight="1" x14ac:dyDescent="0.25">
      <c r="I78" s="194"/>
      <c r="J78" s="158"/>
      <c r="K78" s="158"/>
      <c r="L78" s="497"/>
      <c r="M78" s="497"/>
      <c r="N78" s="497"/>
    </row>
    <row r="79" spans="1:14" x14ac:dyDescent="0.25">
      <c r="I79" s="194"/>
      <c r="K79" s="195" t="s">
        <v>337</v>
      </c>
      <c r="L79" s="497"/>
      <c r="M79" s="497"/>
      <c r="N79" s="497"/>
    </row>
    <row r="80" spans="1:14" ht="18" customHeight="1" x14ac:dyDescent="0.25">
      <c r="L80" s="196"/>
      <c r="M80" s="497"/>
      <c r="N80" s="497"/>
    </row>
    <row r="81" spans="1:12" ht="18" customHeight="1" x14ac:dyDescent="0.25">
      <c r="L81" s="196"/>
    </row>
    <row r="82" spans="1:12" x14ac:dyDescent="0.25">
      <c r="J82" s="1092"/>
      <c r="K82" s="1092"/>
      <c r="L82" s="497"/>
    </row>
    <row r="83" spans="1:12" x14ac:dyDescent="0.25">
      <c r="A83" s="1082"/>
      <c r="B83" s="1082"/>
      <c r="C83" s="1082"/>
      <c r="D83" s="1082"/>
      <c r="E83" s="1082"/>
      <c r="F83" s="1082"/>
      <c r="G83" s="1082"/>
      <c r="H83" s="1082"/>
      <c r="I83" s="1082"/>
      <c r="J83" s="1082"/>
      <c r="K83" s="1082"/>
      <c r="L83" s="497"/>
    </row>
    <row r="84" spans="1:12" ht="12" customHeight="1" x14ac:dyDescent="0.25">
      <c r="A84" s="1082"/>
      <c r="B84" s="1082"/>
      <c r="C84" s="1082"/>
      <c r="D84" s="1082"/>
      <c r="E84" s="1082"/>
      <c r="F84" s="1082"/>
      <c r="G84" s="1082"/>
      <c r="H84" s="1082"/>
      <c r="I84" s="1082"/>
      <c r="J84" s="1082"/>
      <c r="K84" s="1082"/>
      <c r="L84" s="497"/>
    </row>
    <row r="231" spans="6:6" x14ac:dyDescent="0.25">
      <c r="F231" s="197"/>
    </row>
  </sheetData>
  <mergeCells count="55">
    <mergeCell ref="A6:C6"/>
    <mergeCell ref="A7:C7"/>
    <mergeCell ref="A30:G30"/>
    <mergeCell ref="C40:E40"/>
    <mergeCell ref="F38:F39"/>
    <mergeCell ref="G38:G39"/>
    <mergeCell ref="B32:E33"/>
    <mergeCell ref="F32:G33"/>
    <mergeCell ref="B38:B40"/>
    <mergeCell ref="C38:E39"/>
    <mergeCell ref="A11:C11"/>
    <mergeCell ref="A26:A27"/>
    <mergeCell ref="B26:H27"/>
    <mergeCell ref="F35:G35"/>
    <mergeCell ref="B34:E34"/>
    <mergeCell ref="B35:E35"/>
    <mergeCell ref="A84:K84"/>
    <mergeCell ref="A51:G51"/>
    <mergeCell ref="B57:G57"/>
    <mergeCell ref="A63:G63"/>
    <mergeCell ref="B64:G64"/>
    <mergeCell ref="B65:G65"/>
    <mergeCell ref="A66:G66"/>
    <mergeCell ref="J82:K82"/>
    <mergeCell ref="A83:K83"/>
    <mergeCell ref="B62:J62"/>
    <mergeCell ref="B54:K54"/>
    <mergeCell ref="B49:E49"/>
    <mergeCell ref="G49:I49"/>
    <mergeCell ref="H38:H39"/>
    <mergeCell ref="I38:I39"/>
    <mergeCell ref="M10:O10"/>
    <mergeCell ref="H32:H33"/>
    <mergeCell ref="I41:I45"/>
    <mergeCell ref="B47:G47"/>
    <mergeCell ref="B48:E48"/>
    <mergeCell ref="G48:I48"/>
    <mergeCell ref="J26:J27"/>
    <mergeCell ref="J38:J39"/>
    <mergeCell ref="A2:K2"/>
    <mergeCell ref="A1:K1"/>
    <mergeCell ref="A12:C12"/>
    <mergeCell ref="C45:E45"/>
    <mergeCell ref="F34:G34"/>
    <mergeCell ref="I26:I27"/>
    <mergeCell ref="B28:H28"/>
    <mergeCell ref="B29:H29"/>
    <mergeCell ref="C44:E44"/>
    <mergeCell ref="C41:E41"/>
    <mergeCell ref="C42:E42"/>
    <mergeCell ref="C43:E43"/>
    <mergeCell ref="B16:G16"/>
    <mergeCell ref="B17:C17"/>
    <mergeCell ref="B18:C18"/>
    <mergeCell ref="A5:C5"/>
  </mergeCells>
  <printOptions horizontalCentered="1"/>
  <pageMargins left="0.511811023622047" right="0.23622047244094499" top="0.511811023622047" bottom="0.39370078740157499" header="0.23622047244094499" footer="0.23622047244094499"/>
  <pageSetup paperSize="9" scale="72" orientation="portrait" horizontalDpi="4294967293" r:id="rId1"/>
  <headerFooter>
    <oddHeader>&amp;R&amp;"-,Regular"&amp;8T.LHK-04 /Rev.1</oddHeader>
    <oddFooter>&amp;C&amp;"-,Regular"&amp;8Dilarang keras mengutip/memperbanyak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68E3-C9A2-4DDC-A186-B4925F13B32B}">
  <dimension ref="A1:O73"/>
  <sheetViews>
    <sheetView topLeftCell="A22" workbookViewId="0">
      <selection activeCell="C63" sqref="C63"/>
    </sheetView>
  </sheetViews>
  <sheetFormatPr defaultColWidth="9.1796875" defaultRowHeight="12.5" x14ac:dyDescent="0.25"/>
  <cols>
    <col min="1" max="1" width="9.1796875" style="342"/>
    <col min="2" max="2" width="30.26953125" style="342" bestFit="1" customWidth="1"/>
    <col min="3" max="3" width="24.54296875" style="342" bestFit="1" customWidth="1"/>
    <col min="4" max="4" width="32.54296875" style="342" bestFit="1" customWidth="1"/>
    <col min="5" max="5" width="9.81640625" style="342" customWidth="1"/>
    <col min="6" max="6" width="30" style="342" bestFit="1" customWidth="1"/>
    <col min="7" max="7" width="9.1796875" style="342"/>
    <col min="8" max="8" width="15.453125" style="342" bestFit="1" customWidth="1"/>
    <col min="9" max="9" width="9.1796875" style="342"/>
    <col min="10" max="10" width="11.7265625" style="342" bestFit="1" customWidth="1"/>
    <col min="11" max="16384" width="9.1796875" style="342"/>
  </cols>
  <sheetData>
    <row r="1" spans="1:15" ht="14" x14ac:dyDescent="0.3">
      <c r="A1" s="378" t="s">
        <v>338</v>
      </c>
      <c r="B1" s="378" t="s">
        <v>339</v>
      </c>
      <c r="C1" s="378" t="s">
        <v>340</v>
      </c>
      <c r="D1" s="379" t="s">
        <v>341</v>
      </c>
      <c r="E1" s="380"/>
      <c r="F1" s="381" t="s">
        <v>342</v>
      </c>
      <c r="H1" s="380"/>
      <c r="J1" s="380"/>
    </row>
    <row r="2" spans="1:15" ht="14" x14ac:dyDescent="0.3">
      <c r="A2" s="382">
        <v>1</v>
      </c>
      <c r="B2" s="382" t="s">
        <v>343</v>
      </c>
      <c r="C2" s="382" t="s">
        <v>344</v>
      </c>
      <c r="D2" s="383" t="s">
        <v>345</v>
      </c>
      <c r="F2" s="384" t="s">
        <v>346</v>
      </c>
    </row>
    <row r="3" spans="1:15" ht="14" x14ac:dyDescent="0.3">
      <c r="A3" s="382">
        <v>2</v>
      </c>
      <c r="B3" s="382" t="s">
        <v>347</v>
      </c>
      <c r="C3" s="382" t="s">
        <v>348</v>
      </c>
      <c r="D3" s="382" t="s">
        <v>349</v>
      </c>
      <c r="F3" s="384" t="s">
        <v>350</v>
      </c>
    </row>
    <row r="4" spans="1:15" ht="14" x14ac:dyDescent="0.3">
      <c r="A4" s="382">
        <v>3</v>
      </c>
      <c r="B4" s="382" t="s">
        <v>351</v>
      </c>
      <c r="C4" s="382" t="s">
        <v>352</v>
      </c>
      <c r="D4" s="382" t="s">
        <v>353</v>
      </c>
      <c r="F4" s="384" t="s">
        <v>354</v>
      </c>
    </row>
    <row r="5" spans="1:15" ht="14" x14ac:dyDescent="0.3">
      <c r="A5" s="382">
        <v>4</v>
      </c>
      <c r="B5" s="382" t="s">
        <v>355</v>
      </c>
      <c r="C5" s="382" t="s">
        <v>356</v>
      </c>
      <c r="D5" s="383" t="s">
        <v>357</v>
      </c>
      <c r="F5" s="384" t="s">
        <v>358</v>
      </c>
      <c r="H5" s="385"/>
    </row>
    <row r="6" spans="1:15" ht="14" x14ac:dyDescent="0.3">
      <c r="A6" s="382">
        <v>5</v>
      </c>
      <c r="B6" s="382" t="s">
        <v>359</v>
      </c>
      <c r="C6" s="382" t="s">
        <v>360</v>
      </c>
      <c r="D6" s="383" t="s">
        <v>361</v>
      </c>
      <c r="F6" s="384" t="s">
        <v>362</v>
      </c>
    </row>
    <row r="7" spans="1:15" ht="14" x14ac:dyDescent="0.3">
      <c r="A7" s="382">
        <v>6</v>
      </c>
      <c r="B7" s="382" t="s">
        <v>363</v>
      </c>
      <c r="C7" s="382" t="s">
        <v>364</v>
      </c>
      <c r="D7" s="383" t="s">
        <v>365</v>
      </c>
      <c r="F7" s="384" t="s">
        <v>366</v>
      </c>
    </row>
    <row r="8" spans="1:15" ht="14" x14ac:dyDescent="0.3">
      <c r="A8" s="382">
        <v>7</v>
      </c>
      <c r="B8" s="382" t="s">
        <v>367</v>
      </c>
      <c r="C8" s="382" t="s">
        <v>368</v>
      </c>
      <c r="D8" s="383" t="s">
        <v>369</v>
      </c>
      <c r="F8" s="384" t="s">
        <v>370</v>
      </c>
    </row>
    <row r="9" spans="1:15" ht="14" x14ac:dyDescent="0.3">
      <c r="A9" s="382">
        <v>8</v>
      </c>
      <c r="B9" s="382" t="s">
        <v>371</v>
      </c>
      <c r="C9" s="382" t="s">
        <v>372</v>
      </c>
      <c r="D9" s="382" t="s">
        <v>373</v>
      </c>
      <c r="F9" s="384" t="s">
        <v>374</v>
      </c>
    </row>
    <row r="10" spans="1:15" ht="14" x14ac:dyDescent="0.3">
      <c r="A10" s="382">
        <v>9</v>
      </c>
      <c r="B10" s="382" t="s">
        <v>375</v>
      </c>
      <c r="C10" s="382" t="s">
        <v>376</v>
      </c>
      <c r="D10" s="383" t="s">
        <v>377</v>
      </c>
      <c r="F10" s="384" t="s">
        <v>378</v>
      </c>
      <c r="H10" s="385"/>
    </row>
    <row r="11" spans="1:15" ht="14" x14ac:dyDescent="0.3">
      <c r="A11" s="382">
        <v>10</v>
      </c>
      <c r="B11" s="382" t="s">
        <v>379</v>
      </c>
      <c r="C11" s="382" t="s">
        <v>380</v>
      </c>
      <c r="D11" s="382" t="s">
        <v>381</v>
      </c>
      <c r="F11" s="384" t="s">
        <v>382</v>
      </c>
      <c r="L11" s="386"/>
      <c r="M11" s="387"/>
      <c r="N11" s="386"/>
      <c r="O11" s="387"/>
    </row>
    <row r="12" spans="1:15" ht="14" x14ac:dyDescent="0.3">
      <c r="A12" s="382">
        <v>11</v>
      </c>
      <c r="B12" s="382" t="s">
        <v>383</v>
      </c>
      <c r="C12" s="382" t="s">
        <v>380</v>
      </c>
      <c r="D12" s="382" t="s">
        <v>381</v>
      </c>
      <c r="F12" s="384" t="s">
        <v>384</v>
      </c>
      <c r="H12" s="388"/>
    </row>
    <row r="13" spans="1:15" ht="14" x14ac:dyDescent="0.3">
      <c r="A13" s="382">
        <v>12</v>
      </c>
      <c r="B13" s="382" t="s">
        <v>385</v>
      </c>
      <c r="C13" s="382" t="s">
        <v>386</v>
      </c>
      <c r="D13" s="383" t="s">
        <v>387</v>
      </c>
      <c r="F13" s="384" t="s">
        <v>388</v>
      </c>
    </row>
    <row r="14" spans="1:15" ht="14" x14ac:dyDescent="0.3">
      <c r="A14" s="382">
        <v>13</v>
      </c>
      <c r="B14" s="382" t="s">
        <v>389</v>
      </c>
      <c r="C14" s="382" t="s">
        <v>390</v>
      </c>
      <c r="D14" s="383" t="s">
        <v>391</v>
      </c>
    </row>
    <row r="15" spans="1:15" ht="14" x14ac:dyDescent="0.3">
      <c r="A15" s="382">
        <v>14</v>
      </c>
      <c r="B15" s="382" t="s">
        <v>392</v>
      </c>
      <c r="C15" s="382" t="s">
        <v>393</v>
      </c>
      <c r="D15" s="383" t="s">
        <v>394</v>
      </c>
      <c r="L15" s="386"/>
      <c r="M15" s="386"/>
      <c r="N15" s="386"/>
      <c r="O15" s="387"/>
    </row>
    <row r="16" spans="1:15" ht="14" x14ac:dyDescent="0.3">
      <c r="A16" s="382">
        <v>15</v>
      </c>
      <c r="B16" s="382" t="s">
        <v>395</v>
      </c>
      <c r="C16" s="382" t="s">
        <v>396</v>
      </c>
      <c r="D16" s="383" t="s">
        <v>397</v>
      </c>
      <c r="L16" s="386"/>
      <c r="M16" s="386"/>
    </row>
    <row r="17" spans="1:14" ht="14" x14ac:dyDescent="0.3">
      <c r="A17" s="382">
        <v>16</v>
      </c>
      <c r="B17" s="382" t="s">
        <v>398</v>
      </c>
      <c r="C17" s="382" t="s">
        <v>393</v>
      </c>
      <c r="D17" s="383" t="s">
        <v>394</v>
      </c>
    </row>
    <row r="18" spans="1:14" ht="14" x14ac:dyDescent="0.3">
      <c r="A18" s="382">
        <v>17</v>
      </c>
      <c r="B18" s="382" t="s">
        <v>399</v>
      </c>
      <c r="C18" s="382" t="s">
        <v>400</v>
      </c>
      <c r="D18" s="382" t="s">
        <v>401</v>
      </c>
    </row>
    <row r="19" spans="1:14" ht="14" x14ac:dyDescent="0.3">
      <c r="A19" s="382">
        <v>18</v>
      </c>
      <c r="B19" s="382" t="s">
        <v>402</v>
      </c>
      <c r="C19" s="382" t="s">
        <v>403</v>
      </c>
      <c r="D19" s="383" t="s">
        <v>404</v>
      </c>
    </row>
    <row r="20" spans="1:14" ht="14" x14ac:dyDescent="0.3">
      <c r="A20" s="382">
        <v>19</v>
      </c>
      <c r="B20" s="382" t="s">
        <v>405</v>
      </c>
      <c r="C20" s="382" t="s">
        <v>406</v>
      </c>
      <c r="D20" s="383" t="s">
        <v>407</v>
      </c>
    </row>
    <row r="21" spans="1:14" ht="14" x14ac:dyDescent="0.3">
      <c r="A21" s="382">
        <v>20</v>
      </c>
      <c r="B21" s="382" t="s">
        <v>408</v>
      </c>
      <c r="C21" s="382" t="s">
        <v>409</v>
      </c>
      <c r="D21" s="382" t="s">
        <v>410</v>
      </c>
    </row>
    <row r="22" spans="1:14" ht="14" x14ac:dyDescent="0.3">
      <c r="A22" s="382">
        <v>21</v>
      </c>
      <c r="B22" s="382" t="s">
        <v>411</v>
      </c>
      <c r="C22" s="382" t="s">
        <v>412</v>
      </c>
      <c r="D22" s="382" t="s">
        <v>413</v>
      </c>
    </row>
    <row r="23" spans="1:14" ht="14" x14ac:dyDescent="0.3">
      <c r="A23" s="382">
        <v>22</v>
      </c>
      <c r="B23" s="382" t="s">
        <v>414</v>
      </c>
      <c r="C23" s="382" t="s">
        <v>415</v>
      </c>
      <c r="D23" s="383" t="s">
        <v>416</v>
      </c>
    </row>
    <row r="24" spans="1:14" ht="14" x14ac:dyDescent="0.3">
      <c r="A24" s="382">
        <v>23</v>
      </c>
      <c r="B24" s="382" t="s">
        <v>417</v>
      </c>
      <c r="C24" s="382" t="s">
        <v>418</v>
      </c>
      <c r="D24" s="383" t="s">
        <v>419</v>
      </c>
    </row>
    <row r="25" spans="1:14" ht="14" x14ac:dyDescent="0.3">
      <c r="A25" s="382">
        <v>24</v>
      </c>
      <c r="B25" s="382" t="s">
        <v>420</v>
      </c>
      <c r="C25" s="382" t="s">
        <v>421</v>
      </c>
      <c r="D25" s="383" t="s">
        <v>422</v>
      </c>
      <c r="G25" s="387"/>
      <c r="K25" s="386"/>
      <c r="L25" s="387"/>
      <c r="M25" s="386"/>
      <c r="N25" s="387"/>
    </row>
    <row r="26" spans="1:14" ht="14" x14ac:dyDescent="0.3">
      <c r="A26" s="382">
        <v>25</v>
      </c>
      <c r="B26" s="382" t="s">
        <v>423</v>
      </c>
      <c r="C26" s="382" t="s">
        <v>424</v>
      </c>
      <c r="D26" s="382" t="s">
        <v>425</v>
      </c>
    </row>
    <row r="27" spans="1:14" ht="14" x14ac:dyDescent="0.3">
      <c r="A27" s="382">
        <v>26</v>
      </c>
      <c r="B27" s="382" t="s">
        <v>426</v>
      </c>
      <c r="C27" s="382" t="s">
        <v>427</v>
      </c>
      <c r="D27" s="382" t="s">
        <v>428</v>
      </c>
      <c r="F27" s="386"/>
      <c r="G27" s="387"/>
    </row>
    <row r="28" spans="1:14" ht="14" x14ac:dyDescent="0.3">
      <c r="A28" s="382">
        <v>27</v>
      </c>
      <c r="B28" s="382" t="s">
        <v>429</v>
      </c>
      <c r="C28" s="382"/>
      <c r="D28" s="382"/>
    </row>
    <row r="29" spans="1:14" ht="14" x14ac:dyDescent="0.3">
      <c r="A29" s="382">
        <v>28</v>
      </c>
      <c r="B29" s="382" t="s">
        <v>430</v>
      </c>
      <c r="C29" s="382" t="s">
        <v>431</v>
      </c>
      <c r="D29" s="383" t="s">
        <v>432</v>
      </c>
    </row>
    <row r="30" spans="1:14" ht="14" x14ac:dyDescent="0.3">
      <c r="A30" s="382">
        <v>29</v>
      </c>
      <c r="B30" s="382" t="s">
        <v>433</v>
      </c>
      <c r="C30" s="382" t="s">
        <v>434</v>
      </c>
      <c r="D30" s="383" t="s">
        <v>435</v>
      </c>
      <c r="F30" s="386"/>
      <c r="G30" s="387"/>
    </row>
    <row r="31" spans="1:14" ht="14" x14ac:dyDescent="0.3">
      <c r="A31" s="382">
        <v>30</v>
      </c>
      <c r="B31" s="382" t="s">
        <v>436</v>
      </c>
      <c r="C31" s="382" t="s">
        <v>437</v>
      </c>
      <c r="D31" s="382" t="s">
        <v>438</v>
      </c>
      <c r="G31" s="386"/>
    </row>
    <row r="32" spans="1:14" ht="14" x14ac:dyDescent="0.3">
      <c r="A32" s="382">
        <v>31</v>
      </c>
      <c r="B32" s="382" t="s">
        <v>439</v>
      </c>
      <c r="C32" s="382" t="s">
        <v>440</v>
      </c>
      <c r="D32" s="382" t="s">
        <v>441</v>
      </c>
      <c r="G32" s="386"/>
    </row>
    <row r="33" spans="1:7" ht="14" x14ac:dyDescent="0.3">
      <c r="A33" s="382">
        <v>32</v>
      </c>
      <c r="B33" s="382" t="s">
        <v>442</v>
      </c>
      <c r="C33" s="382" t="s">
        <v>443</v>
      </c>
      <c r="D33" s="382" t="s">
        <v>444</v>
      </c>
      <c r="F33" s="386"/>
      <c r="G33" s="386"/>
    </row>
    <row r="34" spans="1:7" ht="14" x14ac:dyDescent="0.3">
      <c r="A34" s="382">
        <v>33</v>
      </c>
      <c r="B34" s="382" t="s">
        <v>445</v>
      </c>
      <c r="C34" s="382" t="s">
        <v>446</v>
      </c>
      <c r="D34" s="383" t="s">
        <v>447</v>
      </c>
      <c r="F34" s="386"/>
      <c r="G34" s="386"/>
    </row>
    <row r="35" spans="1:7" ht="14" x14ac:dyDescent="0.3">
      <c r="A35" s="382">
        <v>34</v>
      </c>
      <c r="B35" s="382" t="s">
        <v>448</v>
      </c>
      <c r="C35" s="382" t="s">
        <v>449</v>
      </c>
      <c r="D35" s="382" t="s">
        <v>450</v>
      </c>
      <c r="G35" s="386"/>
    </row>
    <row r="36" spans="1:7" ht="14" x14ac:dyDescent="0.3">
      <c r="A36" s="382">
        <v>35</v>
      </c>
      <c r="B36" s="382" t="s">
        <v>451</v>
      </c>
      <c r="C36" s="382" t="s">
        <v>452</v>
      </c>
      <c r="D36" s="383" t="s">
        <v>453</v>
      </c>
      <c r="G36" s="386"/>
    </row>
    <row r="37" spans="1:7" ht="14" x14ac:dyDescent="0.3">
      <c r="A37" s="382">
        <v>36</v>
      </c>
      <c r="B37" s="382" t="s">
        <v>454</v>
      </c>
      <c r="C37" s="382" t="s">
        <v>455</v>
      </c>
      <c r="D37" s="382" t="s">
        <v>456</v>
      </c>
      <c r="G37" s="386"/>
    </row>
    <row r="38" spans="1:7" ht="14" x14ac:dyDescent="0.3">
      <c r="A38" s="382">
        <v>37</v>
      </c>
      <c r="B38" s="382" t="s">
        <v>457</v>
      </c>
      <c r="C38" s="382" t="s">
        <v>458</v>
      </c>
      <c r="D38" s="382" t="s">
        <v>459</v>
      </c>
      <c r="G38" s="386"/>
    </row>
    <row r="39" spans="1:7" ht="14" x14ac:dyDescent="0.3">
      <c r="A39" s="382">
        <v>38</v>
      </c>
      <c r="B39" s="382" t="s">
        <v>460</v>
      </c>
      <c r="C39" s="382" t="s">
        <v>461</v>
      </c>
      <c r="D39" s="383" t="s">
        <v>462</v>
      </c>
      <c r="F39" s="386"/>
      <c r="G39" s="387"/>
    </row>
    <row r="40" spans="1:7" ht="14" x14ac:dyDescent="0.3">
      <c r="A40" s="382">
        <v>39</v>
      </c>
      <c r="B40" s="382" t="s">
        <v>463</v>
      </c>
      <c r="C40" s="382" t="s">
        <v>464</v>
      </c>
      <c r="D40" s="382" t="s">
        <v>465</v>
      </c>
    </row>
    <row r="41" spans="1:7" ht="14" x14ac:dyDescent="0.3">
      <c r="A41" s="382">
        <v>40</v>
      </c>
      <c r="B41" s="382" t="s">
        <v>466</v>
      </c>
      <c r="C41" s="382" t="s">
        <v>467</v>
      </c>
      <c r="D41" s="382" t="s">
        <v>468</v>
      </c>
    </row>
    <row r="42" spans="1:7" ht="14" x14ac:dyDescent="0.3">
      <c r="A42" s="382">
        <v>41</v>
      </c>
      <c r="B42" s="382" t="s">
        <v>469</v>
      </c>
      <c r="C42" s="382" t="s">
        <v>470</v>
      </c>
      <c r="D42" s="382" t="s">
        <v>471</v>
      </c>
    </row>
    <row r="43" spans="1:7" ht="14" x14ac:dyDescent="0.3">
      <c r="A43" s="382">
        <v>42</v>
      </c>
      <c r="B43" s="382" t="s">
        <v>472</v>
      </c>
      <c r="C43" s="382" t="s">
        <v>473</v>
      </c>
      <c r="D43" s="382" t="s">
        <v>474</v>
      </c>
    </row>
    <row r="44" spans="1:7" ht="14" x14ac:dyDescent="0.3">
      <c r="A44" s="382">
        <v>43</v>
      </c>
      <c r="B44" s="382" t="s">
        <v>475</v>
      </c>
      <c r="C44" s="382"/>
      <c r="D44" s="382"/>
    </row>
    <row r="45" spans="1:7" ht="14" x14ac:dyDescent="0.3">
      <c r="A45" s="382">
        <v>44</v>
      </c>
      <c r="B45" s="382" t="s">
        <v>476</v>
      </c>
      <c r="C45" s="382" t="s">
        <v>477</v>
      </c>
      <c r="D45" s="383" t="s">
        <v>478</v>
      </c>
    </row>
    <row r="46" spans="1:7" ht="14" x14ac:dyDescent="0.3">
      <c r="A46" s="382">
        <v>45</v>
      </c>
      <c r="B46" s="382" t="s">
        <v>479</v>
      </c>
      <c r="C46" s="382" t="s">
        <v>480</v>
      </c>
      <c r="D46" s="383" t="s">
        <v>481</v>
      </c>
    </row>
    <row r="47" spans="1:7" ht="14" x14ac:dyDescent="0.3">
      <c r="A47" s="382">
        <v>46</v>
      </c>
      <c r="B47" s="382" t="s">
        <v>482</v>
      </c>
      <c r="C47" s="382" t="s">
        <v>483</v>
      </c>
      <c r="D47" s="382" t="s">
        <v>484</v>
      </c>
    </row>
    <row r="48" spans="1:7" ht="14" x14ac:dyDescent="0.3">
      <c r="A48" s="382">
        <v>47</v>
      </c>
      <c r="B48" s="382" t="s">
        <v>485</v>
      </c>
      <c r="C48" s="382" t="s">
        <v>486</v>
      </c>
      <c r="D48" s="383" t="s">
        <v>487</v>
      </c>
    </row>
    <row r="49" spans="1:7" ht="14" x14ac:dyDescent="0.3">
      <c r="A49" s="382">
        <v>48</v>
      </c>
      <c r="B49" s="382" t="s">
        <v>488</v>
      </c>
      <c r="C49" s="382"/>
      <c r="D49" s="382"/>
    </row>
    <row r="50" spans="1:7" ht="14" x14ac:dyDescent="0.3">
      <c r="A50" s="382">
        <v>49</v>
      </c>
      <c r="B50" s="382" t="s">
        <v>489</v>
      </c>
      <c r="C50" s="382" t="s">
        <v>490</v>
      </c>
      <c r="D50" s="383" t="s">
        <v>491</v>
      </c>
      <c r="F50" s="386"/>
      <c r="G50" s="387"/>
    </row>
    <row r="51" spans="1:7" ht="14" x14ac:dyDescent="0.3">
      <c r="A51" s="382">
        <v>50</v>
      </c>
      <c r="B51" s="382" t="s">
        <v>492</v>
      </c>
      <c r="C51" s="382" t="s">
        <v>493</v>
      </c>
      <c r="D51" s="382" t="s">
        <v>494</v>
      </c>
    </row>
    <row r="52" spans="1:7" ht="14" x14ac:dyDescent="0.3">
      <c r="A52" s="382">
        <v>51</v>
      </c>
      <c r="B52" s="382" t="s">
        <v>495</v>
      </c>
      <c r="C52" s="382" t="s">
        <v>496</v>
      </c>
      <c r="D52" s="383" t="s">
        <v>497</v>
      </c>
      <c r="F52" s="386"/>
      <c r="G52" s="387"/>
    </row>
    <row r="53" spans="1:7" ht="14" x14ac:dyDescent="0.3">
      <c r="A53" s="382">
        <v>52</v>
      </c>
      <c r="B53" s="382" t="s">
        <v>498</v>
      </c>
      <c r="C53" s="382" t="s">
        <v>499</v>
      </c>
      <c r="D53" s="383" t="s">
        <v>500</v>
      </c>
    </row>
    <row r="54" spans="1:7" ht="14" x14ac:dyDescent="0.3">
      <c r="A54" s="382">
        <v>53</v>
      </c>
      <c r="B54" s="382" t="s">
        <v>501</v>
      </c>
      <c r="C54" s="382" t="s">
        <v>502</v>
      </c>
      <c r="D54" s="382" t="s">
        <v>503</v>
      </c>
    </row>
    <row r="55" spans="1:7" ht="14" x14ac:dyDescent="0.3">
      <c r="A55" s="382">
        <v>54</v>
      </c>
      <c r="B55" s="382" t="s">
        <v>504</v>
      </c>
      <c r="C55" s="382" t="s">
        <v>502</v>
      </c>
      <c r="D55" s="382" t="s">
        <v>503</v>
      </c>
    </row>
    <row r="56" spans="1:7" ht="14" x14ac:dyDescent="0.3">
      <c r="A56" s="382">
        <v>55</v>
      </c>
      <c r="B56" s="382" t="s">
        <v>505</v>
      </c>
      <c r="C56" s="382" t="s">
        <v>412</v>
      </c>
      <c r="D56" s="382" t="s">
        <v>506</v>
      </c>
    </row>
    <row r="57" spans="1:7" ht="14" x14ac:dyDescent="0.3">
      <c r="A57" s="382">
        <v>56</v>
      </c>
      <c r="B57" s="382" t="s">
        <v>507</v>
      </c>
      <c r="C57" s="382" t="s">
        <v>508</v>
      </c>
      <c r="D57" s="383" t="s">
        <v>509</v>
      </c>
      <c r="F57" s="386"/>
      <c r="G57" s="387"/>
    </row>
    <row r="58" spans="1:7" ht="14" x14ac:dyDescent="0.3">
      <c r="A58" s="382">
        <v>57</v>
      </c>
      <c r="B58" s="382" t="s">
        <v>510</v>
      </c>
      <c r="C58" s="382"/>
      <c r="D58" s="382"/>
    </row>
    <row r="59" spans="1:7" ht="14" x14ac:dyDescent="0.3">
      <c r="A59" s="382">
        <v>58</v>
      </c>
      <c r="B59" s="382" t="s">
        <v>511</v>
      </c>
      <c r="C59" s="382" t="s">
        <v>512</v>
      </c>
      <c r="D59" s="382" t="s">
        <v>513</v>
      </c>
    </row>
    <row r="60" spans="1:7" ht="14" x14ac:dyDescent="0.3">
      <c r="A60" s="382">
        <v>59</v>
      </c>
      <c r="B60" s="382" t="s">
        <v>514</v>
      </c>
      <c r="C60" s="382"/>
      <c r="D60" s="382"/>
    </row>
    <row r="61" spans="1:7" ht="14" x14ac:dyDescent="0.3">
      <c r="A61" s="382">
        <v>60</v>
      </c>
      <c r="B61" s="382" t="s">
        <v>515</v>
      </c>
      <c r="C61" s="382" t="s">
        <v>516</v>
      </c>
      <c r="D61" s="383" t="s">
        <v>517</v>
      </c>
    </row>
    <row r="62" spans="1:7" ht="14" x14ac:dyDescent="0.3">
      <c r="A62" s="382">
        <v>61</v>
      </c>
      <c r="B62" s="382" t="s">
        <v>518</v>
      </c>
      <c r="C62" s="382" t="s">
        <v>519</v>
      </c>
      <c r="D62" s="382" t="s">
        <v>520</v>
      </c>
    </row>
    <row r="63" spans="1:7" ht="14" x14ac:dyDescent="0.3">
      <c r="A63" s="382">
        <v>62</v>
      </c>
      <c r="B63" s="382" t="s">
        <v>521</v>
      </c>
      <c r="C63" s="382" t="s">
        <v>522</v>
      </c>
      <c r="D63" s="383" t="s">
        <v>523</v>
      </c>
    </row>
    <row r="64" spans="1:7" ht="14" x14ac:dyDescent="0.3">
      <c r="A64" s="382">
        <v>63</v>
      </c>
      <c r="B64" s="382" t="s">
        <v>524</v>
      </c>
      <c r="C64" s="382" t="s">
        <v>525</v>
      </c>
      <c r="D64" s="382" t="s">
        <v>526</v>
      </c>
    </row>
    <row r="65" spans="1:4" ht="14" x14ac:dyDescent="0.3">
      <c r="A65" s="382">
        <v>64</v>
      </c>
      <c r="B65" s="382" t="s">
        <v>527</v>
      </c>
      <c r="C65" s="382"/>
      <c r="D65" s="382"/>
    </row>
    <row r="66" spans="1:4" ht="14" x14ac:dyDescent="0.3">
      <c r="A66" s="382">
        <v>65</v>
      </c>
      <c r="B66" s="382" t="s">
        <v>528</v>
      </c>
      <c r="C66" s="382"/>
      <c r="D66" s="382"/>
    </row>
    <row r="67" spans="1:4" ht="14" x14ac:dyDescent="0.3">
      <c r="A67" s="382">
        <v>66</v>
      </c>
      <c r="B67" s="382" t="s">
        <v>529</v>
      </c>
      <c r="C67" s="382"/>
      <c r="D67" s="382"/>
    </row>
    <row r="68" spans="1:4" ht="14" x14ac:dyDescent="0.3">
      <c r="A68" s="382">
        <v>67</v>
      </c>
      <c r="B68" s="382" t="s">
        <v>530</v>
      </c>
      <c r="C68" s="382"/>
      <c r="D68" s="382"/>
    </row>
    <row r="69" spans="1:4" ht="14" x14ac:dyDescent="0.3">
      <c r="A69" s="382">
        <v>68</v>
      </c>
      <c r="B69" s="382" t="s">
        <v>531</v>
      </c>
      <c r="C69" s="382" t="s">
        <v>532</v>
      </c>
      <c r="D69" s="382" t="s">
        <v>533</v>
      </c>
    </row>
    <row r="70" spans="1:4" ht="14.5" x14ac:dyDescent="0.35">
      <c r="A70" s="382">
        <v>71</v>
      </c>
      <c r="B70" s="382" t="s">
        <v>534</v>
      </c>
      <c r="C70" s="382" t="s">
        <v>396</v>
      </c>
      <c r="D70" s="383" t="s">
        <v>397</v>
      </c>
    </row>
    <row r="71" spans="1:4" ht="14" x14ac:dyDescent="0.3">
      <c r="A71" s="382">
        <v>70</v>
      </c>
      <c r="B71" s="382" t="s">
        <v>535</v>
      </c>
      <c r="C71" s="382" t="s">
        <v>536</v>
      </c>
      <c r="D71" s="382" t="s">
        <v>397</v>
      </c>
    </row>
    <row r="72" spans="1:4" ht="14" x14ac:dyDescent="0.3">
      <c r="A72" s="382">
        <v>76</v>
      </c>
      <c r="B72" s="382" t="s">
        <v>537</v>
      </c>
      <c r="C72" s="382" t="s">
        <v>538</v>
      </c>
      <c r="D72" s="383" t="s">
        <v>539</v>
      </c>
    </row>
    <row r="73" spans="1:4" ht="14" x14ac:dyDescent="0.3">
      <c r="A73" s="382">
        <v>78</v>
      </c>
      <c r="B73" s="382" t="s">
        <v>540</v>
      </c>
      <c r="C73" s="382" t="s">
        <v>541</v>
      </c>
      <c r="D73" s="382" t="s">
        <v>542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829E-07F9-4AB6-AEF7-B709ED70A4A3}">
  <dimension ref="E7:G25"/>
  <sheetViews>
    <sheetView workbookViewId="0">
      <selection activeCell="F19" sqref="F19"/>
    </sheetView>
  </sheetViews>
  <sheetFormatPr defaultRowHeight="12.5" x14ac:dyDescent="0.25"/>
  <cols>
    <col min="5" max="5" width="43.1796875" customWidth="1"/>
    <col min="6" max="6" width="82.26953125" customWidth="1"/>
  </cols>
  <sheetData>
    <row r="7" spans="5:7" x14ac:dyDescent="0.25">
      <c r="E7" s="114" t="s">
        <v>543</v>
      </c>
      <c r="F7" s="342" t="e">
        <f>MID(ID!A2,SEARCH("E - ",ID!A2),LEN(ID!A2))</f>
        <v>#VALUE!</v>
      </c>
    </row>
    <row r="8" spans="5:7" x14ac:dyDescent="0.25">
      <c r="E8" s="114"/>
      <c r="F8" s="342"/>
    </row>
    <row r="9" spans="5:7" ht="14" x14ac:dyDescent="0.25">
      <c r="E9" s="114" t="s">
        <v>544</v>
      </c>
      <c r="F9" s="1105" t="str">
        <f>ID!A1</f>
        <v>INPUT DATA KALIBRASI WALL SUCTION</v>
      </c>
      <c r="G9" s="1105"/>
    </row>
    <row r="10" spans="5:7" x14ac:dyDescent="0.25">
      <c r="E10" s="114" t="s">
        <v>545</v>
      </c>
      <c r="F10" s="398" t="str">
        <f>IF('RUMUS SERTIFIKAT'!F9="INPUT DATA KALIBRASI WALL SUCTION",'RUMUS SERTIFIKAT'!F11,'RUMUS SERTIFIKAT'!F12)</f>
        <v>SERTIFIKAT KALIBRASI</v>
      </c>
    </row>
    <row r="11" spans="5:7" ht="14.5" x14ac:dyDescent="0.35">
      <c r="E11" s="1108" t="s">
        <v>546</v>
      </c>
      <c r="F11" s="1106" t="s">
        <v>547</v>
      </c>
      <c r="G11" s="1107"/>
    </row>
    <row r="12" spans="5:7" ht="14.5" x14ac:dyDescent="0.35">
      <c r="E12" s="1108"/>
      <c r="F12" s="395" t="s">
        <v>548</v>
      </c>
      <c r="G12" s="377"/>
    </row>
    <row r="14" spans="5:7" x14ac:dyDescent="0.25">
      <c r="E14" s="114" t="s">
        <v>549</v>
      </c>
      <c r="F14" s="342" t="e">
        <f>IF(RIGHT(#REF!,10)=" KALIBRASI","Kalibrasi","Pengujian")</f>
        <v>#REF!</v>
      </c>
    </row>
    <row r="16" spans="5:7" ht="14.5" x14ac:dyDescent="0.35">
      <c r="E16" s="114" t="s">
        <v>550</v>
      </c>
      <c r="F16" s="392" t="s">
        <v>182</v>
      </c>
    </row>
    <row r="18" spans="5:7" x14ac:dyDescent="0.25">
      <c r="E18" s="114" t="s">
        <v>551</v>
      </c>
      <c r="F18" s="391" t="e">
        <f>DATE(YEAR(#REF!)+1,MONTH(#REF!),DAY(#REF!))</f>
        <v>#REF!</v>
      </c>
      <c r="G18" s="402" t="e">
        <f>VALUE(F18)</f>
        <v>#REF!</v>
      </c>
    </row>
    <row r="19" spans="5:7" ht="14" x14ac:dyDescent="0.25">
      <c r="E19" s="114" t="s">
        <v>552</v>
      </c>
      <c r="F19" s="394" t="e">
        <f>TEXT(F18,"[$-id]d mmmm yyyy")</f>
        <v>#REF!</v>
      </c>
    </row>
    <row r="21" spans="5:7" x14ac:dyDescent="0.25">
      <c r="E21" s="114" t="s">
        <v>553</v>
      </c>
      <c r="F21" s="389" t="e">
        <f>IF('RUMUS SERTIFIKAT'!F10='RUMUS SERTIFIKAT'!F11,'RUMUS SERTIFIKAT'!F22,'RUMUS SERTIFIKAT'!F23)</f>
        <v>#REF!</v>
      </c>
    </row>
    <row r="22" spans="5:7" ht="14" x14ac:dyDescent="0.25">
      <c r="E22" s="114" t="s">
        <v>554</v>
      </c>
      <c r="F22" s="397" t="e">
        <f>CONCATENATE('RUMUS SERTIFIKAT'!F24,'RUMUS SERTIFIKAT'!F19)</f>
        <v>#REF!</v>
      </c>
    </row>
    <row r="23" spans="5:7" ht="14" x14ac:dyDescent="0.25">
      <c r="F23" s="399" t="e">
        <f>CONCATENATE('RUMUS SERTIFIKAT'!F25,'RUMUS SERTIFIKAT'!F19)</f>
        <v>#REF!</v>
      </c>
    </row>
    <row r="24" spans="5:7" x14ac:dyDescent="0.25">
      <c r="E24" s="114" t="s">
        <v>546</v>
      </c>
      <c r="F24" s="393" t="s">
        <v>555</v>
      </c>
    </row>
    <row r="25" spans="5:7" x14ac:dyDescent="0.25">
      <c r="F25" s="396" t="s">
        <v>556</v>
      </c>
    </row>
  </sheetData>
  <sheetProtection algorithmName="SHA-512" hashValue="MoyiSMPIC8JFsOOPJzYMqfsRL7ZTLEu4q2hSS8BW9cCVq4qiqKHkunfDqh1uyOcpMn+fZZAM0MKC4FmsLA7XuQ==" saltValue="irNB4EGSP3/RhAW4sWiXkQ==" spinCount="100000" sheet="1" objects="1" scenarios="1"/>
  <mergeCells count="3">
    <mergeCell ref="F9:G9"/>
    <mergeCell ref="F11:G11"/>
    <mergeCell ref="E11:E12"/>
  </mergeCells>
  <dataValidations count="1">
    <dataValidation type="list" allowBlank="1" showInputMessage="1" showErrorMessage="1" sqref="G12" xr:uid="{20D6B78B-91CE-4408-9836-419C2A4496A2}">
      <formula1>$N$2:$N$22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K63"/>
  <sheetViews>
    <sheetView topLeftCell="F1" workbookViewId="0">
      <selection activeCell="F8" sqref="F8"/>
    </sheetView>
  </sheetViews>
  <sheetFormatPr defaultColWidth="9.1796875" defaultRowHeight="12.5" x14ac:dyDescent="0.25"/>
  <cols>
    <col min="1" max="1" width="16.54296875" style="74" hidden="1" customWidth="1"/>
    <col min="2" max="2" width="9.1796875" style="74" hidden="1" customWidth="1"/>
    <col min="3" max="3" width="25" style="74" hidden="1" customWidth="1"/>
    <col min="4" max="5" width="9.1796875" style="74" hidden="1" customWidth="1"/>
    <col min="6" max="6" width="40.81640625" style="74" customWidth="1"/>
    <col min="7" max="7" width="90.453125" style="74" customWidth="1"/>
    <col min="8" max="28" width="9.1796875" style="74" customWidth="1"/>
    <col min="29" max="16384" width="9.1796875" style="74"/>
  </cols>
  <sheetData>
    <row r="5" spans="1:11" ht="13" x14ac:dyDescent="0.3">
      <c r="F5" s="79" t="s">
        <v>557</v>
      </c>
    </row>
    <row r="7" spans="1:11" ht="13" x14ac:dyDescent="0.3">
      <c r="F7" s="80" t="s">
        <v>558</v>
      </c>
      <c r="G7" s="80" t="s">
        <v>559</v>
      </c>
    </row>
    <row r="8" spans="1:11" ht="15.5" x14ac:dyDescent="0.35">
      <c r="F8" s="430" t="s">
        <v>560</v>
      </c>
      <c r="G8" s="99" t="s">
        <v>561</v>
      </c>
    </row>
    <row r="9" spans="1:11" ht="15.5" x14ac:dyDescent="0.35">
      <c r="F9" s="430" t="s">
        <v>165</v>
      </c>
      <c r="G9" s="99" t="s">
        <v>562</v>
      </c>
    </row>
    <row r="11" spans="1:11" x14ac:dyDescent="0.25">
      <c r="A11" s="81" t="s">
        <v>563</v>
      </c>
      <c r="C11" s="81" t="s">
        <v>564</v>
      </c>
    </row>
    <row r="12" spans="1:11" x14ac:dyDescent="0.25">
      <c r="A12" s="85" t="s">
        <v>565</v>
      </c>
      <c r="B12" s="85"/>
      <c r="C12" s="85" t="s">
        <v>566</v>
      </c>
    </row>
    <row r="13" spans="1:11" s="75" customFormat="1" x14ac:dyDescent="0.25">
      <c r="A13" s="81">
        <v>200</v>
      </c>
      <c r="B13" s="81" t="s">
        <v>567</v>
      </c>
      <c r="C13" s="86" t="s">
        <v>568</v>
      </c>
      <c r="D13" s="86" t="s">
        <v>569</v>
      </c>
      <c r="E13" s="81"/>
      <c r="H13" s="76" t="str">
        <f>IFERROR(SMALL($F$13:$F$21,ROWS($D$13:D13)),"")</f>
        <v/>
      </c>
      <c r="K13" s="76" t="str">
        <f>IFERROR(INDEX($A$13:$C$21,$H13,COLUMNS(J$13:$J13)),"")</f>
        <v/>
      </c>
    </row>
    <row r="14" spans="1:11" s="75" customFormat="1" x14ac:dyDescent="0.25">
      <c r="A14" s="81">
        <v>120</v>
      </c>
      <c r="B14" s="81" t="s">
        <v>567</v>
      </c>
      <c r="C14" s="86" t="s">
        <v>570</v>
      </c>
      <c r="D14" s="86" t="s">
        <v>571</v>
      </c>
      <c r="E14" s="81"/>
      <c r="H14" s="76" t="str">
        <f>IFERROR(SMALL($F$13:$F$21,ROWS($D$13:D14)),"")</f>
        <v/>
      </c>
      <c r="K14" s="76" t="str">
        <f>IFERROR(INDEX($A$13:$C$21,$H14,COLUMNS(J$13:$J14)),"")</f>
        <v/>
      </c>
    </row>
    <row r="15" spans="1:11" s="75" customFormat="1" x14ac:dyDescent="0.25">
      <c r="A15" s="81">
        <v>60</v>
      </c>
      <c r="B15" s="81" t="s">
        <v>567</v>
      </c>
      <c r="C15" s="86" t="s">
        <v>572</v>
      </c>
      <c r="D15" s="86" t="s">
        <v>573</v>
      </c>
      <c r="E15" s="81"/>
      <c r="H15" s="76" t="str">
        <f>IFERROR(SMALL($F$13:$F$21,ROWS($D$13:D15)),"")</f>
        <v/>
      </c>
      <c r="K15" s="76" t="str">
        <f>IFERROR(INDEX($A$13:$C$21,$H15,COLUMNS(J$13:$J15)),"")</f>
        <v/>
      </c>
    </row>
    <row r="16" spans="1:11" s="75" customFormat="1" x14ac:dyDescent="0.25">
      <c r="A16" s="81">
        <v>150</v>
      </c>
      <c r="B16" s="81" t="s">
        <v>574</v>
      </c>
      <c r="E16" s="76"/>
      <c r="F16" s="76" t="str">
        <f>IF(ID!$C$81=B16,E16,"")</f>
        <v/>
      </c>
      <c r="H16" s="76" t="str">
        <f>IFERROR(SMALL($F$13:$F$21,ROWS($F$13:F16)),"")</f>
        <v/>
      </c>
    </row>
    <row r="17" spans="1:8" s="75" customFormat="1" x14ac:dyDescent="0.25">
      <c r="A17" s="81">
        <v>120</v>
      </c>
      <c r="B17" s="81" t="s">
        <v>574</v>
      </c>
      <c r="E17" s="76"/>
      <c r="F17" s="76" t="str">
        <f>IF(ID!$C$81=B17,E17,"")</f>
        <v/>
      </c>
      <c r="H17" s="76" t="str">
        <f>IFERROR(SMALL($F$13:$F$21,ROWS($F$13:F17)),"")</f>
        <v/>
      </c>
    </row>
    <row r="18" spans="1:8" s="75" customFormat="1" x14ac:dyDescent="0.25">
      <c r="A18" s="81">
        <v>60</v>
      </c>
      <c r="B18" s="81" t="s">
        <v>574</v>
      </c>
      <c r="E18" s="76"/>
      <c r="F18" s="76" t="str">
        <f>IF(ID!$C$81=B18,E18,"")</f>
        <v/>
      </c>
      <c r="H18" s="76" t="str">
        <f>IFERROR(SMALL($F$13:$F$21,ROWS($F$13:F18)),"")</f>
        <v/>
      </c>
    </row>
    <row r="19" spans="1:8" s="75" customFormat="1" x14ac:dyDescent="0.25">
      <c r="A19" s="81">
        <v>80</v>
      </c>
      <c r="B19" s="81" t="s">
        <v>575</v>
      </c>
      <c r="E19" s="76"/>
      <c r="F19" s="76" t="str">
        <f>IF(ID!$C$81=B19,E19,"")</f>
        <v/>
      </c>
      <c r="H19" s="76" t="str">
        <f>IFERROR(SMALL($F$13:$F$21,ROWS($F$13:F19)),"")</f>
        <v/>
      </c>
    </row>
    <row r="20" spans="1:8" s="75" customFormat="1" x14ac:dyDescent="0.25">
      <c r="A20" s="81">
        <v>60</v>
      </c>
      <c r="B20" s="81" t="s">
        <v>575</v>
      </c>
      <c r="E20" s="76"/>
      <c r="F20" s="76" t="str">
        <f>IF(ID!$C$81=B20,E20,"")</f>
        <v/>
      </c>
      <c r="H20" s="76" t="str">
        <f>IFERROR(SMALL($F$13:$F$21,ROWS($F$13:F20)),"")</f>
        <v/>
      </c>
    </row>
    <row r="21" spans="1:8" s="75" customFormat="1" x14ac:dyDescent="0.25">
      <c r="A21" s="81">
        <v>50</v>
      </c>
      <c r="B21" s="81" t="s">
        <v>575</v>
      </c>
      <c r="E21" s="76"/>
      <c r="F21" s="76" t="str">
        <f>IF(ID!$C$81=B21,E21,"")</f>
        <v/>
      </c>
      <c r="H21" s="76" t="str">
        <f>IFERROR(SMALL($F$13:$F$21,ROWS($F$13:F21)),"")</f>
        <v/>
      </c>
    </row>
    <row r="25" spans="1:8" ht="13" x14ac:dyDescent="0.3">
      <c r="F25" s="82" t="s">
        <v>576</v>
      </c>
      <c r="G25" s="83"/>
    </row>
    <row r="26" spans="1:8" ht="15.5" x14ac:dyDescent="0.25">
      <c r="B26" s="77"/>
      <c r="C26" s="78"/>
      <c r="F26" s="84"/>
      <c r="G26" s="84"/>
    </row>
    <row r="27" spans="1:8" ht="15.5" x14ac:dyDescent="0.25">
      <c r="F27" s="84"/>
      <c r="G27" s="84"/>
    </row>
    <row r="28" spans="1:8" ht="15.5" x14ac:dyDescent="0.25">
      <c r="F28" s="84"/>
      <c r="G28" s="84"/>
    </row>
    <row r="29" spans="1:8" ht="15.5" x14ac:dyDescent="0.25">
      <c r="F29" s="84"/>
      <c r="G29" s="84"/>
    </row>
    <row r="30" spans="1:8" ht="15.5" x14ac:dyDescent="0.25">
      <c r="F30" s="84"/>
      <c r="G30" s="84"/>
    </row>
    <row r="31" spans="1:8" ht="15.5" x14ac:dyDescent="0.25">
      <c r="F31" s="84"/>
      <c r="G31" s="84"/>
    </row>
    <row r="32" spans="1:8" ht="15.5" x14ac:dyDescent="0.25">
      <c r="F32" s="84"/>
      <c r="G32" s="84"/>
    </row>
    <row r="36" spans="2:2" ht="15.5" x14ac:dyDescent="0.25">
      <c r="B36" s="77"/>
    </row>
    <row r="37" spans="2:2" ht="15.5" x14ac:dyDescent="0.25">
      <c r="B37" s="77"/>
    </row>
    <row r="38" spans="2:2" ht="15.5" x14ac:dyDescent="0.25">
      <c r="B38" s="77"/>
    </row>
    <row r="39" spans="2:2" ht="15.5" x14ac:dyDescent="0.25">
      <c r="B39" s="77"/>
    </row>
    <row r="40" spans="2:2" ht="15.5" x14ac:dyDescent="0.25">
      <c r="B40" s="77"/>
    </row>
    <row r="41" spans="2:2" ht="15.5" x14ac:dyDescent="0.25">
      <c r="B41" s="77"/>
    </row>
    <row r="42" spans="2:2" ht="15.5" x14ac:dyDescent="0.25">
      <c r="B42" s="77"/>
    </row>
    <row r="43" spans="2:2" ht="15.5" x14ac:dyDescent="0.25">
      <c r="B43" s="77"/>
    </row>
    <row r="44" spans="2:2" ht="15.5" x14ac:dyDescent="0.25">
      <c r="B44" s="77"/>
    </row>
    <row r="51" spans="6:7" x14ac:dyDescent="0.25">
      <c r="F51" s="222" t="s">
        <v>577</v>
      </c>
    </row>
    <row r="52" spans="6:7" x14ac:dyDescent="0.25">
      <c r="F52" s="222" t="s">
        <v>578</v>
      </c>
    </row>
    <row r="53" spans="6:7" x14ac:dyDescent="0.25">
      <c r="F53" s="222" t="s">
        <v>579</v>
      </c>
      <c r="G53" s="222" t="s">
        <v>580</v>
      </c>
    </row>
    <row r="54" spans="6:7" x14ac:dyDescent="0.25">
      <c r="F54" s="222" t="s">
        <v>581</v>
      </c>
      <c r="G54" s="222" t="s">
        <v>582</v>
      </c>
    </row>
    <row r="55" spans="6:7" x14ac:dyDescent="0.25">
      <c r="F55" s="222" t="s">
        <v>583</v>
      </c>
      <c r="G55" s="222" t="s">
        <v>584</v>
      </c>
    </row>
    <row r="56" spans="6:7" x14ac:dyDescent="0.25">
      <c r="F56" s="222" t="s">
        <v>585</v>
      </c>
      <c r="G56" s="222" t="s">
        <v>586</v>
      </c>
    </row>
    <row r="57" spans="6:7" x14ac:dyDescent="0.25">
      <c r="F57" s="222" t="s">
        <v>325</v>
      </c>
      <c r="G57" s="222" t="s">
        <v>587</v>
      </c>
    </row>
    <row r="58" spans="6:7" x14ac:dyDescent="0.25">
      <c r="F58" s="222" t="s">
        <v>588</v>
      </c>
      <c r="G58" s="222" t="s">
        <v>589</v>
      </c>
    </row>
    <row r="59" spans="6:7" x14ac:dyDescent="0.25">
      <c r="F59" s="222" t="s">
        <v>590</v>
      </c>
      <c r="G59" s="222" t="s">
        <v>591</v>
      </c>
    </row>
    <row r="60" spans="6:7" x14ac:dyDescent="0.25">
      <c r="F60" s="222" t="s">
        <v>184</v>
      </c>
      <c r="G60" s="222" t="s">
        <v>592</v>
      </c>
    </row>
    <row r="61" spans="6:7" x14ac:dyDescent="0.25">
      <c r="F61" s="222" t="s">
        <v>327</v>
      </c>
      <c r="G61" s="222" t="s">
        <v>593</v>
      </c>
    </row>
    <row r="62" spans="6:7" x14ac:dyDescent="0.25">
      <c r="F62" s="222" t="s">
        <v>326</v>
      </c>
      <c r="G62" s="222" t="s">
        <v>594</v>
      </c>
    </row>
    <row r="63" spans="6:7" x14ac:dyDescent="0.25">
      <c r="F63" s="222" t="s">
        <v>595</v>
      </c>
      <c r="G63" s="222" t="s">
        <v>596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RIWAYAT REVISI</vt:lpstr>
      <vt:lpstr>LK</vt:lpstr>
      <vt:lpstr>KONVERSI SATUAN</vt:lpstr>
      <vt:lpstr>BUDGET</vt:lpstr>
      <vt:lpstr>PENYELIA</vt:lpstr>
      <vt:lpstr>LH</vt:lpstr>
      <vt:lpstr>DB SERTIFIKAT</vt:lpstr>
      <vt:lpstr>RUMUS SERTIFIKAT</vt:lpstr>
      <vt:lpstr>KESIMPULAN</vt:lpstr>
      <vt:lpstr>SERTIFIKAT NAIK TERKINI </vt:lpstr>
      <vt:lpstr>DATA 1</vt:lpstr>
      <vt:lpstr>INTERPOLASI</vt:lpstr>
      <vt:lpstr>ID</vt:lpstr>
      <vt:lpstr>SERTIFIKAT DPM</vt:lpstr>
      <vt:lpstr>SERTIFIKAT THERMOHYGROMETER (2)</vt:lpstr>
      <vt:lpstr>SERTIFIKAT THERMOHYGROMETER</vt:lpstr>
      <vt:lpstr>'SERTIFIKAT DPM'!Extract</vt:lpstr>
      <vt:lpstr>BUDGET!Print_Area</vt:lpstr>
      <vt:lpstr>ID!Print_Area</vt:lpstr>
      <vt:lpstr>LH!Print_Area</vt:lpstr>
      <vt:lpstr>LK!Print_Area</vt:lpstr>
      <vt:lpstr>PENYELIA!Print_Area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 MEI 2013</dc:title>
  <dc:subject/>
  <dc:creator>RANGGA</dc:creator>
  <cp:keywords/>
  <dc:description/>
  <cp:lastModifiedBy>MyBook PRO K5</cp:lastModifiedBy>
  <cp:revision/>
  <dcterms:created xsi:type="dcterms:W3CDTF">2003-12-09T09:04:15Z</dcterms:created>
  <dcterms:modified xsi:type="dcterms:W3CDTF">2023-09-18T15:30:28Z</dcterms:modified>
  <cp:category/>
  <cp:contentStatus/>
</cp:coreProperties>
</file>