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Amir\Report\ICPMS\3112241(1)\PIL 261224\"/>
    </mc:Choice>
  </mc:AlternateContent>
  <xr:revisionPtr revIDLastSave="0" documentId="13_ncr:1_{56CA5D7E-9D6B-4695-86ED-34FB532E666D}" xr6:coauthVersionLast="36" xr6:coauthVersionMax="36" xr10:uidLastSave="{00000000-0000-0000-0000-000000000000}"/>
  <bookViews>
    <workbookView xWindow="0" yWindow="0" windowWidth="15345" windowHeight="4545" activeTab="3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B30" i="5" l="1"/>
  <c r="B29" i="5"/>
  <c r="B23" i="5"/>
  <c r="B22" i="5"/>
  <c r="B16" i="5"/>
  <c r="B15" i="5"/>
  <c r="C26" i="1" l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<sst xmlns="http://schemas.openxmlformats.org/spreadsheetml/2006/main" count="208" uniqueCount="53">
  <si>
    <t xml:space="preserve">Unit Analisis Tradisional 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</si>
  <si>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</si>
  <si>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</si>
  <si>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</si>
  <si>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</si>
  <si>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</si>
  <si>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</si>
  <si>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</si>
  <si>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</si>
  <si>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</si>
  <si>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</si>
  <si>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</si>
  <si>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</si>
  <si>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</si>
  <si>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</si>
  <si>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</si>
  <si>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</si>
  <si>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</si>
  <si>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</si>
  <si>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</si>
  <si>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</si>
  <si>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</si>
  <si>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</si>
  <si>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</si>
  <si>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</si>
  <si>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</si>
  <si>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</si>
  <si>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</si>
  <si>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</si>
  <si>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</si>
  <si>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</si>
  <si>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</si>
  <si>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</si>
  <si>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</si>
  <si>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</si>
  <si>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</si>
  <si>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</si>
  <si>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</si>
  <si>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</si>
  <si>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</si>
  <si>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</si>
  <si>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</si>
  <si>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</si>
  <si>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</si>
  <si>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</si>
  <si>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</si>
  <si>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</si>
  <si>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</si>
  <si>
    <t>Laporan Internal Quality Control ICPMS</t>
  </si>
  <si>
    <t>311224(1)</t>
  </si>
  <si>
    <t>IQC PIL 261224</t>
  </si>
  <si>
    <t>RB GH B 261224</t>
  </si>
  <si>
    <t>PERMIT / AMIR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</si>
</sst>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1" fontId="8" fillId="2" borderId="10" xfId="0" applyNumberFormat="1" applyFont="1" applyFill="1" applyBorder="1" applyAlignment="1">
      <alignment horizontal="left" vertical="top" wrapText="1"/>
    </xf>
    <xf numFmtId="0" fontId="7" fillId="0" borderId="10" xfId="0" applyFont="1" applyBorder="1" applyAlignment="1">
      <alignment wrapText="1"/>
    </xf>
    <xf numFmtId="164" fontId="5" fillId="0" borderId="10" xfId="0" applyNumberFormat="1" applyFont="1" applyBorder="1" applyAlignment="1">
      <alignment wrapText="1"/>
    </xf>
    <xf numFmtId="165" fontId="5" fillId="0" borderId="10" xfId="0" applyNumberFormat="1" applyFont="1" applyBorder="1" applyAlignment="1">
      <alignment wrapText="1"/>
    </xf>
    <xf numFmtId="10" fontId="5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65" fontId="7" fillId="0" borderId="0" xfId="0" applyNumberFormat="1" applyFont="1" applyAlignment="1">
      <alignment wrapText="1"/>
    </xf>
    <xf numFmtId="10" fontId="7" fillId="0" borderId="0" xfId="0" applyNumberFormat="1" applyFont="1" applyAlignment="1">
      <alignment wrapText="1"/>
    </xf>
    <xf numFmtId="10" fontId="7" fillId="0" borderId="0" xfId="0" applyNumberFormat="1" applyFont="1" applyAlignment="1"/>
    <xf numFmtId="0" fontId="7" fillId="0" borderId="0" xfId="0" applyFont="1" applyAlignment="1"/>
    <xf numFmtId="165" fontId="5" fillId="0" borderId="10" xfId="0" applyNumberFormat="1" applyFont="1" applyBorder="1" applyAlignment="1">
      <alignment horizontal="left" wrapText="1"/>
    </xf>
    <xf numFmtId="0" fontId="6" fillId="0" borderId="16" xfId="0" applyFont="1" applyBorder="1"/>
    <xf numFmtId="0" fontId="6" fillId="0" borderId="0" xfId="0" applyFont="1" applyBorder="1"/>
    <xf numFmtId="0" fontId="6" fillId="0" borderId="17" xfId="0" applyFont="1" applyBorder="1"/>
    <xf numFmtId="10" fontId="9" fillId="0" borderId="0" xfId="0" applyNumberFormat="1" applyFont="1" applyBorder="1" applyAlignment="1">
      <alignment horizontal="right"/>
    </xf>
    <xf numFmtId="0" fontId="13" fillId="5" borderId="7" xfId="0" applyFont="1" applyFill="1" applyBorder="1" applyAlignment="1">
      <alignment wrapText="1"/>
    </xf>
    <xf numFmtId="0" fontId="7" fillId="5" borderId="7" xfId="0" applyFont="1" applyFill="1" applyBorder="1" applyAlignment="1">
      <alignment wrapText="1"/>
    </xf>
    <xf numFmtId="165" fontId="15" fillId="0" borderId="10" xfId="0" applyNumberFormat="1" applyFont="1" applyBorder="1" applyAlignment="1">
      <alignment wrapText="1"/>
    </xf>
    <xf numFmtId="0" fontId="4" fillId="0" borderId="18" xfId="0" applyFont="1" applyBorder="1" applyAlignment="1"/>
    <xf numFmtId="165" fontId="0" fillId="0" borderId="18" xfId="0" applyNumberFormat="1" applyFont="1" applyBorder="1" applyAlignment="1"/>
    <xf numFmtId="0" fontId="3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166" fontId="0" fillId="0" borderId="18" xfId="0" applyNumberFormat="1" applyFont="1" applyBorder="1" applyAlignment="1"/>
    <xf numFmtId="0" fontId="2" fillId="0" borderId="18" xfId="0" applyNumberFormat="1" applyFont="1" applyBorder="1" applyAlignment="1"/>
    <xf numFmtId="0" fontId="4" fillId="8" borderId="18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165" fontId="7" fillId="7" borderId="11" xfId="0" applyNumberFormat="1" applyFont="1" applyFill="1" applyBorder="1" applyAlignment="1">
      <alignment horizontal="center" wrapText="1"/>
    </xf>
    <xf numFmtId="165" fontId="7" fillId="7" borderId="13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5" fillId="0" borderId="1" xfId="0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wrapText="1"/>
    </xf>
    <xf numFmtId="10" fontId="7" fillId="0" borderId="11" xfId="0" applyNumberFormat="1" applyFont="1" applyBorder="1" applyAlignment="1">
      <alignment horizontal="center" vertical="center" wrapText="1"/>
    </xf>
    <xf numFmtId="10" fontId="7" fillId="0" borderId="15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165" fontId="7" fillId="4" borderId="11" xfId="0" applyNumberFormat="1" applyFont="1" applyFill="1" applyBorder="1" applyAlignment="1">
      <alignment horizontal="center" wrapText="1"/>
    </xf>
    <xf numFmtId="165" fontId="7" fillId="4" borderId="13" xfId="0" applyNumberFormat="1" applyFont="1" applyFill="1" applyBorder="1" applyAlignment="1">
      <alignment horizontal="center" wrapText="1"/>
    </xf>
    <xf numFmtId="10" fontId="7" fillId="4" borderId="12" xfId="0" applyNumberFormat="1" applyFont="1" applyFill="1" applyBorder="1" applyAlignment="1">
      <alignment horizontal="center" wrapText="1"/>
    </xf>
    <xf numFmtId="10" fontId="7" fillId="4" borderId="14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0" fontId="5" fillId="0" borderId="7" xfId="0" applyNumberFormat="1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 wrapText="1"/>
    </xf>
    <xf numFmtId="10" fontId="5" fillId="0" borderId="9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6" fillId="0" borderId="8" xfId="0" applyFont="1" applyBorder="1"/>
    <xf numFmtId="0" fontId="6" fillId="0" borderId="9" xfId="0" applyFont="1" applyBorder="1"/>
    <xf numFmtId="49" fontId="13" fillId="2" borderId="7" xfId="0" quotePrefix="1" applyNumberFormat="1" applyFont="1" applyFill="1" applyBorder="1" applyAlignment="1">
      <alignment horizontal="center" wrapText="1"/>
    </xf>
    <xf numFmtId="49" fontId="6" fillId="0" borderId="8" xfId="0" applyNumberFormat="1" applyFont="1" applyBorder="1"/>
    <xf numFmtId="49" fontId="6" fillId="0" borderId="9" xfId="0" applyNumberFormat="1" applyFont="1" applyBorder="1"/>
    <xf numFmtId="0" fontId="15" fillId="0" borderId="7" xfId="0" applyFont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10" fontId="14" fillId="0" borderId="2" xfId="0" applyNumberFormat="1" applyFont="1" applyBorder="1" applyAlignment="1">
      <alignment horizontal="right" wrapText="1"/>
    </xf>
    <xf numFmtId="10" fontId="14" fillId="0" borderId="3" xfId="0" applyNumberFormat="1" applyFont="1" applyBorder="1" applyAlignment="1">
      <alignment horizontal="right" wrapText="1"/>
    </xf>
    <xf numFmtId="10" fontId="14" fillId="0" borderId="5" xfId="0" applyNumberFormat="1" applyFont="1" applyBorder="1" applyAlignment="1">
      <alignment horizontal="right" wrapText="1"/>
    </xf>
    <xf numFmtId="10" fontId="14" fillId="0" borderId="6" xfId="0" applyNumberFormat="1" applyFont="1" applyBorder="1" applyAlignment="1">
      <alignment horizontal="right" wrapText="1"/>
    </xf>
    <xf numFmtId="0" fontId="7" fillId="5" borderId="8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49" fontId="13" fillId="0" borderId="12" xfId="0" applyNumberFormat="1" applyFont="1" applyBorder="1" applyAlignment="1">
      <alignment horizontal="center" wrapText="1"/>
    </xf>
    <xf numFmtId="49" fontId="13" fillId="0" borderId="2" xfId="0" applyNumberFormat="1" applyFont="1" applyBorder="1" applyAlignment="1">
      <alignment horizontal="center" wrapText="1"/>
    </xf>
    <xf numFmtId="49" fontId="13" fillId="0" borderId="14" xfId="0" applyNumberFormat="1" applyFont="1" applyBorder="1" applyAlignment="1">
      <alignment horizontal="center" wrapText="1"/>
    </xf>
    <xf numFmtId="49" fontId="13" fillId="0" borderId="5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5" fontId="6" fillId="6" borderId="13" xfId="0" applyNumberFormat="1" applyFont="1" applyFill="1" applyBorder="1"/>
    <xf numFmtId="0" fontId="6" fillId="6" borderId="13" xfId="0" applyFont="1" applyFill="1" applyBorder="1"/>
    <xf numFmtId="0" fontId="6" fillId="0" borderId="15" xfId="0" applyFont="1" applyBorder="1"/>
    <xf numFmtId="0" fontId="6" fillId="0" borderId="13" xfId="0" applyFont="1" applyBorder="1"/>
    <xf numFmtId="0" fontId="6" fillId="0" borderId="6" xfId="0" applyFont="1" applyBorder="1" applyAlignment="1">
      <alignment wrapText="1"/>
    </xf>
    <xf numFmtId="0" fontId="6" fillId="0" borderId="14" xfId="0" applyFont="1" applyBorder="1"/>
    <xf numFmtId="0" fontId="6" fillId="0" borderId="3" xfId="0" applyFont="1" applyBorder="1" applyAlignment="1">
      <alignment wrapText="1"/>
    </xf>
    <xf numFmtId="165" fontId="7" fillId="4" borderId="12" xfId="0" applyNumberFormat="1" applyFont="1" applyFill="1" applyBorder="1" applyAlignment="1">
      <alignment horizont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wrapText="1"/>
    </xf>
    <xf numFmtId="0" fontId="13" fillId="5" borderId="9" xfId="0" applyFont="1" applyFill="1" applyBorder="1" applyAlignment="1">
      <alignment horizontal="center" wrapText="1"/>
    </xf>
    <xf numFmtId="49" fontId="7" fillId="0" borderId="12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5" xfId="0" applyNumberFormat="1" applyFont="1" applyBorder="1" applyAlignment="1">
      <alignment horizontal="center" wrapText="1"/>
    </xf>
    <xf numFmtId="0" fontId="1" fillId="0" borderId="18" xfId="0" applyFont="1" applyBorder="1" applyAlignment="1"/>
  </cellXfs>
  <cellStyles count="1"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workbookViewId="0">
      <selection activeCell="B7" sqref="B7:B12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29" t="s">
        <v>45</v>
      </c>
      <c r="B2" s="29"/>
    </row>
    <row r="3" spans="1:2">
      <c r="A3" s="23" t="s">
        <v>35</v>
      </c>
      <c r="B3" s="24"/>
    </row>
    <row r="4" spans="1:2">
      <c r="A4" s="25" t="s">
        <v>2</v>
      </c>
      <c r="B4" s="24"/>
    </row>
    <row r="5" spans="1:2">
      <c r="A5" s="25" t="s">
        <v>3</v>
      </c>
      <c r="B5" s="26"/>
    </row>
    <row r="6" spans="1:2">
      <c r="A6" s="30" t="s">
        <v>36</v>
      </c>
      <c r="B6" s="30"/>
    </row>
    <row r="7" spans="1:2">
      <c r="A7" s="20" t="s">
        <v>34</v>
      </c>
      <c r="B7" s="21"/>
    </row>
    <row r="8" spans="1:2">
      <c r="A8" s="20" t="s">
        <v>37</v>
      </c>
      <c r="B8" s="21"/>
    </row>
    <row r="9" spans="1:2">
      <c r="A9" s="20" t="s">
        <v>38</v>
      </c>
      <c r="B9" s="21"/>
    </row>
    <row r="10" spans="1:2">
      <c r="A10" s="20" t="s">
        <v>8</v>
      </c>
      <c r="B10" s="21"/>
    </row>
    <row r="11" spans="1:2">
      <c r="A11" s="22" t="s">
        <v>46</v>
      </c>
      <c r="B11" s="21"/>
    </row>
    <row r="12" spans="1:2">
      <c r="A12" s="22" t="s">
        <v>47</v>
      </c>
      <c r="B12" s="21"/>
    </row>
    <row r="13" spans="1:2">
      <c r="A13" s="31" t="s">
        <v>39</v>
      </c>
      <c r="B13" s="31"/>
    </row>
    <row r="14" spans="1:2">
      <c r="A14" s="20" t="s">
        <v>34</v>
      </c>
      <c r="B14" s="21"/>
    </row>
    <row r="15" spans="1:2">
      <c r="A15" s="20" t="s">
        <v>37</v>
      </c>
      <c r="B15" s="21"/>
    </row>
    <row r="16" spans="1:2">
      <c r="A16" s="20" t="s">
        <v>38</v>
      </c>
      <c r="B16" s="21"/>
    </row>
    <row r="17" spans="1:2">
      <c r="A17" s="20" t="s">
        <v>8</v>
      </c>
      <c r="B17" s="21"/>
    </row>
    <row r="18" spans="1:2">
      <c r="A18" s="22" t="s">
        <v>46</v>
      </c>
      <c r="B18" s="21"/>
    </row>
    <row r="19" spans="1:2">
      <c r="A19" s="22" t="s">
        <v>47</v>
      </c>
      <c r="B19" s="21"/>
    </row>
    <row r="20" spans="1:2">
      <c r="A20" s="32" t="s">
        <v>40</v>
      </c>
      <c r="B20" s="32"/>
    </row>
    <row r="21" spans="1:2">
      <c r="A21" s="20" t="s">
        <v>34</v>
      </c>
      <c r="B21" s="21"/>
    </row>
    <row r="22" spans="1:2">
      <c r="A22" s="20" t="s">
        <v>37</v>
      </c>
      <c r="B22" s="21"/>
    </row>
    <row r="23" spans="1:2">
      <c r="A23" s="20" t="s">
        <v>38</v>
      </c>
      <c r="B23" s="21"/>
    </row>
    <row r="24" spans="1:2">
      <c r="A24" s="20" t="s">
        <v>8</v>
      </c>
      <c r="B24" s="21"/>
    </row>
    <row r="25" spans="1:2">
      <c r="A25" s="22" t="s">
        <v>46</v>
      </c>
      <c r="B25" s="21"/>
    </row>
    <row r="26" spans="1:2">
      <c r="A26" s="22" t="s">
        <v>47</v>
      </c>
      <c r="B26" s="21"/>
    </row>
    <row r="27" spans="1:2">
      <c r="A27" s="33" t="s">
        <v>41</v>
      </c>
      <c r="B27" s="33"/>
    </row>
    <row r="28" spans="1:2">
      <c r="A28" s="20" t="s">
        <v>34</v>
      </c>
      <c r="B28" s="21"/>
    </row>
    <row r="29" spans="1:2">
      <c r="A29" s="20" t="s">
        <v>37</v>
      </c>
      <c r="B29" s="21"/>
    </row>
    <row r="30" spans="1:2">
      <c r="A30" s="20" t="s">
        <v>38</v>
      </c>
      <c r="B30" s="21"/>
    </row>
    <row r="31" spans="1:2">
      <c r="A31" s="20" t="s">
        <v>8</v>
      </c>
      <c r="B31" s="21"/>
    </row>
    <row r="32" spans="1:2">
      <c r="A32" s="22" t="s">
        <v>46</v>
      </c>
      <c r="B32" s="21"/>
    </row>
    <row r="33" spans="1:2">
      <c r="A33" s="22" t="s">
        <v>47</v>
      </c>
      <c r="B33" s="21"/>
    </row>
    <row r="34" spans="1:2">
      <c r="A34" s="29" t="s">
        <v>42</v>
      </c>
      <c r="B34" s="29"/>
    </row>
    <row r="35" spans="1:2">
      <c r="A35" s="20" t="s">
        <v>43</v>
      </c>
      <c r="B35" s="28"/>
    </row>
    <row r="36" spans="1:2">
      <c r="A36" s="20" t="s">
        <v>44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11" priority="15">
      <formula>LEN(B3)=0</formula>
    </cfRule>
  </conditionalFormatting>
  <conditionalFormatting sqref="B7:B12">
    <cfRule type="expression" dxfId="10" priority="14">
      <formula>LEN(B7)=0</formula>
    </cfRule>
  </conditionalFormatting>
  <conditionalFormatting sqref="B35:B36">
    <cfRule type="expression" dxfId="9" priority="10">
      <formula>LEN(B35)=0</formula>
    </cfRule>
  </conditionalFormatting>
  <conditionalFormatting sqref="B14:B19">
    <cfRule type="expression" dxfId="8" priority="3">
      <formula>LEN(B14)=0</formula>
    </cfRule>
  </conditionalFormatting>
  <conditionalFormatting sqref="B21:B26">
    <cfRule type="expression" dxfId="7" priority="2">
      <formula>LEN(B21)=0</formula>
    </cfRule>
  </conditionalFormatting>
  <conditionalFormatting sqref="B28:B33">
    <cfRule type="expression" dxfId="6" priority="1">
      <formula>LEN(B28)=0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topLeftCell="A18" workbookViewId="0">
      <selection activeCell="C23" sqref="C23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29" t="s">
        <v>45</v>
      </c>
      <c r="B2" s="29"/>
    </row>
    <row r="3" spans="1:2">
      <c r="A3" s="23" t="s">
        <v>35</v>
      </c>
      <c r="B3" s="24" t="s">
        <v>49</v>
      </c>
    </row>
    <row r="4" spans="1:2">
      <c r="A4" s="25" t="s">
        <v>2</v>
      </c>
      <c r="B4" s="24" t="s">
        <v>50</v>
      </c>
    </row>
    <row r="5" spans="1:2">
      <c r="A5" s="25" t="s">
        <v>3</v>
      </c>
      <c r="B5" s="26" t="s">
        <v>51</v>
      </c>
    </row>
    <row r="6" spans="1:2">
      <c r="A6" s="30" t="s">
        <v>36</v>
      </c>
      <c r="B6" s="30"/>
    </row>
    <row r="7" spans="1:2">
      <c r="A7" s="20" t="s">
        <v>34</v>
      </c>
      <c r="B7" s="21">
        <v>2.1000000000000001E-2</v>
      </c>
    </row>
    <row r="8" spans="1:2">
      <c r="A8" s="20" t="s">
        <v>37</v>
      </c>
      <c r="B8" s="21">
        <v>1.516</v>
      </c>
    </row>
    <row r="9" spans="1:2">
      <c r="A9" s="20" t="s">
        <v>38</v>
      </c>
      <c r="B9" s="21">
        <v>1.516</v>
      </c>
    </row>
    <row r="10" spans="1:2">
      <c r="A10" s="20" t="s">
        <v>8</v>
      </c>
      <c r="B10" s="21">
        <v>82.876999999999995</v>
      </c>
    </row>
    <row r="11" spans="1:2">
      <c r="A11" s="22" t="s">
        <v>46</v>
      </c>
      <c r="B11" s="21">
        <v>4415.59</v>
      </c>
    </row>
    <row r="12" spans="1:2">
      <c r="A12" s="22" t="s">
        <v>47</v>
      </c>
      <c r="B12" s="21">
        <v>4498.7160000000003</v>
      </c>
    </row>
    <row r="13" spans="1:2">
      <c r="A13" s="31" t="s">
        <v>39</v>
      </c>
      <c r="B13" s="31"/>
    </row>
    <row r="14" spans="1:2">
      <c r="A14" s="20" t="s">
        <v>34</v>
      </c>
      <c r="B14" s="21">
        <v>7.8E-2</v>
      </c>
    </row>
    <row r="15" spans="1:2">
      <c r="A15" s="20" t="s">
        <v>37</v>
      </c>
      <c r="B15" s="21">
        <f>B8</f>
        <v>1.516</v>
      </c>
    </row>
    <row r="16" spans="1:2">
      <c r="A16" s="20" t="s">
        <v>38</v>
      </c>
      <c r="B16" s="21">
        <f>B9</f>
        <v>1.516</v>
      </c>
    </row>
    <row r="17" spans="1:2">
      <c r="A17" s="20" t="s">
        <v>8</v>
      </c>
      <c r="B17" s="21">
        <v>66.277000000000001</v>
      </c>
    </row>
    <row r="18" spans="1:2">
      <c r="A18" s="22" t="s">
        <v>46</v>
      </c>
      <c r="B18" s="21">
        <v>391.90699999999998</v>
      </c>
    </row>
    <row r="19" spans="1:2">
      <c r="A19" s="22" t="s">
        <v>47</v>
      </c>
      <c r="B19" s="21">
        <v>402.32100000000003</v>
      </c>
    </row>
    <row r="20" spans="1:2">
      <c r="A20" s="32" t="s">
        <v>40</v>
      </c>
      <c r="B20" s="32"/>
    </row>
    <row r="21" spans="1:2">
      <c r="A21" s="20" t="s">
        <v>34</v>
      </c>
      <c r="B21" s="21">
        <v>0.109</v>
      </c>
    </row>
    <row r="22" spans="1:2">
      <c r="A22" s="20" t="s">
        <v>37</v>
      </c>
      <c r="B22" s="21">
        <f>B8</f>
        <v>1.516</v>
      </c>
    </row>
    <row r="23" spans="1:2">
      <c r="A23" s="20" t="s">
        <v>38</v>
      </c>
      <c r="B23" s="21">
        <f>B9</f>
        <v>1.516</v>
      </c>
    </row>
    <row r="24" spans="1:2">
      <c r="A24" s="20" t="s">
        <v>8</v>
      </c>
      <c r="B24" s="21">
        <v>8.5389999999999997</v>
      </c>
    </row>
    <row r="25" spans="1:2">
      <c r="A25" s="22" t="s">
        <v>46</v>
      </c>
      <c r="B25" s="21">
        <v>462.35300000000001</v>
      </c>
    </row>
    <row r="26" spans="1:2">
      <c r="A26" s="22" t="s">
        <v>47</v>
      </c>
      <c r="B26" s="21">
        <v>474.971</v>
      </c>
    </row>
    <row r="27" spans="1:2">
      <c r="A27" s="33" t="s">
        <v>41</v>
      </c>
      <c r="B27" s="33"/>
    </row>
    <row r="28" spans="1:2">
      <c r="A28" s="20" t="s">
        <v>34</v>
      </c>
      <c r="B28" s="21">
        <v>3.359</v>
      </c>
    </row>
    <row r="29" spans="1:2">
      <c r="A29" s="20" t="s">
        <v>37</v>
      </c>
      <c r="B29" s="21">
        <f>B8</f>
        <v>1.516</v>
      </c>
    </row>
    <row r="30" spans="1:2">
      <c r="A30" s="20" t="s">
        <v>38</v>
      </c>
      <c r="B30" s="21">
        <f>B9</f>
        <v>1.516</v>
      </c>
    </row>
    <row r="31" spans="1:2">
      <c r="A31" s="20" t="s">
        <v>8</v>
      </c>
      <c r="B31" s="21">
        <v>356.29500000000002</v>
      </c>
    </row>
    <row r="32" spans="1:2">
      <c r="A32" s="22" t="s">
        <v>46</v>
      </c>
      <c r="B32" s="21">
        <v>11032.325999999999</v>
      </c>
    </row>
    <row r="33" spans="1:2">
      <c r="A33" s="22" t="s">
        <v>47</v>
      </c>
      <c r="B33" s="21">
        <v>11526.858</v>
      </c>
    </row>
    <row r="34" spans="1:2">
      <c r="A34" s="29" t="s">
        <v>42</v>
      </c>
      <c r="B34" s="29"/>
    </row>
    <row r="35" spans="1:2">
      <c r="A35" s="20" t="s">
        <v>43</v>
      </c>
      <c r="B35" s="102" t="s">
        <v>52</v>
      </c>
    </row>
    <row r="36" spans="1:2">
      <c r="A36" s="20" t="s">
        <v>44</v>
      </c>
      <c r="B36" s="27">
        <v>45657</v>
      </c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5:B36">
    <cfRule type="expression" dxfId="5" priority="10">
      <formula>LEN(B35)=0</formula>
    </cfRule>
  </conditionalFormatting>
  <conditionalFormatting sqref="B3:B5">
    <cfRule type="expression" dxfId="4" priority="5">
      <formula>LEN(B3)=0</formula>
    </cfRule>
  </conditionalFormatting>
  <conditionalFormatting sqref="B7:B12">
    <cfRule type="expression" dxfId="3" priority="4">
      <formula>LEN(B7)=0</formula>
    </cfRule>
  </conditionalFormatting>
  <conditionalFormatting sqref="B14:B19">
    <cfRule type="expression" dxfId="2" priority="3">
      <formula>LEN(B14)=0</formula>
    </cfRule>
  </conditionalFormatting>
  <conditionalFormatting sqref="B21:B26">
    <cfRule type="expression" dxfId="1" priority="2">
      <formula>LEN(B21)=0</formula>
    </cfRule>
  </conditionalFormatting>
  <conditionalFormatting sqref="B28:B33">
    <cfRule type="expression" dxfId="0" priority="1">
      <formula>LEN(B28)=0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view="pageLayout" topLeftCell="A7" zoomScaleNormal="100" workbookViewId="0">
      <selection activeCell="F8" sqref="F8:F9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63" t="s">
        <v>0</v>
      </c>
      <c r="B1" s="37"/>
      <c r="C1" s="37"/>
      <c r="D1" s="37"/>
      <c r="E1" s="37"/>
      <c r="F1" s="37"/>
      <c r="G1" s="37"/>
      <c r="H1" s="37"/>
      <c r="I1" s="38"/>
    </row>
    <row r="2" spans="1:9">
      <c r="A2" s="64" t="s">
        <v>48</v>
      </c>
      <c r="B2" s="40"/>
      <c r="C2" s="40"/>
      <c r="D2" s="40"/>
      <c r="E2" s="40"/>
      <c r="F2" s="40"/>
      <c r="G2" s="40"/>
      <c r="H2" s="40"/>
      <c r="I2" s="41"/>
    </row>
    <row r="3" spans="1:9">
      <c r="A3" s="65" t="s">
        <v>1</v>
      </c>
      <c r="B3" s="66"/>
      <c r="C3" s="67"/>
      <c r="D3" s="68">
        <f>FormTitan!B3</f>
        <v>0</v>
      </c>
      <c r="E3" s="69"/>
      <c r="F3" s="69"/>
      <c r="G3" s="69"/>
      <c r="H3" s="69"/>
      <c r="I3" s="70"/>
    </row>
    <row r="4" spans="1:9">
      <c r="A4" s="71" t="s">
        <v>2</v>
      </c>
      <c r="B4" s="66"/>
      <c r="C4" s="67"/>
      <c r="D4" s="72">
        <f>FormTitan!B4</f>
        <v>0</v>
      </c>
      <c r="E4" s="69"/>
      <c r="F4" s="69"/>
      <c r="G4" s="69"/>
      <c r="H4" s="69"/>
      <c r="I4" s="70"/>
    </row>
    <row r="5" spans="1:9">
      <c r="A5" s="65" t="s">
        <v>3</v>
      </c>
      <c r="B5" s="66"/>
      <c r="C5" s="67"/>
      <c r="D5" s="72">
        <f>FormTitan!B5</f>
        <v>0</v>
      </c>
      <c r="E5" s="69"/>
      <c r="F5" s="69"/>
      <c r="G5" s="69"/>
      <c r="H5" s="69"/>
      <c r="I5" s="70"/>
    </row>
    <row r="6" spans="1:9" ht="14.25" customHeight="1">
      <c r="A6" s="57" t="s">
        <v>4</v>
      </c>
      <c r="B6" s="58"/>
      <c r="C6" s="58"/>
      <c r="D6" s="58"/>
      <c r="E6" s="59"/>
      <c r="F6" s="17" t="s">
        <v>34</v>
      </c>
      <c r="G6" s="77">
        <f>FormTitan!B7</f>
        <v>0</v>
      </c>
      <c r="H6" s="78"/>
      <c r="I6" s="1" t="s">
        <v>6</v>
      </c>
    </row>
    <row r="7" spans="1:9" ht="45" customHeight="1">
      <c r="A7" s="2"/>
      <c r="B7" s="3" t="s">
        <v>7</v>
      </c>
      <c r="C7" s="19" t="s">
        <v>8</v>
      </c>
      <c r="D7" s="4" t="s">
        <v>9</v>
      </c>
      <c r="E7" s="4" t="s">
        <v>10</v>
      </c>
      <c r="F7" s="60" t="s">
        <v>11</v>
      </c>
      <c r="G7" s="61"/>
      <c r="H7" s="62"/>
      <c r="I7" s="5" t="s">
        <v>12</v>
      </c>
    </row>
    <row r="8" spans="1:9" ht="18.75" customHeight="1">
      <c r="A8" s="49" t="s">
        <v>13</v>
      </c>
      <c r="B8" s="34">
        <f>FormTitan!B8</f>
        <v>0</v>
      </c>
      <c r="C8" s="34">
        <f>FormTitan!B10</f>
        <v>0</v>
      </c>
      <c r="D8" s="34">
        <f>FormTitan!B11</f>
        <v>0</v>
      </c>
      <c r="E8" s="51">
        <f>D8-C8</f>
        <v>0</v>
      </c>
      <c r="F8" s="53" t="e">
        <f>((D8-C8)/1000)/(2.5/B8)</f>
        <v>#DIV/0!</v>
      </c>
      <c r="G8" s="73" t="s">
        <v>33</v>
      </c>
      <c r="H8" s="74"/>
      <c r="I8" s="44" t="e">
        <f>ABS(E8-E10)/AVERAGE(E8,E10)</f>
        <v>#DIV/0!</v>
      </c>
    </row>
    <row r="9" spans="1:9" ht="18.75" customHeight="1">
      <c r="A9" s="50"/>
      <c r="B9" s="35"/>
      <c r="C9" s="35"/>
      <c r="D9" s="35"/>
      <c r="E9" s="52"/>
      <c r="F9" s="54"/>
      <c r="G9" s="75" t="s">
        <v>32</v>
      </c>
      <c r="H9" s="76"/>
      <c r="I9" s="45"/>
    </row>
    <row r="10" spans="1:9" ht="18.75" customHeight="1">
      <c r="A10" s="49" t="s">
        <v>16</v>
      </c>
      <c r="B10" s="34">
        <f>FormTitan!B9</f>
        <v>0</v>
      </c>
      <c r="C10" s="34">
        <f>C8</f>
        <v>0</v>
      </c>
      <c r="D10" s="34">
        <f>FormTitan!B12</f>
        <v>0</v>
      </c>
      <c r="E10" s="51">
        <f>D10-C10</f>
        <v>0</v>
      </c>
      <c r="F10" s="53" t="e">
        <f>((D10-C10)/1000)/(2.5/B10)</f>
        <v>#DIV/0!</v>
      </c>
      <c r="G10" s="55" t="s">
        <v>14</v>
      </c>
      <c r="H10" s="56"/>
      <c r="I10" s="45"/>
    </row>
    <row r="11" spans="1:9" ht="18.75" customHeight="1">
      <c r="A11" s="50"/>
      <c r="B11" s="35"/>
      <c r="C11" s="35"/>
      <c r="D11" s="35"/>
      <c r="E11" s="52"/>
      <c r="F11" s="54"/>
      <c r="G11" s="47" t="s">
        <v>15</v>
      </c>
      <c r="H11" s="48"/>
      <c r="I11" s="46"/>
    </row>
    <row r="12" spans="1:9" ht="15" customHeight="1">
      <c r="A12" s="57" t="s">
        <v>23</v>
      </c>
      <c r="B12" s="58"/>
      <c r="C12" s="58"/>
      <c r="D12" s="58"/>
      <c r="E12" s="59"/>
      <c r="F12" s="18" t="s">
        <v>34</v>
      </c>
      <c r="G12" s="77">
        <f>FormTitan!B14</f>
        <v>0</v>
      </c>
      <c r="H12" s="78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60" t="s">
        <v>11</v>
      </c>
      <c r="G13" s="61"/>
      <c r="H13" s="62"/>
      <c r="I13" s="5" t="s">
        <v>25</v>
      </c>
    </row>
    <row r="14" spans="1:9" ht="18.75" customHeight="1">
      <c r="A14" s="49" t="s">
        <v>13</v>
      </c>
      <c r="B14" s="34">
        <f>FormTitan!B15</f>
        <v>0</v>
      </c>
      <c r="C14" s="34">
        <f>FormTitan!B17</f>
        <v>0</v>
      </c>
      <c r="D14" s="34">
        <f>FormTitan!B18</f>
        <v>0</v>
      </c>
      <c r="E14" s="51">
        <f>D14-C14</f>
        <v>0</v>
      </c>
      <c r="F14" s="53" t="e">
        <f>((D14-C14)/1000)/(0.15/B14)</f>
        <v>#DIV/0!</v>
      </c>
      <c r="G14" s="55" t="s">
        <v>14</v>
      </c>
      <c r="H14" s="56"/>
      <c r="I14" s="44" t="e">
        <f>ABS(E14-E16)/AVERAGE(E14,E16)</f>
        <v>#DIV/0!</v>
      </c>
    </row>
    <row r="15" spans="1:9" ht="15.75">
      <c r="A15" s="50"/>
      <c r="B15" s="35"/>
      <c r="C15" s="35"/>
      <c r="D15" s="35"/>
      <c r="E15" s="52"/>
      <c r="F15" s="54"/>
      <c r="G15" s="47" t="s">
        <v>15</v>
      </c>
      <c r="H15" s="48"/>
      <c r="I15" s="45"/>
    </row>
    <row r="16" spans="1:9" ht="18.75" customHeight="1">
      <c r="A16" s="49" t="s">
        <v>16</v>
      </c>
      <c r="B16" s="34">
        <f>FormTitan!B16</f>
        <v>0</v>
      </c>
      <c r="C16" s="34">
        <f>C14</f>
        <v>0</v>
      </c>
      <c r="D16" s="34">
        <f>FormTitan!B19</f>
        <v>0</v>
      </c>
      <c r="E16" s="51">
        <f>D16-C16</f>
        <v>0</v>
      </c>
      <c r="F16" s="53" t="e">
        <f>((D16-C16)/1000)/(0.15/B16)</f>
        <v>#DIV/0!</v>
      </c>
      <c r="G16" s="55" t="s">
        <v>14</v>
      </c>
      <c r="H16" s="56"/>
      <c r="I16" s="45"/>
    </row>
    <row r="17" spans="1:9" ht="18.75" customHeight="1">
      <c r="A17" s="50"/>
      <c r="B17" s="35"/>
      <c r="C17" s="35"/>
      <c r="D17" s="35"/>
      <c r="E17" s="52"/>
      <c r="F17" s="54"/>
      <c r="G17" s="47" t="s">
        <v>15</v>
      </c>
      <c r="H17" s="48"/>
      <c r="I17" s="46"/>
    </row>
    <row r="18" spans="1:9" ht="15" customHeight="1">
      <c r="A18" s="57" t="s">
        <v>17</v>
      </c>
      <c r="B18" s="58"/>
      <c r="C18" s="58"/>
      <c r="D18" s="58"/>
      <c r="E18" s="59"/>
      <c r="F18" s="18" t="s">
        <v>34</v>
      </c>
      <c r="G18" s="77">
        <f>FormTitan!B21</f>
        <v>0</v>
      </c>
      <c r="H18" s="78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60" t="s">
        <v>11</v>
      </c>
      <c r="G19" s="61"/>
      <c r="H19" s="62"/>
      <c r="I19" s="5" t="s">
        <v>19</v>
      </c>
    </row>
    <row r="20" spans="1:9" ht="18.75" customHeight="1">
      <c r="A20" s="49" t="s">
        <v>13</v>
      </c>
      <c r="B20" s="34">
        <f>FormTitan!B22</f>
        <v>0</v>
      </c>
      <c r="C20" s="34">
        <f>FormTitan!B24</f>
        <v>0</v>
      </c>
      <c r="D20" s="34">
        <f>FormTitan!B25</f>
        <v>0</v>
      </c>
      <c r="E20" s="51">
        <f>D20-C20</f>
        <v>0</v>
      </c>
      <c r="F20" s="53" t="e">
        <f>((D20-C20)/1000)/(0.25/B20)</f>
        <v>#DIV/0!</v>
      </c>
      <c r="G20" s="55" t="s">
        <v>14</v>
      </c>
      <c r="H20" s="56"/>
      <c r="I20" s="44" t="e">
        <f>ABS(E20-E22)/AVERAGE(E20,E22)</f>
        <v>#DIV/0!</v>
      </c>
    </row>
    <row r="21" spans="1:9" ht="18.75" customHeight="1">
      <c r="A21" s="50"/>
      <c r="B21" s="35"/>
      <c r="C21" s="35"/>
      <c r="D21" s="35"/>
      <c r="E21" s="52"/>
      <c r="F21" s="54"/>
      <c r="G21" s="47" t="s">
        <v>15</v>
      </c>
      <c r="H21" s="48"/>
      <c r="I21" s="45"/>
    </row>
    <row r="22" spans="1:9" ht="18.75" customHeight="1">
      <c r="A22" s="49" t="s">
        <v>16</v>
      </c>
      <c r="B22" s="34">
        <f>FormTitan!B23</f>
        <v>0</v>
      </c>
      <c r="C22" s="34">
        <f>C20</f>
        <v>0</v>
      </c>
      <c r="D22" s="34">
        <f>FormTitan!B26</f>
        <v>0</v>
      </c>
      <c r="E22" s="51">
        <f>D22-C22</f>
        <v>0</v>
      </c>
      <c r="F22" s="53" t="e">
        <f>((D22-C22)/1000)/(0.25/B22)</f>
        <v>#DIV/0!</v>
      </c>
      <c r="G22" s="55" t="s">
        <v>14</v>
      </c>
      <c r="H22" s="56"/>
      <c r="I22" s="45"/>
    </row>
    <row r="23" spans="1:9" ht="18.75" customHeight="1">
      <c r="A23" s="50"/>
      <c r="B23" s="35"/>
      <c r="C23" s="35"/>
      <c r="D23" s="35"/>
      <c r="E23" s="52"/>
      <c r="F23" s="54"/>
      <c r="G23" s="47" t="s">
        <v>15</v>
      </c>
      <c r="H23" s="48"/>
      <c r="I23" s="46"/>
    </row>
    <row r="24" spans="1:9" ht="15" customHeight="1">
      <c r="A24" s="57" t="s">
        <v>20</v>
      </c>
      <c r="B24" s="58"/>
      <c r="C24" s="58"/>
      <c r="D24" s="58"/>
      <c r="E24" s="59"/>
      <c r="F24" s="18" t="s">
        <v>5</v>
      </c>
      <c r="G24" s="77">
        <f>FormTitan!B28</f>
        <v>0</v>
      </c>
      <c r="H24" s="78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60" t="s">
        <v>11</v>
      </c>
      <c r="G25" s="61"/>
      <c r="H25" s="62"/>
      <c r="I25" s="5" t="s">
        <v>22</v>
      </c>
    </row>
    <row r="26" spans="1:9" ht="18.75" customHeight="1">
      <c r="A26" s="49" t="s">
        <v>13</v>
      </c>
      <c r="B26" s="34">
        <f>FormTitan!B22</f>
        <v>0</v>
      </c>
      <c r="C26" s="34">
        <f>FormTitan!B31</f>
        <v>0</v>
      </c>
      <c r="D26" s="34">
        <f>FormTitan!B32</f>
        <v>0</v>
      </c>
      <c r="E26" s="51">
        <f>D26-C26</f>
        <v>0</v>
      </c>
      <c r="F26" s="53" t="e">
        <f>((D26-C26)/1000)/(5/B26)</f>
        <v>#DIV/0!</v>
      </c>
      <c r="G26" s="55" t="s">
        <v>14</v>
      </c>
      <c r="H26" s="56"/>
      <c r="I26" s="44" t="e">
        <f>ABS(E26-E28)/AVERAGE(E26,E28)</f>
        <v>#DIV/0!</v>
      </c>
    </row>
    <row r="27" spans="1:9" ht="18.75" customHeight="1">
      <c r="A27" s="50"/>
      <c r="B27" s="35"/>
      <c r="C27" s="35"/>
      <c r="D27" s="35"/>
      <c r="E27" s="52"/>
      <c r="F27" s="54"/>
      <c r="G27" s="47" t="s">
        <v>15</v>
      </c>
      <c r="H27" s="48"/>
      <c r="I27" s="45"/>
    </row>
    <row r="28" spans="1:9" ht="18.75" customHeight="1">
      <c r="A28" s="49" t="s">
        <v>16</v>
      </c>
      <c r="B28" s="34">
        <f>FormTitan!B23</f>
        <v>0</v>
      </c>
      <c r="C28" s="34">
        <f>C26</f>
        <v>0</v>
      </c>
      <c r="D28" s="34">
        <f>FormTitan!B33</f>
        <v>0</v>
      </c>
      <c r="E28" s="51">
        <f>D28-C28</f>
        <v>0</v>
      </c>
      <c r="F28" s="53" t="e">
        <f>((D28-C28)/1000)/(5/B28)</f>
        <v>#DIV/0!</v>
      </c>
      <c r="G28" s="55" t="s">
        <v>14</v>
      </c>
      <c r="H28" s="56"/>
      <c r="I28" s="45"/>
    </row>
    <row r="29" spans="1:9" ht="18.75" customHeight="1">
      <c r="A29" s="50"/>
      <c r="B29" s="35"/>
      <c r="C29" s="35"/>
      <c r="D29" s="35"/>
      <c r="E29" s="52"/>
      <c r="F29" s="54"/>
      <c r="G29" s="47" t="s">
        <v>15</v>
      </c>
      <c r="H29" s="48"/>
      <c r="I29" s="46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36" t="s">
        <v>26</v>
      </c>
      <c r="B31" s="37"/>
      <c r="C31" s="37"/>
      <c r="D31" s="38"/>
      <c r="E31" s="79">
        <f>FormTitan!B35</f>
        <v>0</v>
      </c>
      <c r="F31" s="80"/>
      <c r="G31" s="80"/>
      <c r="H31" s="83">
        <f>FormTitan!B36</f>
        <v>0</v>
      </c>
      <c r="I31" s="84"/>
    </row>
    <row r="32" spans="1:9" ht="15.75" customHeight="1">
      <c r="A32" s="39"/>
      <c r="B32" s="40"/>
      <c r="C32" s="40"/>
      <c r="D32" s="41"/>
      <c r="E32" s="81"/>
      <c r="F32" s="82"/>
      <c r="G32" s="82"/>
      <c r="H32" s="85"/>
      <c r="I32" s="86"/>
    </row>
    <row r="33" spans="1:9" ht="15.75" customHeight="1">
      <c r="A33" s="42" t="s">
        <v>27</v>
      </c>
      <c r="B33" s="37"/>
      <c r="C33" s="37"/>
      <c r="D33" s="38"/>
      <c r="E33" s="43"/>
      <c r="F33" s="37"/>
      <c r="G33" s="37"/>
      <c r="H33" s="37"/>
      <c r="I33" s="38"/>
    </row>
    <row r="34" spans="1:9" ht="15.75" customHeight="1">
      <c r="A34" s="39"/>
      <c r="B34" s="40"/>
      <c r="C34" s="40"/>
      <c r="D34" s="41"/>
      <c r="E34" s="40"/>
      <c r="F34" s="40"/>
      <c r="G34" s="40"/>
      <c r="H34" s="40"/>
      <c r="I34" s="41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&amp;LPKKK/UAT/003A&amp;R16-Dis-2024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tabSelected="1" view="pageLayout" topLeftCell="A22" zoomScaleNormal="100" workbookViewId="0">
      <selection activeCell="I37" sqref="I37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42578125" bestFit="1" customWidth="1"/>
    <col min="6" max="6" width="8.85546875" customWidth="1"/>
    <col min="7" max="7" width="7.5703125" customWidth="1"/>
    <col min="8" max="8" width="10.7109375" customWidth="1"/>
    <col min="9" max="9" width="10.42578125" customWidth="1"/>
    <col min="10" max="26" width="8" customWidth="1"/>
  </cols>
  <sheetData>
    <row r="1" spans="1:9">
      <c r="A1" s="63" t="s">
        <v>0</v>
      </c>
      <c r="B1" s="37"/>
      <c r="C1" s="37"/>
      <c r="D1" s="37"/>
      <c r="E1" s="37"/>
      <c r="F1" s="37"/>
      <c r="G1" s="37"/>
      <c r="H1" s="37"/>
      <c r="I1" s="38"/>
    </row>
    <row r="2" spans="1:9">
      <c r="A2" s="64" t="s">
        <v>48</v>
      </c>
      <c r="B2" s="40"/>
      <c r="C2" s="40"/>
      <c r="D2" s="40"/>
      <c r="E2" s="40"/>
      <c r="F2" s="40"/>
      <c r="G2" s="40"/>
      <c r="H2" s="40"/>
      <c r="I2" s="41"/>
    </row>
    <row r="3" spans="1:9">
      <c r="A3" s="65" t="s">
        <v>1</v>
      </c>
      <c r="B3" s="66"/>
      <c r="C3" s="67"/>
      <c r="D3" s="72" t="str">
        <f>FormGH!B3</f>
        <v>311224(1)</v>
      </c>
      <c r="E3" s="69"/>
      <c r="F3" s="69"/>
      <c r="G3" s="69"/>
      <c r="H3" s="69"/>
      <c r="I3" s="70"/>
    </row>
    <row r="4" spans="1:9">
      <c r="A4" s="65" t="s">
        <v>2</v>
      </c>
      <c r="B4" s="66"/>
      <c r="C4" s="67"/>
      <c r="D4" s="72" t="str">
        <f>FormGH!B4</f>
        <v>IQC PIL 261224</v>
      </c>
      <c r="E4" s="69"/>
      <c r="F4" s="69"/>
      <c r="G4" s="69"/>
      <c r="H4" s="69"/>
      <c r="I4" s="70"/>
    </row>
    <row r="5" spans="1:9">
      <c r="A5" s="65" t="s">
        <v>3</v>
      </c>
      <c r="B5" s="66"/>
      <c r="C5" s="67"/>
      <c r="D5" s="72" t="str">
        <f>FormGH!B5</f>
        <v>RB GH B 261224</v>
      </c>
      <c r="E5" s="69"/>
      <c r="F5" s="69"/>
      <c r="G5" s="69"/>
      <c r="H5" s="69"/>
      <c r="I5" s="70"/>
    </row>
    <row r="6" spans="1:9" ht="15" customHeight="1">
      <c r="A6" s="57" t="s">
        <v>4</v>
      </c>
      <c r="B6" s="66"/>
      <c r="C6" s="66"/>
      <c r="D6" s="66"/>
      <c r="E6" s="67"/>
      <c r="F6" s="17" t="s">
        <v>5</v>
      </c>
      <c r="G6" s="77">
        <f>FormGH!B7</f>
        <v>2.1000000000000001E-2</v>
      </c>
      <c r="H6" s="78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4" t="s">
        <v>10</v>
      </c>
      <c r="F7" s="95" t="s">
        <v>11</v>
      </c>
      <c r="G7" s="37"/>
      <c r="H7" s="38"/>
      <c r="I7" s="5" t="s">
        <v>12</v>
      </c>
    </row>
    <row r="8" spans="1:9" ht="18.75" customHeight="1">
      <c r="A8" s="49" t="s">
        <v>13</v>
      </c>
      <c r="B8" s="34">
        <f>FormGH!B8</f>
        <v>1.516</v>
      </c>
      <c r="C8" s="34">
        <f>FormGH!B10</f>
        <v>82.876999999999995</v>
      </c>
      <c r="D8" s="34">
        <f>FormGH!B11</f>
        <v>4415.59</v>
      </c>
      <c r="E8" s="94">
        <f>D8-C8</f>
        <v>4332.7129999999997</v>
      </c>
      <c r="F8" s="53">
        <f>((D8-C8)/1000)/(7.5/B8)</f>
        <v>0.87578572106666674</v>
      </c>
      <c r="G8" s="55" t="s">
        <v>28</v>
      </c>
      <c r="H8" s="93"/>
      <c r="I8" s="44">
        <f>ABS(E8-E10)/AVERAGE(E8,E10)</f>
        <v>1.9003373358242644E-2</v>
      </c>
    </row>
    <row r="9" spans="1:9" ht="18.75" customHeight="1">
      <c r="A9" s="90"/>
      <c r="B9" s="87"/>
      <c r="C9" s="87"/>
      <c r="D9" s="88"/>
      <c r="E9" s="92"/>
      <c r="F9" s="92"/>
      <c r="G9" s="47" t="s">
        <v>29</v>
      </c>
      <c r="H9" s="91"/>
      <c r="I9" s="89"/>
    </row>
    <row r="10" spans="1:9" ht="18.75" customHeight="1">
      <c r="A10" s="49" t="s">
        <v>16</v>
      </c>
      <c r="B10" s="34">
        <f>FormGH!B9</f>
        <v>1.516</v>
      </c>
      <c r="C10" s="34">
        <f>C8</f>
        <v>82.876999999999995</v>
      </c>
      <c r="D10" s="34">
        <f>FormGH!B12</f>
        <v>4498.7160000000003</v>
      </c>
      <c r="E10" s="94">
        <f>D10-C10</f>
        <v>4415.8389999999999</v>
      </c>
      <c r="F10" s="53">
        <f>((D10-C10)/1000)/(7.5/B10)</f>
        <v>0.8925882565333334</v>
      </c>
      <c r="G10" s="55" t="s">
        <v>30</v>
      </c>
      <c r="H10" s="93"/>
      <c r="I10" s="89"/>
    </row>
    <row r="11" spans="1:9" ht="18.75" customHeight="1">
      <c r="A11" s="90"/>
      <c r="B11" s="87"/>
      <c r="C11" s="87"/>
      <c r="D11" s="88"/>
      <c r="E11" s="92"/>
      <c r="F11" s="92"/>
      <c r="G11" s="47" t="s">
        <v>31</v>
      </c>
      <c r="H11" s="91"/>
      <c r="I11" s="90"/>
    </row>
    <row r="12" spans="1:9" ht="15" customHeight="1">
      <c r="A12" s="57" t="s">
        <v>23</v>
      </c>
      <c r="B12" s="66"/>
      <c r="C12" s="66"/>
      <c r="D12" s="66"/>
      <c r="E12" s="67"/>
      <c r="F12" s="18" t="s">
        <v>5</v>
      </c>
      <c r="G12" s="77">
        <f>FormGH!B14</f>
        <v>7.8E-2</v>
      </c>
      <c r="H12" s="78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95" t="s">
        <v>11</v>
      </c>
      <c r="G13" s="37"/>
      <c r="H13" s="38"/>
      <c r="I13" s="5" t="s">
        <v>25</v>
      </c>
    </row>
    <row r="14" spans="1:9" ht="18.75" customHeight="1">
      <c r="A14" s="49" t="s">
        <v>13</v>
      </c>
      <c r="B14" s="34">
        <f>FormGH!B15</f>
        <v>1.516</v>
      </c>
      <c r="C14" s="34">
        <f>FormGH!B17</f>
        <v>66.277000000000001</v>
      </c>
      <c r="D14" s="34">
        <f>FormGH!B18</f>
        <v>391.90699999999998</v>
      </c>
      <c r="E14" s="94">
        <f>D14-C14</f>
        <v>325.63</v>
      </c>
      <c r="F14" s="53">
        <f>((D14-C14)/1000)/(0.45/B14)</f>
        <v>1.0970112888888888</v>
      </c>
      <c r="G14" s="55" t="s">
        <v>14</v>
      </c>
      <c r="H14" s="93"/>
      <c r="I14" s="44">
        <f>ABS(E14-E16)/AVERAGE(E14,E16)</f>
        <v>3.1477736770675724E-2</v>
      </c>
    </row>
    <row r="15" spans="1:9" ht="15.75">
      <c r="A15" s="90"/>
      <c r="B15" s="87"/>
      <c r="C15" s="87"/>
      <c r="D15" s="88"/>
      <c r="E15" s="92"/>
      <c r="F15" s="92"/>
      <c r="G15" s="47" t="s">
        <v>15</v>
      </c>
      <c r="H15" s="91"/>
      <c r="I15" s="89"/>
    </row>
    <row r="16" spans="1:9" ht="18.75" customHeight="1">
      <c r="A16" s="49" t="s">
        <v>16</v>
      </c>
      <c r="B16" s="34">
        <f>FormGH!B16</f>
        <v>1.516</v>
      </c>
      <c r="C16" s="34">
        <f>C14</f>
        <v>66.277000000000001</v>
      </c>
      <c r="D16" s="34">
        <f>FormGH!B19</f>
        <v>402.32100000000003</v>
      </c>
      <c r="E16" s="94">
        <f>D16-C16</f>
        <v>336.04400000000004</v>
      </c>
      <c r="F16" s="53">
        <f>((D16-C16)/1000)/(0.45/B16)</f>
        <v>1.1320948977777778</v>
      </c>
      <c r="G16" s="55" t="s">
        <v>14</v>
      </c>
      <c r="H16" s="93"/>
      <c r="I16" s="89"/>
    </row>
    <row r="17" spans="1:9" ht="18.75" customHeight="1">
      <c r="A17" s="90"/>
      <c r="B17" s="87"/>
      <c r="C17" s="87"/>
      <c r="D17" s="88"/>
      <c r="E17" s="92"/>
      <c r="F17" s="92"/>
      <c r="G17" s="47" t="s">
        <v>15</v>
      </c>
      <c r="H17" s="91"/>
      <c r="I17" s="90"/>
    </row>
    <row r="18" spans="1:9" ht="15.75" customHeight="1">
      <c r="A18" s="57" t="s">
        <v>17</v>
      </c>
      <c r="B18" s="66"/>
      <c r="C18" s="66"/>
      <c r="D18" s="66"/>
      <c r="E18" s="67"/>
      <c r="F18" s="18" t="s">
        <v>5</v>
      </c>
      <c r="G18" s="96">
        <f>FormGH!B21</f>
        <v>0.109</v>
      </c>
      <c r="H18" s="97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95" t="s">
        <v>11</v>
      </c>
      <c r="G19" s="37"/>
      <c r="H19" s="38"/>
      <c r="I19" s="5" t="s">
        <v>19</v>
      </c>
    </row>
    <row r="20" spans="1:9" ht="18.75" customHeight="1">
      <c r="A20" s="49" t="s">
        <v>13</v>
      </c>
      <c r="B20" s="34">
        <f>FormGH!B22</f>
        <v>1.516</v>
      </c>
      <c r="C20" s="34">
        <f>FormGH!B24</f>
        <v>8.5389999999999997</v>
      </c>
      <c r="D20" s="34">
        <f>FormGH!B25</f>
        <v>462.35300000000001</v>
      </c>
      <c r="E20" s="51">
        <f>D20-C20</f>
        <v>453.81400000000002</v>
      </c>
      <c r="F20" s="53">
        <f>((D20-C20)/1000)/(0.75/B20)</f>
        <v>0.9173093653333334</v>
      </c>
      <c r="G20" s="55" t="s">
        <v>14</v>
      </c>
      <c r="H20" s="93"/>
      <c r="I20" s="44">
        <f>ABS(E20-E22)/AVERAGE(E20,E22)</f>
        <v>2.7423102083573292E-2</v>
      </c>
    </row>
    <row r="21" spans="1:9" ht="18.75" customHeight="1">
      <c r="A21" s="90"/>
      <c r="B21" s="87"/>
      <c r="C21" s="87"/>
      <c r="D21" s="88"/>
      <c r="E21" s="90"/>
      <c r="F21" s="92"/>
      <c r="G21" s="47" t="s">
        <v>15</v>
      </c>
      <c r="H21" s="91"/>
      <c r="I21" s="89"/>
    </row>
    <row r="22" spans="1:9" ht="18.75" customHeight="1">
      <c r="A22" s="49" t="s">
        <v>16</v>
      </c>
      <c r="B22" s="34">
        <f>FormGH!B23</f>
        <v>1.516</v>
      </c>
      <c r="C22" s="34">
        <f>C20</f>
        <v>8.5389999999999997</v>
      </c>
      <c r="D22" s="34">
        <f>FormGH!B26</f>
        <v>474.971</v>
      </c>
      <c r="E22" s="51">
        <f>D22-C22</f>
        <v>466.43200000000002</v>
      </c>
      <c r="F22" s="53">
        <f>((D22-C22)/1000)/(0.75/B22)</f>
        <v>0.94281454933333342</v>
      </c>
      <c r="G22" s="55" t="s">
        <v>14</v>
      </c>
      <c r="H22" s="93"/>
      <c r="I22" s="89"/>
    </row>
    <row r="23" spans="1:9" ht="18.75" customHeight="1">
      <c r="A23" s="90"/>
      <c r="B23" s="87"/>
      <c r="C23" s="87"/>
      <c r="D23" s="88"/>
      <c r="E23" s="90"/>
      <c r="F23" s="92"/>
      <c r="G23" s="47" t="s">
        <v>15</v>
      </c>
      <c r="H23" s="91"/>
      <c r="I23" s="90"/>
    </row>
    <row r="24" spans="1:9" ht="15.75" customHeight="1">
      <c r="A24" s="57" t="s">
        <v>20</v>
      </c>
      <c r="B24" s="66"/>
      <c r="C24" s="66"/>
      <c r="D24" s="66"/>
      <c r="E24" s="67"/>
      <c r="F24" s="18" t="s">
        <v>5</v>
      </c>
      <c r="G24" s="77">
        <f>FormGH!B28</f>
        <v>3.359</v>
      </c>
      <c r="H24" s="78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95" t="s">
        <v>11</v>
      </c>
      <c r="G25" s="37"/>
      <c r="H25" s="38"/>
      <c r="I25" s="5" t="s">
        <v>22</v>
      </c>
    </row>
    <row r="26" spans="1:9" ht="18.75" customHeight="1">
      <c r="A26" s="49" t="s">
        <v>13</v>
      </c>
      <c r="B26" s="34">
        <f>FormGH!B29</f>
        <v>1.516</v>
      </c>
      <c r="C26" s="34">
        <f>FormGH!B31</f>
        <v>356.29500000000002</v>
      </c>
      <c r="D26" s="34">
        <f>FormGH!B32</f>
        <v>11032.325999999999</v>
      </c>
      <c r="E26" s="51">
        <f>D26-C26</f>
        <v>10676.030999999999</v>
      </c>
      <c r="F26" s="53">
        <f>((D26-C26)/1000)/(15/B26)</f>
        <v>1.0789908663999999</v>
      </c>
      <c r="G26" s="55" t="s">
        <v>14</v>
      </c>
      <c r="H26" s="93"/>
      <c r="I26" s="44">
        <f>ABS(E26-E28)/AVERAGE(E26,E28)</f>
        <v>4.5273144179820535E-2</v>
      </c>
    </row>
    <row r="27" spans="1:9" ht="18.75" customHeight="1">
      <c r="A27" s="90"/>
      <c r="B27" s="87"/>
      <c r="C27" s="87"/>
      <c r="D27" s="88"/>
      <c r="E27" s="90"/>
      <c r="F27" s="92"/>
      <c r="G27" s="47" t="s">
        <v>15</v>
      </c>
      <c r="H27" s="91"/>
      <c r="I27" s="89"/>
    </row>
    <row r="28" spans="1:9" ht="18.75" customHeight="1">
      <c r="A28" s="49" t="s">
        <v>16</v>
      </c>
      <c r="B28" s="34">
        <f>FormGH!B30</f>
        <v>1.516</v>
      </c>
      <c r="C28" s="34">
        <f>C26</f>
        <v>356.29500000000002</v>
      </c>
      <c r="D28" s="34">
        <f>FormGH!B33</f>
        <v>11526.858</v>
      </c>
      <c r="E28" s="51">
        <f>D28-C28</f>
        <v>11170.563</v>
      </c>
      <c r="F28" s="53">
        <f>((D28-C28)/1000)/(15/B28)</f>
        <v>1.1289715672</v>
      </c>
      <c r="G28" s="55" t="s">
        <v>14</v>
      </c>
      <c r="H28" s="93"/>
      <c r="I28" s="89"/>
    </row>
    <row r="29" spans="1:9" ht="18.75" customHeight="1">
      <c r="A29" s="90"/>
      <c r="B29" s="87"/>
      <c r="C29" s="87"/>
      <c r="D29" s="88"/>
      <c r="E29" s="90"/>
      <c r="F29" s="92"/>
      <c r="G29" s="47" t="s">
        <v>15</v>
      </c>
      <c r="H29" s="91"/>
      <c r="I29" s="90"/>
    </row>
    <row r="30" spans="1:9" ht="15.75" customHeight="1">
      <c r="A30" s="36" t="s">
        <v>26</v>
      </c>
      <c r="B30" s="37"/>
      <c r="C30" s="37"/>
      <c r="D30" s="38"/>
      <c r="E30" s="98" t="str">
        <f>FormGH!B35</f>
        <v>PERMIT / AMIR</v>
      </c>
      <c r="F30" s="99"/>
      <c r="G30" s="99"/>
      <c r="H30" s="83">
        <f>FormGH!B36</f>
        <v>45657</v>
      </c>
      <c r="I30" s="84"/>
    </row>
    <row r="31" spans="1:9" ht="15.75" customHeight="1">
      <c r="A31" s="39"/>
      <c r="B31" s="40"/>
      <c r="C31" s="40"/>
      <c r="D31" s="41"/>
      <c r="E31" s="100"/>
      <c r="F31" s="101"/>
      <c r="G31" s="101"/>
      <c r="H31" s="85"/>
      <c r="I31" s="86"/>
    </row>
    <row r="32" spans="1:9" ht="15.75" customHeight="1">
      <c r="A32" s="42" t="s">
        <v>27</v>
      </c>
      <c r="B32" s="37"/>
      <c r="C32" s="37"/>
      <c r="D32" s="38"/>
      <c r="E32" s="43"/>
      <c r="F32" s="37"/>
      <c r="G32" s="37"/>
      <c r="H32" s="37"/>
      <c r="I32" s="38"/>
    </row>
    <row r="33" spans="1:9" ht="15.75" customHeight="1">
      <c r="A33" s="39"/>
      <c r="B33" s="40"/>
      <c r="C33" s="40"/>
      <c r="D33" s="41"/>
      <c r="E33" s="40"/>
      <c r="F33" s="40"/>
      <c r="G33" s="40"/>
      <c r="H33" s="40"/>
      <c r="I33" s="41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&amp;LPKKK/UAT/003A&amp;R16-Dis-2024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2025-01-08T07:22:55Z</cp:lastPrinted>
  <dcterms:created xsi:type="dcterms:W3CDTF">2006-09-16T00:00:00Z</dcterms:created>
  <dcterms:modified xsi:type="dcterms:W3CDTF">2025-01-08T07:28:55Z</dcterms:modified>
</cp:coreProperties>
</file>