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CPMS\120225\"/>
    </mc:Choice>
  </mc:AlternateContent>
  <xr:revisionPtr revIDLastSave="0" documentId="13_ncr:1_{0401808F-4096-458A-8988-4450A462CBFC}" xr6:coauthVersionLast="36" xr6:coauthVersionMax="36" xr10:uidLastSave="{00000000-0000-0000-0000-000000000000}"/>
  <bookViews>
    <workbookView xWindow="0" yWindow="0" windowWidth="15345" windowHeight="4545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B30" i="5" l="1"/>
  <c r="B29" i="5"/>
  <c r="B23" i="5"/>
  <c r="B22" i="5"/>
  <c r="B16" i="5"/>
  <c r="B15" i="5"/>
  <c r="B16" i="4"/>
  <c r="B23" i="4" s="1"/>
  <c r="B30" i="4" s="1"/>
  <c r="B15" i="4"/>
  <c r="B22" i="4" s="1"/>
  <c r="B29" i="4" s="1"/>
  <c r="C26" i="1" l="1"/>
  <c r="G24" i="1" l="1"/>
  <c r="D28" i="2" l="1"/>
  <c r="D26" i="2"/>
  <c r="D22" i="2"/>
  <c r="D20" i="2"/>
  <c r="D16" i="2"/>
  <c r="D14" i="2"/>
  <c r="D10" i="2"/>
  <c r="D8" i="2"/>
  <c r="D28" i="1"/>
  <c r="D26" i="1"/>
  <c r="D22" i="1"/>
  <c r="D20" i="1"/>
  <c r="D16" i="1"/>
  <c r="D14" i="1"/>
  <c r="D10" i="1"/>
  <c r="D8" i="1"/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<sst xmlns="http://schemas.openxmlformats.org/spreadsheetml/2006/main" count="210" uniqueCount="54">
  <si>
    <t xml:space="preserve">Unit Analisis Tradisional 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</si>
  <si>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</si>
  <si>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</si>
  <si>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</si>
  <si>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</si>
  <si>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</si>
  <si>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</si>
  <si>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</si>
  <si>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</si>
  <si>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</si>
  <si>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</si>
  <si>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</si>
  <si>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</si>
  <si>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</si>
  <si>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</si>
  <si>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</si>
  <si>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</si>
  <si>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</si>
  <si>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</si>
  <si>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</si>
  <si>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</si>
  <si>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</si>
  <si>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</si>
  <si>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</si>
  <si>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</si>
  <si>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</si>
  <si>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</si>
  <si>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</si>
  <si>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</si>
  <si>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</si>
  <si>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</si>
  <si>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</si>
  <si>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</si>
  <si>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</si>
  <si>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</si>
  <si>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</si>
  <si>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</si>
  <si>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</si>
  <si>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</si>
  <si>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</si>
  <si>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</si>
  <si>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</si>
  <si>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</si>
  <si>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</si>
  <si>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</si>
  <si>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</si>
  <si>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A (ppb):</t>
  </si>
  <si>
    <t>IQC POW B (ppb):</t>
  </si>
  <si>
    <t>Laporan Internal Quality Control ICPMS</t>
  </si>
  <si>
    <t>120524</t>
  </si>
  <si>
    <t>IQC POW 100225</t>
  </si>
  <si>
    <t>RB POW 100225</t>
  </si>
  <si>
    <t>AMIR / MAISARAH</t>
  </si>
  <si>
    <t>120525(2)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</si>
</sst>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1" fontId="9" fillId="2" borderId="10" xfId="0" applyNumberFormat="1" applyFont="1" applyFill="1" applyBorder="1" applyAlignment="1">
      <alignment horizontal="left" vertical="top" wrapText="1"/>
    </xf>
    <xf numFmtId="0" fontId="8" fillId="0" borderId="10" xfId="0" applyFont="1" applyBorder="1" applyAlignment="1">
      <alignment wrapText="1"/>
    </xf>
    <xf numFmtId="164" fontId="6" fillId="0" borderId="10" xfId="0" applyNumberFormat="1" applyFont="1" applyBorder="1" applyAlignment="1">
      <alignment wrapText="1"/>
    </xf>
    <xf numFmtId="165" fontId="6" fillId="0" borderId="10" xfId="0" applyNumberFormat="1" applyFont="1" applyBorder="1" applyAlignment="1">
      <alignment wrapText="1"/>
    </xf>
    <xf numFmtId="10" fontId="6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/>
    <xf numFmtId="0" fontId="8" fillId="0" borderId="0" xfId="0" applyFont="1" applyAlignment="1"/>
    <xf numFmtId="165" fontId="6" fillId="0" borderId="10" xfId="0" applyNumberFormat="1" applyFont="1" applyBorder="1" applyAlignment="1">
      <alignment horizontal="left" wrapText="1"/>
    </xf>
    <xf numFmtId="0" fontId="7" fillId="0" borderId="16" xfId="0" applyFont="1" applyBorder="1"/>
    <xf numFmtId="0" fontId="7" fillId="0" borderId="0" xfId="0" applyFont="1" applyBorder="1"/>
    <xf numFmtId="0" fontId="7" fillId="0" borderId="17" xfId="0" applyFont="1" applyBorder="1"/>
    <xf numFmtId="10" fontId="10" fillId="0" borderId="0" xfId="0" applyNumberFormat="1" applyFont="1" applyBorder="1" applyAlignment="1">
      <alignment horizontal="right"/>
    </xf>
    <xf numFmtId="0" fontId="14" fillId="5" borderId="7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165" fontId="16" fillId="0" borderId="10" xfId="0" applyNumberFormat="1" applyFont="1" applyBorder="1" applyAlignment="1">
      <alignment wrapText="1"/>
    </xf>
    <xf numFmtId="0" fontId="5" fillId="0" borderId="18" xfId="0" applyFont="1" applyBorder="1" applyAlignment="1"/>
    <xf numFmtId="165" fontId="0" fillId="0" borderId="18" xfId="0" applyNumberFormat="1" applyFont="1" applyBorder="1" applyAlignment="1"/>
    <xf numFmtId="0" fontId="3" fillId="0" borderId="18" xfId="0" applyFont="1" applyBorder="1" applyAlignment="1"/>
    <xf numFmtId="0" fontId="0" fillId="0" borderId="18" xfId="0" applyFont="1" applyFill="1" applyBorder="1" applyAlignment="1"/>
    <xf numFmtId="14" fontId="0" fillId="0" borderId="18" xfId="0" applyNumberFormat="1" applyFont="1" applyBorder="1" applyAlignment="1"/>
    <xf numFmtId="0" fontId="0" fillId="0" borderId="18" xfId="0" applyFont="1" applyBorder="1" applyAlignment="1"/>
    <xf numFmtId="0" fontId="0" fillId="0" borderId="18" xfId="0" applyNumberFormat="1" applyFont="1" applyBorder="1" applyAlignment="1"/>
    <xf numFmtId="166" fontId="0" fillId="0" borderId="18" xfId="0" applyNumberFormat="1" applyFont="1" applyBorder="1" applyAlignment="1"/>
    <xf numFmtId="0" fontId="4" fillId="0" borderId="18" xfId="0" applyFont="1" applyBorder="1" applyAlignment="1"/>
    <xf numFmtId="49" fontId="2" fillId="0" borderId="18" xfId="0" applyNumberFormat="1" applyFont="1" applyBorder="1" applyAlignment="1"/>
    <xf numFmtId="0" fontId="5" fillId="8" borderId="18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65" fontId="8" fillId="5" borderId="8" xfId="0" applyNumberFormat="1" applyFont="1" applyFill="1" applyBorder="1" applyAlignment="1">
      <alignment horizontal="center" wrapText="1"/>
    </xf>
    <xf numFmtId="165" fontId="8" fillId="5" borderId="9" xfId="0" applyNumberFormat="1" applyFont="1" applyFill="1" applyBorder="1" applyAlignment="1">
      <alignment horizontal="center" wrapText="1"/>
    </xf>
    <xf numFmtId="49" fontId="14" fillId="0" borderId="12" xfId="0" applyNumberFormat="1" applyFont="1" applyBorder="1" applyAlignment="1">
      <alignment horizontal="center" wrapText="1"/>
    </xf>
    <xf numFmtId="49" fontId="14" fillId="0" borderId="2" xfId="0" applyNumberFormat="1" applyFont="1" applyBorder="1" applyAlignment="1">
      <alignment horizontal="center" wrapText="1"/>
    </xf>
    <xf numFmtId="49" fontId="14" fillId="0" borderId="14" xfId="0" applyNumberFormat="1" applyFont="1" applyBorder="1" applyAlignment="1">
      <alignment horizontal="center" wrapText="1"/>
    </xf>
    <xf numFmtId="49" fontId="14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10" fontId="8" fillId="0" borderId="11" xfId="0" applyNumberFormat="1" applyFont="1" applyBorder="1" applyAlignment="1">
      <alignment horizontal="center" vertical="center" wrapText="1"/>
    </xf>
    <xf numFmtId="10" fontId="8" fillId="0" borderId="15" xfId="0" applyNumberFormat="1" applyFont="1" applyBorder="1" applyAlignment="1">
      <alignment horizontal="center" vertical="center" wrapText="1"/>
    </xf>
    <xf numFmtId="10" fontId="8" fillId="0" borderId="13" xfId="0" applyNumberFormat="1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10" fontId="8" fillId="4" borderId="12" xfId="0" applyNumberFormat="1" applyFont="1" applyFill="1" applyBorder="1" applyAlignment="1">
      <alignment horizontal="center" wrapText="1"/>
    </xf>
    <xf numFmtId="10" fontId="8" fillId="4" borderId="14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65" fontId="8" fillId="4" borderId="11" xfId="0" applyNumberFormat="1" applyFont="1" applyFill="1" applyBorder="1" applyAlignment="1">
      <alignment horizontal="center" wrapText="1"/>
    </xf>
    <xf numFmtId="165" fontId="8" fillId="4" borderId="13" xfId="0" applyNumberFormat="1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165" fontId="8" fillId="7" borderId="11" xfId="0" applyNumberFormat="1" applyFont="1" applyFill="1" applyBorder="1" applyAlignment="1">
      <alignment horizontal="center" wrapText="1"/>
    </xf>
    <xf numFmtId="165" fontId="8" fillId="7" borderId="1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49" fontId="7" fillId="0" borderId="8" xfId="0" applyNumberFormat="1" applyFont="1" applyBorder="1"/>
    <xf numFmtId="49" fontId="7" fillId="0" borderId="9" xfId="0" applyNumberFormat="1" applyFont="1" applyBorder="1"/>
    <xf numFmtId="0" fontId="6" fillId="0" borderId="7" xfId="0" applyFont="1" applyBorder="1" applyAlignment="1">
      <alignment horizontal="center" wrapText="1"/>
    </xf>
    <xf numFmtId="0" fontId="7" fillId="0" borderId="8" xfId="0" applyFont="1" applyBorder="1"/>
    <xf numFmtId="0" fontId="7" fillId="0" borderId="9" xfId="0" applyFont="1" applyBorder="1"/>
    <xf numFmtId="10" fontId="15" fillId="0" borderId="2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5" xfId="0" applyNumberFormat="1" applyFont="1" applyBorder="1" applyAlignment="1">
      <alignment horizontal="right" wrapText="1"/>
    </xf>
    <xf numFmtId="10" fontId="15" fillId="0" borderId="6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49" fontId="14" fillId="2" borderId="7" xfId="0" quotePrefix="1" applyNumberFormat="1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wrapText="1"/>
    </xf>
    <xf numFmtId="165" fontId="14" fillId="5" borderId="8" xfId="0" applyNumberFormat="1" applyFont="1" applyFill="1" applyBorder="1" applyAlignment="1">
      <alignment horizontal="center" wrapText="1"/>
    </xf>
    <xf numFmtId="165" fontId="14" fillId="5" borderId="9" xfId="0" applyNumberFormat="1" applyFont="1" applyFill="1" applyBorder="1" applyAlignment="1">
      <alignment horizontal="center" wrapText="1"/>
    </xf>
    <xf numFmtId="49" fontId="8" fillId="0" borderId="12" xfId="0" applyNumberFormat="1" applyFont="1" applyBorder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8" fillId="0" borderId="14" xfId="0" applyNumberFormat="1" applyFont="1" applyBorder="1" applyAlignment="1">
      <alignment horizontal="center" wrapText="1"/>
    </xf>
    <xf numFmtId="49" fontId="8" fillId="0" borderId="5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/>
    <xf numFmtId="0" fontId="7" fillId="0" borderId="13" xfId="0" applyFont="1" applyBorder="1"/>
    <xf numFmtId="0" fontId="7" fillId="0" borderId="6" xfId="0" applyFont="1" applyBorder="1" applyAlignment="1">
      <alignment wrapText="1"/>
    </xf>
    <xf numFmtId="0" fontId="7" fillId="0" borderId="14" xfId="0" applyFont="1" applyBorder="1"/>
    <xf numFmtId="0" fontId="7" fillId="0" borderId="3" xfId="0" applyFont="1" applyBorder="1" applyAlignment="1">
      <alignment wrapText="1"/>
    </xf>
    <xf numFmtId="165" fontId="8" fillId="4" borderId="12" xfId="0" applyNumberFormat="1" applyFont="1" applyFill="1" applyBorder="1" applyAlignment="1">
      <alignment horizontal="center" wrapText="1"/>
    </xf>
    <xf numFmtId="165" fontId="7" fillId="6" borderId="13" xfId="0" applyNumberFormat="1" applyFont="1" applyFill="1" applyBorder="1"/>
    <xf numFmtId="0" fontId="7" fillId="6" borderId="13" xfId="0" applyFont="1" applyFill="1" applyBorder="1"/>
    <xf numFmtId="0" fontId="1" fillId="0" borderId="18" xfId="0" applyNumberFormat="1" applyFont="1" applyBorder="1" applyAlignment="1"/>
  </cellXfs>
  <cellStyles count="1">
    <cellStyle name="Normal" xfId="0" builtinId="0"/>
  </cellStyles>
  <dxfs count="1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36"/>
  <sheetViews>
    <sheetView workbookViewId="0">
      <selection activeCell="D32" sqref="D32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 t="s">
        <v>50</v>
      </c>
    </row>
    <row r="5" spans="1:2">
      <c r="A5" s="25" t="s">
        <v>3</v>
      </c>
      <c r="B5" s="26" t="s">
        <v>51</v>
      </c>
    </row>
    <row r="6" spans="1:2">
      <c r="A6" s="31" t="s">
        <v>36</v>
      </c>
      <c r="B6" s="31"/>
    </row>
    <row r="7" spans="1:2">
      <c r="A7" s="20" t="s">
        <v>34</v>
      </c>
      <c r="B7" s="21">
        <v>2.9000000000000001E-2</v>
      </c>
    </row>
    <row r="8" spans="1:2">
      <c r="A8" s="20" t="s">
        <v>37</v>
      </c>
      <c r="B8" s="21">
        <v>0.50800000000000001</v>
      </c>
    </row>
    <row r="9" spans="1:2">
      <c r="A9" s="20" t="s">
        <v>38</v>
      </c>
      <c r="B9" s="21">
        <v>0.50800000000000001</v>
      </c>
    </row>
    <row r="10" spans="1:2">
      <c r="A10" s="20" t="s">
        <v>8</v>
      </c>
      <c r="B10" s="21">
        <v>50.737000000000002</v>
      </c>
    </row>
    <row r="11" spans="1:2">
      <c r="A11" s="22" t="s">
        <v>46</v>
      </c>
      <c r="B11" s="21">
        <v>4863.8739999999998</v>
      </c>
    </row>
    <row r="12" spans="1:2">
      <c r="A12" s="22" t="s">
        <v>47</v>
      </c>
      <c r="B12" s="21">
        <v>4865.5420000000004</v>
      </c>
    </row>
    <row r="13" spans="1:2">
      <c r="A13" s="32" t="s">
        <v>39</v>
      </c>
      <c r="B13" s="32"/>
    </row>
    <row r="14" spans="1:2">
      <c r="A14" s="20" t="s">
        <v>34</v>
      </c>
      <c r="B14" s="21">
        <v>2.5999999999999999E-2</v>
      </c>
    </row>
    <row r="15" spans="1:2">
      <c r="A15" s="20" t="s">
        <v>37</v>
      </c>
      <c r="B15" s="21">
        <f>B8</f>
        <v>0.50800000000000001</v>
      </c>
    </row>
    <row r="16" spans="1:2">
      <c r="A16" s="20" t="s">
        <v>38</v>
      </c>
      <c r="B16" s="21">
        <f>B9</f>
        <v>0.50800000000000001</v>
      </c>
    </row>
    <row r="17" spans="1:2">
      <c r="A17" s="20" t="s">
        <v>8</v>
      </c>
      <c r="B17" s="21">
        <v>20.18</v>
      </c>
    </row>
    <row r="18" spans="1:2">
      <c r="A18" s="22" t="s">
        <v>46</v>
      </c>
      <c r="B18" s="21">
        <v>314.505</v>
      </c>
    </row>
    <row r="19" spans="1:2">
      <c r="A19" s="22" t="s">
        <v>47</v>
      </c>
      <c r="B19" s="21">
        <v>306.33800000000002</v>
      </c>
    </row>
    <row r="20" spans="1:2">
      <c r="A20" s="33" t="s">
        <v>40</v>
      </c>
      <c r="B20" s="33"/>
    </row>
    <row r="21" spans="1:2">
      <c r="A21" s="20" t="s">
        <v>34</v>
      </c>
      <c r="B21" s="21">
        <v>1.2150000000000001</v>
      </c>
    </row>
    <row r="22" spans="1:2">
      <c r="A22" s="20" t="s">
        <v>37</v>
      </c>
      <c r="B22" s="21">
        <f>B15</f>
        <v>0.50800000000000001</v>
      </c>
    </row>
    <row r="23" spans="1:2">
      <c r="A23" s="20" t="s">
        <v>38</v>
      </c>
      <c r="B23" s="21">
        <f>B16</f>
        <v>0.50800000000000001</v>
      </c>
    </row>
    <row r="24" spans="1:2">
      <c r="A24" s="20" t="s">
        <v>8</v>
      </c>
      <c r="B24" s="21">
        <v>50.161999999999999</v>
      </c>
    </row>
    <row r="25" spans="1:2">
      <c r="A25" s="22" t="s">
        <v>46</v>
      </c>
      <c r="B25" s="21">
        <v>547.54300000000001</v>
      </c>
    </row>
    <row r="26" spans="1:2">
      <c r="A26" s="22" t="s">
        <v>47</v>
      </c>
      <c r="B26" s="21">
        <v>538.91499999999996</v>
      </c>
    </row>
    <row r="27" spans="1:2">
      <c r="A27" s="34" t="s">
        <v>41</v>
      </c>
      <c r="B27" s="34"/>
    </row>
    <row r="28" spans="1:2">
      <c r="A28" s="20" t="s">
        <v>34</v>
      </c>
      <c r="B28" s="21">
        <v>1.375</v>
      </c>
    </row>
    <row r="29" spans="1:2">
      <c r="A29" s="20" t="s">
        <v>37</v>
      </c>
      <c r="B29" s="21">
        <f>B22</f>
        <v>0.50800000000000001</v>
      </c>
    </row>
    <row r="30" spans="1:2">
      <c r="A30" s="20" t="s">
        <v>38</v>
      </c>
      <c r="B30" s="21">
        <f>B23</f>
        <v>0.50800000000000001</v>
      </c>
    </row>
    <row r="31" spans="1:2">
      <c r="A31" s="20" t="s">
        <v>8</v>
      </c>
      <c r="B31" s="21">
        <v>274.68799999999999</v>
      </c>
    </row>
    <row r="32" spans="1:2">
      <c r="A32" s="22" t="s">
        <v>46</v>
      </c>
      <c r="B32" s="21">
        <v>10237.884</v>
      </c>
    </row>
    <row r="33" spans="1:2">
      <c r="A33" s="22" t="s">
        <v>47</v>
      </c>
      <c r="B33" s="21">
        <v>10150.924999999999</v>
      </c>
    </row>
    <row r="34" spans="1:2">
      <c r="A34" s="30" t="s">
        <v>42</v>
      </c>
      <c r="B34" s="30"/>
    </row>
    <row r="35" spans="1:2">
      <c r="A35" s="20" t="s">
        <v>43</v>
      </c>
      <c r="B35" s="107" t="s">
        <v>52</v>
      </c>
    </row>
    <row r="36" spans="1:2">
      <c r="A36" s="20" t="s">
        <v>44</v>
      </c>
      <c r="B36" s="27">
        <v>45702</v>
      </c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:B5">
    <cfRule type="expression" dxfId="17" priority="21">
      <formula>LEN(B3)=0</formula>
    </cfRule>
  </conditionalFormatting>
  <conditionalFormatting sqref="B7:B10">
    <cfRule type="expression" dxfId="16" priority="20">
      <formula>LEN(B7)=0</formula>
    </cfRule>
  </conditionalFormatting>
  <conditionalFormatting sqref="B35:B36">
    <cfRule type="expression" dxfId="15" priority="16">
      <formula>LEN(B35)=0</formula>
    </cfRule>
  </conditionalFormatting>
  <conditionalFormatting sqref="B14:B17">
    <cfRule type="expression" dxfId="14" priority="9">
      <formula>LEN(B14)=0</formula>
    </cfRule>
  </conditionalFormatting>
  <conditionalFormatting sqref="B21 B24:B26">
    <cfRule type="expression" dxfId="13" priority="8">
      <formula>LEN(B21)=0</formula>
    </cfRule>
  </conditionalFormatting>
  <conditionalFormatting sqref="B28 B31:B33">
    <cfRule type="expression" dxfId="12" priority="7">
      <formula>LEN(B28)=0</formula>
    </cfRule>
  </conditionalFormatting>
  <conditionalFormatting sqref="B29:B30">
    <cfRule type="expression" dxfId="11" priority="5">
      <formula>LEN(B29)=0</formula>
    </cfRule>
  </conditionalFormatting>
  <conditionalFormatting sqref="B22:B23">
    <cfRule type="expression" dxfId="10" priority="3">
      <formula>LEN(B22)=0</formula>
    </cfRule>
  </conditionalFormatting>
  <conditionalFormatting sqref="B11:B12">
    <cfRule type="expression" dxfId="1" priority="2">
      <formula>LEN(B11)=0</formula>
    </cfRule>
  </conditionalFormatting>
  <conditionalFormatting sqref="B18:B19">
    <cfRule type="expression" dxfId="0" priority="1">
      <formula>LEN(B18)=0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topLeftCell="A15" workbookViewId="0">
      <selection activeCell="B28" activeCellId="3" sqref="B7:B12 B14:B19 B21:B26 B28:B33"/>
    </sheetView>
  </sheetViews>
  <sheetFormatPr defaultRowHeight="15"/>
  <cols>
    <col min="1" max="1" width="30.42578125" bestFit="1" customWidth="1"/>
    <col min="2" max="2" width="20.28515625" customWidth="1"/>
  </cols>
  <sheetData>
    <row r="2" spans="1:2">
      <c r="A2" s="30" t="s">
        <v>45</v>
      </c>
      <c r="B2" s="30"/>
    </row>
    <row r="3" spans="1:2">
      <c r="A3" s="23" t="s">
        <v>35</v>
      </c>
      <c r="B3" s="29" t="s">
        <v>49</v>
      </c>
    </row>
    <row r="4" spans="1:2">
      <c r="A4" s="25" t="s">
        <v>2</v>
      </c>
      <c r="B4" s="24"/>
    </row>
    <row r="5" spans="1:2">
      <c r="A5" s="25" t="s">
        <v>3</v>
      </c>
      <c r="B5" s="26"/>
    </row>
    <row r="6" spans="1:2">
      <c r="A6" s="31" t="s">
        <v>36</v>
      </c>
      <c r="B6" s="31"/>
    </row>
    <row r="7" spans="1:2">
      <c r="A7" s="20" t="s">
        <v>34</v>
      </c>
      <c r="B7" s="21"/>
    </row>
    <row r="8" spans="1:2">
      <c r="A8" s="20" t="s">
        <v>37</v>
      </c>
      <c r="B8" s="21"/>
    </row>
    <row r="9" spans="1:2">
      <c r="A9" s="20" t="s">
        <v>38</v>
      </c>
      <c r="B9" s="21"/>
    </row>
    <row r="10" spans="1:2">
      <c r="A10" s="20" t="s">
        <v>8</v>
      </c>
      <c r="B10" s="21"/>
    </row>
    <row r="11" spans="1:2">
      <c r="A11" s="22" t="s">
        <v>46</v>
      </c>
      <c r="B11" s="21"/>
    </row>
    <row r="12" spans="1:2">
      <c r="A12" s="22" t="s">
        <v>47</v>
      </c>
      <c r="B12" s="21"/>
    </row>
    <row r="13" spans="1:2">
      <c r="A13" s="32" t="s">
        <v>39</v>
      </c>
      <c r="B13" s="32"/>
    </row>
    <row r="14" spans="1:2">
      <c r="A14" s="20" t="s">
        <v>34</v>
      </c>
      <c r="B14" s="21"/>
    </row>
    <row r="15" spans="1:2">
      <c r="A15" s="20" t="s">
        <v>37</v>
      </c>
      <c r="B15" s="21">
        <f>B8</f>
        <v>0</v>
      </c>
    </row>
    <row r="16" spans="1:2">
      <c r="A16" s="20" t="s">
        <v>38</v>
      </c>
      <c r="B16" s="21">
        <f>B9</f>
        <v>0</v>
      </c>
    </row>
    <row r="17" spans="1:2">
      <c r="A17" s="20" t="s">
        <v>8</v>
      </c>
      <c r="B17" s="21"/>
    </row>
    <row r="18" spans="1:2">
      <c r="A18" s="22" t="s">
        <v>46</v>
      </c>
      <c r="B18" s="21"/>
    </row>
    <row r="19" spans="1:2">
      <c r="A19" s="22" t="s">
        <v>47</v>
      </c>
      <c r="B19" s="21"/>
    </row>
    <row r="20" spans="1:2">
      <c r="A20" s="33" t="s">
        <v>40</v>
      </c>
      <c r="B20" s="33"/>
    </row>
    <row r="21" spans="1:2">
      <c r="A21" s="20" t="s">
        <v>34</v>
      </c>
      <c r="B21" s="21"/>
    </row>
    <row r="22" spans="1:2">
      <c r="A22" s="20" t="s">
        <v>37</v>
      </c>
      <c r="B22" s="21">
        <f>B15</f>
        <v>0</v>
      </c>
    </row>
    <row r="23" spans="1:2">
      <c r="A23" s="20" t="s">
        <v>38</v>
      </c>
      <c r="B23" s="21">
        <f>B16</f>
        <v>0</v>
      </c>
    </row>
    <row r="24" spans="1:2">
      <c r="A24" s="20" t="s">
        <v>8</v>
      </c>
      <c r="B24" s="21"/>
    </row>
    <row r="25" spans="1:2">
      <c r="A25" s="22" t="s">
        <v>46</v>
      </c>
      <c r="B25" s="21"/>
    </row>
    <row r="26" spans="1:2">
      <c r="A26" s="22" t="s">
        <v>47</v>
      </c>
      <c r="B26" s="21"/>
    </row>
    <row r="27" spans="1:2">
      <c r="A27" s="34" t="s">
        <v>41</v>
      </c>
      <c r="B27" s="34"/>
    </row>
    <row r="28" spans="1:2">
      <c r="A28" s="20" t="s">
        <v>34</v>
      </c>
      <c r="B28" s="21"/>
    </row>
    <row r="29" spans="1:2">
      <c r="A29" s="20" t="s">
        <v>37</v>
      </c>
      <c r="B29" s="21">
        <f>B22</f>
        <v>0</v>
      </c>
    </row>
    <row r="30" spans="1:2">
      <c r="A30" s="20" t="s">
        <v>38</v>
      </c>
      <c r="B30" s="21">
        <f>B23</f>
        <v>0</v>
      </c>
    </row>
    <row r="31" spans="1:2">
      <c r="A31" s="20" t="s">
        <v>8</v>
      </c>
      <c r="B31" s="21"/>
    </row>
    <row r="32" spans="1:2">
      <c r="A32" s="22" t="s">
        <v>46</v>
      </c>
      <c r="B32" s="21"/>
    </row>
    <row r="33" spans="1:2">
      <c r="A33" s="22" t="s">
        <v>47</v>
      </c>
      <c r="B33" s="21"/>
    </row>
    <row r="34" spans="1:2">
      <c r="A34" s="30" t="s">
        <v>42</v>
      </c>
      <c r="B34" s="30"/>
    </row>
    <row r="35" spans="1:2">
      <c r="A35" s="20" t="s">
        <v>43</v>
      </c>
      <c r="B35" s="28"/>
    </row>
    <row r="36" spans="1:2">
      <c r="A36" s="20" t="s">
        <v>44</v>
      </c>
      <c r="B36" s="27"/>
    </row>
  </sheetData>
  <mergeCells count="6">
    <mergeCell ref="A34:B34"/>
    <mergeCell ref="A2:B2"/>
    <mergeCell ref="A6:B6"/>
    <mergeCell ref="A13:B13"/>
    <mergeCell ref="A20:B20"/>
    <mergeCell ref="A27:B27"/>
  </mergeCells>
  <conditionalFormatting sqref="B35:B36">
    <cfRule type="expression" dxfId="9" priority="12">
      <formula>LEN(B35)=0</formula>
    </cfRule>
  </conditionalFormatting>
  <conditionalFormatting sqref="B3:B5">
    <cfRule type="expression" dxfId="8" priority="7">
      <formula>LEN(B3)=0</formula>
    </cfRule>
  </conditionalFormatting>
  <conditionalFormatting sqref="B7:B12">
    <cfRule type="expression" dxfId="7" priority="6">
      <formula>LEN(B7)=0</formula>
    </cfRule>
  </conditionalFormatting>
  <conditionalFormatting sqref="B14:B19">
    <cfRule type="expression" dxfId="6" priority="5">
      <formula>LEN(B14)=0</formula>
    </cfRule>
  </conditionalFormatting>
  <conditionalFormatting sqref="B21 B24:B26">
    <cfRule type="expression" dxfId="5" priority="4">
      <formula>LEN(B21)=0</formula>
    </cfRule>
  </conditionalFormatting>
  <conditionalFormatting sqref="B28 B31:B33">
    <cfRule type="expression" dxfId="4" priority="3">
      <formula>LEN(B28)=0</formula>
    </cfRule>
  </conditionalFormatting>
  <conditionalFormatting sqref="B22:B23">
    <cfRule type="expression" dxfId="3" priority="2">
      <formula>LEN(B22)=0</formula>
    </cfRule>
  </conditionalFormatting>
  <conditionalFormatting sqref="B29:B30">
    <cfRule type="expression" dxfId="2" priority="1">
      <formula>LEN(B29)=0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6"/>
  <sheetViews>
    <sheetView tabSelected="1" view="pageLayout" zoomScaleNormal="100" workbookViewId="0">
      <selection activeCell="D3" sqref="D3:I3"/>
    </sheetView>
  </sheetViews>
  <sheetFormatPr defaultColWidth="14.42578125" defaultRowHeight="15" customHeight="1"/>
  <cols>
    <col min="1" max="1" width="11.140625" customWidth="1"/>
    <col min="2" max="2" width="9" customWidth="1"/>
    <col min="3" max="3" width="9.85546875" customWidth="1"/>
    <col min="4" max="4" width="9.710937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82" t="s">
        <v>53</v>
      </c>
      <c r="E3" s="67"/>
      <c r="F3" s="67"/>
      <c r="G3" s="67"/>
      <c r="H3" s="67"/>
      <c r="I3" s="68"/>
    </row>
    <row r="4" spans="1:9">
      <c r="A4" s="83" t="s">
        <v>2</v>
      </c>
      <c r="B4" s="70"/>
      <c r="C4" s="71"/>
      <c r="D4" s="66" t="str">
        <f>FormTitan!B4</f>
        <v>IQC POW 100225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 t="str">
        <f>FormTitan!B5</f>
        <v>RB POW 100225</v>
      </c>
      <c r="E5" s="67"/>
      <c r="F5" s="67"/>
      <c r="G5" s="67"/>
      <c r="H5" s="67"/>
      <c r="I5" s="68"/>
    </row>
    <row r="6" spans="1:9" ht="14.25" customHeight="1">
      <c r="A6" s="59" t="s">
        <v>4</v>
      </c>
      <c r="B6" s="60"/>
      <c r="C6" s="60"/>
      <c r="D6" s="60"/>
      <c r="E6" s="61"/>
      <c r="F6" s="17" t="s">
        <v>34</v>
      </c>
      <c r="G6" s="35">
        <f>FormTitan!B7</f>
        <v>2.9000000000000001E-2</v>
      </c>
      <c r="H6" s="36"/>
      <c r="I6" s="1" t="s">
        <v>6</v>
      </c>
    </row>
    <row r="7" spans="1:9" ht="45" customHeight="1">
      <c r="A7" s="2"/>
      <c r="B7" s="3" t="s">
        <v>7</v>
      </c>
      <c r="C7" s="19" t="s">
        <v>8</v>
      </c>
      <c r="D7" s="4" t="s">
        <v>9</v>
      </c>
      <c r="E7" s="4" t="s">
        <v>10</v>
      </c>
      <c r="F7" s="45" t="s">
        <v>11</v>
      </c>
      <c r="G7" s="46"/>
      <c r="H7" s="47"/>
      <c r="I7" s="5" t="s">
        <v>12</v>
      </c>
    </row>
    <row r="8" spans="1:9" ht="18.75" customHeight="1">
      <c r="A8" s="62" t="s">
        <v>13</v>
      </c>
      <c r="B8" s="64">
        <f>FormTitan!B8</f>
        <v>0.50800000000000001</v>
      </c>
      <c r="C8" s="64">
        <f>FormTitan!B10</f>
        <v>50.737000000000002</v>
      </c>
      <c r="D8" s="64">
        <f>FormTitan!B11</f>
        <v>4863.8739999999998</v>
      </c>
      <c r="E8" s="57">
        <f>D8-C8</f>
        <v>4813.1369999999997</v>
      </c>
      <c r="F8" s="53">
        <f>((D8-C8)/1000)/(2.5/B8)</f>
        <v>0.97802943839999978</v>
      </c>
      <c r="G8" s="72" t="s">
        <v>33</v>
      </c>
      <c r="H8" s="73"/>
      <c r="I8" s="48">
        <f>ABS(E8-E10)/AVERAGE(E8,E10)</f>
        <v>3.4649149319773112E-4</v>
      </c>
    </row>
    <row r="9" spans="1:9" ht="18.75" customHeight="1">
      <c r="A9" s="63"/>
      <c r="B9" s="65"/>
      <c r="C9" s="65"/>
      <c r="D9" s="65"/>
      <c r="E9" s="58"/>
      <c r="F9" s="54"/>
      <c r="G9" s="74" t="s">
        <v>32</v>
      </c>
      <c r="H9" s="75"/>
      <c r="I9" s="49"/>
    </row>
    <row r="10" spans="1:9" ht="18.75" customHeight="1">
      <c r="A10" s="62" t="s">
        <v>16</v>
      </c>
      <c r="B10" s="64">
        <f>FormTitan!B9</f>
        <v>0.50800000000000001</v>
      </c>
      <c r="C10" s="64">
        <f>C8</f>
        <v>50.737000000000002</v>
      </c>
      <c r="D10" s="64">
        <f>FormTitan!B12</f>
        <v>4865.5420000000004</v>
      </c>
      <c r="E10" s="57">
        <f>D10-C10</f>
        <v>4814.8050000000003</v>
      </c>
      <c r="F10" s="53">
        <f>((D10-C10)/1000)/(2.5/B10)</f>
        <v>0.97836837600000015</v>
      </c>
      <c r="G10" s="55" t="s">
        <v>14</v>
      </c>
      <c r="H10" s="56"/>
      <c r="I10" s="49"/>
    </row>
    <row r="11" spans="1:9" ht="18.75" customHeight="1">
      <c r="A11" s="63"/>
      <c r="B11" s="65"/>
      <c r="C11" s="65"/>
      <c r="D11" s="65"/>
      <c r="E11" s="58"/>
      <c r="F11" s="54"/>
      <c r="G11" s="51" t="s">
        <v>15</v>
      </c>
      <c r="H11" s="52"/>
      <c r="I11" s="50"/>
    </row>
    <row r="12" spans="1:9" ht="15" customHeight="1">
      <c r="A12" s="59" t="s">
        <v>23</v>
      </c>
      <c r="B12" s="60"/>
      <c r="C12" s="60"/>
      <c r="D12" s="60"/>
      <c r="E12" s="61"/>
      <c r="F12" s="18" t="s">
        <v>34</v>
      </c>
      <c r="G12" s="35">
        <f>FormTitan!B14</f>
        <v>2.5999999999999999E-2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5" t="s">
        <v>11</v>
      </c>
      <c r="G13" s="46"/>
      <c r="H13" s="47"/>
      <c r="I13" s="5" t="s">
        <v>25</v>
      </c>
    </row>
    <row r="14" spans="1:9" ht="18.75" customHeight="1">
      <c r="A14" s="62" t="s">
        <v>13</v>
      </c>
      <c r="B14" s="64">
        <f>FormTitan!B15</f>
        <v>0.50800000000000001</v>
      </c>
      <c r="C14" s="64">
        <f>FormTitan!B17</f>
        <v>20.18</v>
      </c>
      <c r="D14" s="64">
        <f>FormTitan!B18</f>
        <v>314.505</v>
      </c>
      <c r="E14" s="57">
        <f>D14-C14</f>
        <v>294.32499999999999</v>
      </c>
      <c r="F14" s="53">
        <f>((D14-C14)/1000)/(0.15/B14)</f>
        <v>0.99678066666666676</v>
      </c>
      <c r="G14" s="55" t="s">
        <v>14</v>
      </c>
      <c r="H14" s="56"/>
      <c r="I14" s="48">
        <f>ABS(E14-E16)/AVERAGE(E14,E16)</f>
        <v>2.8138636273585871E-2</v>
      </c>
    </row>
    <row r="15" spans="1:9" ht="15.75">
      <c r="A15" s="63"/>
      <c r="B15" s="65"/>
      <c r="C15" s="65"/>
      <c r="D15" s="65"/>
      <c r="E15" s="58"/>
      <c r="F15" s="54"/>
      <c r="G15" s="51" t="s">
        <v>15</v>
      </c>
      <c r="H15" s="52"/>
      <c r="I15" s="49"/>
    </row>
    <row r="16" spans="1:9" ht="18.75" customHeight="1">
      <c r="A16" s="62" t="s">
        <v>16</v>
      </c>
      <c r="B16" s="64">
        <f>FormTitan!B16</f>
        <v>0.50800000000000001</v>
      </c>
      <c r="C16" s="64">
        <f>C14</f>
        <v>20.18</v>
      </c>
      <c r="D16" s="64">
        <f>FormTitan!B19</f>
        <v>306.33800000000002</v>
      </c>
      <c r="E16" s="57">
        <f>D16-C16</f>
        <v>286.15800000000002</v>
      </c>
      <c r="F16" s="53">
        <f>((D16-C16)/1000)/(0.15/B16)</f>
        <v>0.96912176000000017</v>
      </c>
      <c r="G16" s="55" t="s">
        <v>14</v>
      </c>
      <c r="H16" s="56"/>
      <c r="I16" s="49"/>
    </row>
    <row r="17" spans="1:9" ht="18.75" customHeight="1">
      <c r="A17" s="63"/>
      <c r="B17" s="65"/>
      <c r="C17" s="65"/>
      <c r="D17" s="65"/>
      <c r="E17" s="58"/>
      <c r="F17" s="54"/>
      <c r="G17" s="51" t="s">
        <v>15</v>
      </c>
      <c r="H17" s="52"/>
      <c r="I17" s="50"/>
    </row>
    <row r="18" spans="1:9" ht="15" customHeight="1">
      <c r="A18" s="59" t="s">
        <v>17</v>
      </c>
      <c r="B18" s="60"/>
      <c r="C18" s="60"/>
      <c r="D18" s="60"/>
      <c r="E18" s="61"/>
      <c r="F18" s="18" t="s">
        <v>34</v>
      </c>
      <c r="G18" s="35">
        <f>FormTitan!B21</f>
        <v>1.2150000000000001</v>
      </c>
      <c r="H18" s="3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5" t="s">
        <v>11</v>
      </c>
      <c r="G19" s="46"/>
      <c r="H19" s="47"/>
      <c r="I19" s="5" t="s">
        <v>19</v>
      </c>
    </row>
    <row r="20" spans="1:9" ht="18.75" customHeight="1">
      <c r="A20" s="62" t="s">
        <v>13</v>
      </c>
      <c r="B20" s="64">
        <f>FormTitan!B22</f>
        <v>0.50800000000000001</v>
      </c>
      <c r="C20" s="64">
        <f>FormTitan!B24</f>
        <v>50.161999999999999</v>
      </c>
      <c r="D20" s="64">
        <f>FormTitan!B25</f>
        <v>547.54300000000001</v>
      </c>
      <c r="E20" s="57">
        <f>D20-C20</f>
        <v>497.38100000000003</v>
      </c>
      <c r="F20" s="53">
        <f>((D20-C20)/1000)/(0.25/B20)</f>
        <v>1.0106781920000001</v>
      </c>
      <c r="G20" s="55" t="s">
        <v>14</v>
      </c>
      <c r="H20" s="56"/>
      <c r="I20" s="48">
        <f>ABS(E20-E22)/AVERAGE(E20,E22)</f>
        <v>1.749863608799624E-2</v>
      </c>
    </row>
    <row r="21" spans="1:9" ht="18.75" customHeight="1">
      <c r="A21" s="63"/>
      <c r="B21" s="65"/>
      <c r="C21" s="65"/>
      <c r="D21" s="65"/>
      <c r="E21" s="58"/>
      <c r="F21" s="54"/>
      <c r="G21" s="51" t="s">
        <v>15</v>
      </c>
      <c r="H21" s="52"/>
      <c r="I21" s="49"/>
    </row>
    <row r="22" spans="1:9" ht="18.75" customHeight="1">
      <c r="A22" s="62" t="s">
        <v>16</v>
      </c>
      <c r="B22" s="64">
        <f>FormTitan!B23</f>
        <v>0.50800000000000001</v>
      </c>
      <c r="C22" s="64">
        <f>C20</f>
        <v>50.161999999999999</v>
      </c>
      <c r="D22" s="64">
        <f>FormTitan!B26</f>
        <v>538.91499999999996</v>
      </c>
      <c r="E22" s="57">
        <f>D22-C22</f>
        <v>488.75299999999999</v>
      </c>
      <c r="F22" s="53">
        <f>((D22-C22)/1000)/(0.25/B22)</f>
        <v>0.99314609599999992</v>
      </c>
      <c r="G22" s="55" t="s">
        <v>14</v>
      </c>
      <c r="H22" s="56"/>
      <c r="I22" s="49"/>
    </row>
    <row r="23" spans="1:9" ht="18.75" customHeight="1">
      <c r="A23" s="63"/>
      <c r="B23" s="65"/>
      <c r="C23" s="65"/>
      <c r="D23" s="65"/>
      <c r="E23" s="58"/>
      <c r="F23" s="54"/>
      <c r="G23" s="51" t="s">
        <v>15</v>
      </c>
      <c r="H23" s="52"/>
      <c r="I23" s="50"/>
    </row>
    <row r="24" spans="1:9" ht="15" customHeight="1">
      <c r="A24" s="59" t="s">
        <v>20</v>
      </c>
      <c r="B24" s="60"/>
      <c r="C24" s="60"/>
      <c r="D24" s="60"/>
      <c r="E24" s="61"/>
      <c r="F24" s="18" t="s">
        <v>5</v>
      </c>
      <c r="G24" s="35">
        <f>FormTitan!B28</f>
        <v>1.375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5" t="s">
        <v>11</v>
      </c>
      <c r="G25" s="46"/>
      <c r="H25" s="47"/>
      <c r="I25" s="5" t="s">
        <v>22</v>
      </c>
    </row>
    <row r="26" spans="1:9" ht="18.75" customHeight="1">
      <c r="A26" s="62" t="s">
        <v>13</v>
      </c>
      <c r="B26" s="64">
        <f>FormTitan!B22</f>
        <v>0.50800000000000001</v>
      </c>
      <c r="C26" s="64">
        <f>FormTitan!B31</f>
        <v>274.68799999999999</v>
      </c>
      <c r="D26" s="64">
        <f>FormTitan!B32</f>
        <v>10237.884</v>
      </c>
      <c r="E26" s="57">
        <f>D26-C26</f>
        <v>9963.1959999999999</v>
      </c>
      <c r="F26" s="53">
        <f>((D26-C26)/1000)/(5/B26)</f>
        <v>1.0122607135999999</v>
      </c>
      <c r="G26" s="55" t="s">
        <v>14</v>
      </c>
      <c r="H26" s="56"/>
      <c r="I26" s="48">
        <f>ABS(E26-E28)/AVERAGE(E26,E28)</f>
        <v>8.7662787540350329E-3</v>
      </c>
    </row>
    <row r="27" spans="1:9" ht="18.75" customHeight="1">
      <c r="A27" s="63"/>
      <c r="B27" s="65"/>
      <c r="C27" s="65"/>
      <c r="D27" s="65"/>
      <c r="E27" s="58"/>
      <c r="F27" s="54"/>
      <c r="G27" s="51" t="s">
        <v>15</v>
      </c>
      <c r="H27" s="52"/>
      <c r="I27" s="49"/>
    </row>
    <row r="28" spans="1:9" ht="18.75" customHeight="1">
      <c r="A28" s="62" t="s">
        <v>16</v>
      </c>
      <c r="B28" s="64">
        <f>FormTitan!B23</f>
        <v>0.50800000000000001</v>
      </c>
      <c r="C28" s="64">
        <f>C26</f>
        <v>274.68799999999999</v>
      </c>
      <c r="D28" s="64">
        <f>FormTitan!B33</f>
        <v>10150.924999999999</v>
      </c>
      <c r="E28" s="57">
        <f>D28-C28</f>
        <v>9876.2369999999992</v>
      </c>
      <c r="F28" s="53">
        <f>((D28-C28)/1000)/(5/B28)</f>
        <v>1.0034256792</v>
      </c>
      <c r="G28" s="55" t="s">
        <v>14</v>
      </c>
      <c r="H28" s="56"/>
      <c r="I28" s="49"/>
    </row>
    <row r="29" spans="1:9" ht="18.75" customHeight="1">
      <c r="A29" s="63"/>
      <c r="B29" s="65"/>
      <c r="C29" s="65"/>
      <c r="D29" s="65"/>
      <c r="E29" s="58"/>
      <c r="F29" s="54"/>
      <c r="G29" s="51" t="s">
        <v>15</v>
      </c>
      <c r="H29" s="52"/>
      <c r="I29" s="5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84" t="s">
        <v>26</v>
      </c>
      <c r="B31" s="77"/>
      <c r="C31" s="77"/>
      <c r="D31" s="78"/>
      <c r="E31" s="37" t="str">
        <f>FormTitan!B35</f>
        <v>AMIR / MAISARAH</v>
      </c>
      <c r="F31" s="38"/>
      <c r="G31" s="38"/>
      <c r="H31" s="41">
        <f>FormTitan!B36</f>
        <v>45702</v>
      </c>
      <c r="I31" s="42"/>
    </row>
    <row r="32" spans="1:9" ht="15.75" customHeight="1">
      <c r="A32" s="85"/>
      <c r="B32" s="80"/>
      <c r="C32" s="80"/>
      <c r="D32" s="81"/>
      <c r="E32" s="39"/>
      <c r="F32" s="40"/>
      <c r="G32" s="40"/>
      <c r="H32" s="43"/>
      <c r="I32" s="44"/>
    </row>
    <row r="33" spans="1:9" ht="15.75" customHeight="1">
      <c r="A33" s="86" t="s">
        <v>27</v>
      </c>
      <c r="B33" s="77"/>
      <c r="C33" s="77"/>
      <c r="D33" s="78"/>
      <c r="E33" s="87"/>
      <c r="F33" s="77"/>
      <c r="G33" s="77"/>
      <c r="H33" s="77"/>
      <c r="I33" s="78"/>
    </row>
    <row r="34" spans="1:9" ht="15.75" customHeight="1">
      <c r="A34" s="85"/>
      <c r="B34" s="80"/>
      <c r="C34" s="80"/>
      <c r="D34" s="81"/>
      <c r="E34" s="80"/>
      <c r="F34" s="80"/>
      <c r="G34" s="80"/>
      <c r="H34" s="80"/>
      <c r="I34" s="81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&amp;LPKKK/UAT/003A&amp;R16-Dis-2024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5"/>
  <sheetViews>
    <sheetView view="pageLayout" zoomScaleNormal="100" workbookViewId="0">
      <selection activeCell="G24" sqref="G24:H2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76" t="s">
        <v>0</v>
      </c>
      <c r="B1" s="77"/>
      <c r="C1" s="77"/>
      <c r="D1" s="77"/>
      <c r="E1" s="77"/>
      <c r="F1" s="77"/>
      <c r="G1" s="77"/>
      <c r="H1" s="77"/>
      <c r="I1" s="78"/>
    </row>
    <row r="2" spans="1:9">
      <c r="A2" s="79" t="s">
        <v>48</v>
      </c>
      <c r="B2" s="80"/>
      <c r="C2" s="80"/>
      <c r="D2" s="80"/>
      <c r="E2" s="80"/>
      <c r="F2" s="80"/>
      <c r="G2" s="80"/>
      <c r="H2" s="80"/>
      <c r="I2" s="81"/>
    </row>
    <row r="3" spans="1:9">
      <c r="A3" s="69" t="s">
        <v>1</v>
      </c>
      <c r="B3" s="70"/>
      <c r="C3" s="71"/>
      <c r="D3" s="66" t="str">
        <f>FormGH!B3</f>
        <v>120524</v>
      </c>
      <c r="E3" s="67"/>
      <c r="F3" s="67"/>
      <c r="G3" s="67"/>
      <c r="H3" s="67"/>
      <c r="I3" s="68"/>
    </row>
    <row r="4" spans="1:9">
      <c r="A4" s="69" t="s">
        <v>2</v>
      </c>
      <c r="B4" s="70"/>
      <c r="C4" s="71"/>
      <c r="D4" s="66">
        <f>FormGH!B4</f>
        <v>0</v>
      </c>
      <c r="E4" s="67"/>
      <c r="F4" s="67"/>
      <c r="G4" s="67"/>
      <c r="H4" s="67"/>
      <c r="I4" s="68"/>
    </row>
    <row r="5" spans="1:9">
      <c r="A5" s="69" t="s">
        <v>3</v>
      </c>
      <c r="B5" s="70"/>
      <c r="C5" s="71"/>
      <c r="D5" s="66">
        <f>FormGH!B5</f>
        <v>0</v>
      </c>
      <c r="E5" s="67"/>
      <c r="F5" s="67"/>
      <c r="G5" s="67"/>
      <c r="H5" s="67"/>
      <c r="I5" s="68"/>
    </row>
    <row r="6" spans="1:9" ht="15" customHeight="1">
      <c r="A6" s="59" t="s">
        <v>4</v>
      </c>
      <c r="B6" s="70"/>
      <c r="C6" s="70"/>
      <c r="D6" s="70"/>
      <c r="E6" s="71"/>
      <c r="F6" s="17" t="s">
        <v>5</v>
      </c>
      <c r="G6" s="35">
        <f>FormGH!B7</f>
        <v>0</v>
      </c>
      <c r="H6" s="3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98" t="s">
        <v>11</v>
      </c>
      <c r="G7" s="77"/>
      <c r="H7" s="78"/>
      <c r="I7" s="5" t="s">
        <v>12</v>
      </c>
    </row>
    <row r="8" spans="1:9" ht="18.75" customHeight="1">
      <c r="A8" s="62" t="s">
        <v>13</v>
      </c>
      <c r="B8" s="64">
        <f>FormGH!B8</f>
        <v>0</v>
      </c>
      <c r="C8" s="64">
        <f>FormGH!B10</f>
        <v>0</v>
      </c>
      <c r="D8" s="64">
        <f>FormGH!B11</f>
        <v>0</v>
      </c>
      <c r="E8" s="104">
        <f>D8-C8</f>
        <v>0</v>
      </c>
      <c r="F8" s="53" t="e">
        <f>((D8-C8)/1000)/(7.5/B8)</f>
        <v>#DIV/0!</v>
      </c>
      <c r="G8" s="55" t="s">
        <v>28</v>
      </c>
      <c r="H8" s="103"/>
      <c r="I8" s="48" t="e">
        <f>ABS(E8-E10)/AVERAGE(E8,E10)</f>
        <v>#DIV/0!</v>
      </c>
    </row>
    <row r="9" spans="1:9" ht="18.75" customHeight="1">
      <c r="A9" s="100"/>
      <c r="B9" s="105"/>
      <c r="C9" s="105"/>
      <c r="D9" s="106"/>
      <c r="E9" s="102"/>
      <c r="F9" s="102"/>
      <c r="G9" s="51" t="s">
        <v>29</v>
      </c>
      <c r="H9" s="101"/>
      <c r="I9" s="99"/>
    </row>
    <row r="10" spans="1:9" ht="18.75" customHeight="1">
      <c r="A10" s="62" t="s">
        <v>16</v>
      </c>
      <c r="B10" s="64">
        <f>FormGH!B9</f>
        <v>0</v>
      </c>
      <c r="C10" s="64">
        <f>C8</f>
        <v>0</v>
      </c>
      <c r="D10" s="64">
        <f>FormGH!B12</f>
        <v>0</v>
      </c>
      <c r="E10" s="104">
        <f>D10-C10</f>
        <v>0</v>
      </c>
      <c r="F10" s="53" t="e">
        <f>((D10-C10)/1000)/(7.5/B10)</f>
        <v>#DIV/0!</v>
      </c>
      <c r="G10" s="55" t="s">
        <v>30</v>
      </c>
      <c r="H10" s="103"/>
      <c r="I10" s="99"/>
    </row>
    <row r="11" spans="1:9" ht="18.75" customHeight="1">
      <c r="A11" s="100"/>
      <c r="B11" s="105"/>
      <c r="C11" s="105"/>
      <c r="D11" s="106"/>
      <c r="E11" s="102"/>
      <c r="F11" s="102"/>
      <c r="G11" s="51" t="s">
        <v>31</v>
      </c>
      <c r="H11" s="101"/>
      <c r="I11" s="100"/>
    </row>
    <row r="12" spans="1:9" ht="15" customHeight="1">
      <c r="A12" s="59" t="s">
        <v>23</v>
      </c>
      <c r="B12" s="70"/>
      <c r="C12" s="70"/>
      <c r="D12" s="70"/>
      <c r="E12" s="71"/>
      <c r="F12" s="18" t="s">
        <v>5</v>
      </c>
      <c r="G12" s="35">
        <f>FormGH!B14</f>
        <v>0</v>
      </c>
      <c r="H12" s="3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98" t="s">
        <v>11</v>
      </c>
      <c r="G13" s="77"/>
      <c r="H13" s="78"/>
      <c r="I13" s="5" t="s">
        <v>25</v>
      </c>
    </row>
    <row r="14" spans="1:9" ht="18.75" customHeight="1">
      <c r="A14" s="62" t="s">
        <v>13</v>
      </c>
      <c r="B14" s="64">
        <f>FormGH!B15</f>
        <v>0</v>
      </c>
      <c r="C14" s="64">
        <f>FormGH!B17</f>
        <v>0</v>
      </c>
      <c r="D14" s="64">
        <f>FormGH!B18</f>
        <v>0</v>
      </c>
      <c r="E14" s="104">
        <f>D14-C14</f>
        <v>0</v>
      </c>
      <c r="F14" s="53" t="e">
        <f>((D14-C14)/1000)/(0.45/B14)</f>
        <v>#DIV/0!</v>
      </c>
      <c r="G14" s="55" t="s">
        <v>14</v>
      </c>
      <c r="H14" s="103"/>
      <c r="I14" s="48" t="e">
        <f>ABS(E14-E16)/AVERAGE(E14,E16)</f>
        <v>#DIV/0!</v>
      </c>
    </row>
    <row r="15" spans="1:9" ht="15.75">
      <c r="A15" s="100"/>
      <c r="B15" s="105"/>
      <c r="C15" s="105"/>
      <c r="D15" s="106"/>
      <c r="E15" s="102"/>
      <c r="F15" s="102"/>
      <c r="G15" s="51" t="s">
        <v>15</v>
      </c>
      <c r="H15" s="101"/>
      <c r="I15" s="99"/>
    </row>
    <row r="16" spans="1:9" ht="18.75" customHeight="1">
      <c r="A16" s="62" t="s">
        <v>16</v>
      </c>
      <c r="B16" s="64">
        <f>FormGH!B16</f>
        <v>0</v>
      </c>
      <c r="C16" s="64">
        <f>C14</f>
        <v>0</v>
      </c>
      <c r="D16" s="64">
        <f>FormGH!B19</f>
        <v>0</v>
      </c>
      <c r="E16" s="104">
        <f>D16-C16</f>
        <v>0</v>
      </c>
      <c r="F16" s="53" t="e">
        <f>((D16-C16)/1000)/(0.45/B16)</f>
        <v>#DIV/0!</v>
      </c>
      <c r="G16" s="55" t="s">
        <v>14</v>
      </c>
      <c r="H16" s="103"/>
      <c r="I16" s="99"/>
    </row>
    <row r="17" spans="1:9" ht="18.75" customHeight="1">
      <c r="A17" s="100"/>
      <c r="B17" s="105"/>
      <c r="C17" s="105"/>
      <c r="D17" s="106"/>
      <c r="E17" s="102"/>
      <c r="F17" s="102"/>
      <c r="G17" s="51" t="s">
        <v>15</v>
      </c>
      <c r="H17" s="101"/>
      <c r="I17" s="100"/>
    </row>
    <row r="18" spans="1:9" ht="15.75" customHeight="1">
      <c r="A18" s="59" t="s">
        <v>17</v>
      </c>
      <c r="B18" s="70"/>
      <c r="C18" s="70"/>
      <c r="D18" s="70"/>
      <c r="E18" s="71"/>
      <c r="F18" s="18" t="s">
        <v>5</v>
      </c>
      <c r="G18" s="88">
        <f>FormGH!B21</f>
        <v>0</v>
      </c>
      <c r="H18" s="8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98" t="s">
        <v>11</v>
      </c>
      <c r="G19" s="77"/>
      <c r="H19" s="78"/>
      <c r="I19" s="5" t="s">
        <v>19</v>
      </c>
    </row>
    <row r="20" spans="1:9" ht="18.75" customHeight="1">
      <c r="A20" s="62" t="s">
        <v>13</v>
      </c>
      <c r="B20" s="64">
        <f>FormGH!B22</f>
        <v>0</v>
      </c>
      <c r="C20" s="64">
        <f>FormGH!B24</f>
        <v>0</v>
      </c>
      <c r="D20" s="64">
        <f>FormGH!B25</f>
        <v>0</v>
      </c>
      <c r="E20" s="57">
        <f>D20-C20</f>
        <v>0</v>
      </c>
      <c r="F20" s="53" t="e">
        <f>((D20-C20)/1000)/(0.75/B20)</f>
        <v>#DIV/0!</v>
      </c>
      <c r="G20" s="55" t="s">
        <v>14</v>
      </c>
      <c r="H20" s="103"/>
      <c r="I20" s="48" t="e">
        <f>ABS(E20-E22)/AVERAGE(E20,E22)</f>
        <v>#DIV/0!</v>
      </c>
    </row>
    <row r="21" spans="1:9" ht="18.75" customHeight="1">
      <c r="A21" s="100"/>
      <c r="B21" s="105"/>
      <c r="C21" s="105"/>
      <c r="D21" s="106"/>
      <c r="E21" s="100"/>
      <c r="F21" s="102"/>
      <c r="G21" s="51" t="s">
        <v>15</v>
      </c>
      <c r="H21" s="101"/>
      <c r="I21" s="99"/>
    </row>
    <row r="22" spans="1:9" ht="18.75" customHeight="1">
      <c r="A22" s="62" t="s">
        <v>16</v>
      </c>
      <c r="B22" s="64">
        <f>FormGH!B23</f>
        <v>0</v>
      </c>
      <c r="C22" s="64">
        <f>C20</f>
        <v>0</v>
      </c>
      <c r="D22" s="64">
        <f>FormGH!B26</f>
        <v>0</v>
      </c>
      <c r="E22" s="57">
        <f>D22-C22</f>
        <v>0</v>
      </c>
      <c r="F22" s="53" t="e">
        <f>((D22-C22)/1000)/(0.75/B22)</f>
        <v>#DIV/0!</v>
      </c>
      <c r="G22" s="55" t="s">
        <v>14</v>
      </c>
      <c r="H22" s="103"/>
      <c r="I22" s="99"/>
    </row>
    <row r="23" spans="1:9" ht="18.75" customHeight="1">
      <c r="A23" s="100"/>
      <c r="B23" s="105"/>
      <c r="C23" s="105"/>
      <c r="D23" s="106"/>
      <c r="E23" s="100"/>
      <c r="F23" s="102"/>
      <c r="G23" s="51" t="s">
        <v>15</v>
      </c>
      <c r="H23" s="101"/>
      <c r="I23" s="100"/>
    </row>
    <row r="24" spans="1:9" ht="15.75" customHeight="1">
      <c r="A24" s="59" t="s">
        <v>20</v>
      </c>
      <c r="B24" s="70"/>
      <c r="C24" s="70"/>
      <c r="D24" s="70"/>
      <c r="E24" s="71"/>
      <c r="F24" s="18" t="s">
        <v>5</v>
      </c>
      <c r="G24" s="35">
        <f>FormGH!B28</f>
        <v>0</v>
      </c>
      <c r="H24" s="3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98" t="s">
        <v>11</v>
      </c>
      <c r="G25" s="77"/>
      <c r="H25" s="78"/>
      <c r="I25" s="5" t="s">
        <v>22</v>
      </c>
    </row>
    <row r="26" spans="1:9" ht="18.75" customHeight="1">
      <c r="A26" s="62" t="s">
        <v>13</v>
      </c>
      <c r="B26" s="64">
        <f>FormGH!B29</f>
        <v>0</v>
      </c>
      <c r="C26" s="64">
        <f>FormGH!B31</f>
        <v>0</v>
      </c>
      <c r="D26" s="64">
        <f>FormGH!B32</f>
        <v>0</v>
      </c>
      <c r="E26" s="57">
        <f>D26-C26</f>
        <v>0</v>
      </c>
      <c r="F26" s="53" t="e">
        <f>((D26-C26)/1000)/(15/B26)</f>
        <v>#DIV/0!</v>
      </c>
      <c r="G26" s="55" t="s">
        <v>14</v>
      </c>
      <c r="H26" s="103"/>
      <c r="I26" s="48" t="e">
        <f>ABS(E26-E28)/AVERAGE(E26,E28)</f>
        <v>#DIV/0!</v>
      </c>
    </row>
    <row r="27" spans="1:9" ht="18.75" customHeight="1">
      <c r="A27" s="100"/>
      <c r="B27" s="105"/>
      <c r="C27" s="105"/>
      <c r="D27" s="106"/>
      <c r="E27" s="100"/>
      <c r="F27" s="102"/>
      <c r="G27" s="51" t="s">
        <v>15</v>
      </c>
      <c r="H27" s="101"/>
      <c r="I27" s="99"/>
    </row>
    <row r="28" spans="1:9" ht="18.75" customHeight="1">
      <c r="A28" s="62" t="s">
        <v>16</v>
      </c>
      <c r="B28" s="64">
        <f>FormGH!B30</f>
        <v>0</v>
      </c>
      <c r="C28" s="64">
        <f>C26</f>
        <v>0</v>
      </c>
      <c r="D28" s="64">
        <f>FormGH!B33</f>
        <v>0</v>
      </c>
      <c r="E28" s="57">
        <f>D28-C28</f>
        <v>0</v>
      </c>
      <c r="F28" s="53" t="e">
        <f>((D28-C28)/1000)/(15/B28)</f>
        <v>#DIV/0!</v>
      </c>
      <c r="G28" s="55" t="s">
        <v>14</v>
      </c>
      <c r="H28" s="103"/>
      <c r="I28" s="99"/>
    </row>
    <row r="29" spans="1:9" ht="18.75" customHeight="1">
      <c r="A29" s="100"/>
      <c r="B29" s="105"/>
      <c r="C29" s="105"/>
      <c r="D29" s="106"/>
      <c r="E29" s="100"/>
      <c r="F29" s="102"/>
      <c r="G29" s="51" t="s">
        <v>15</v>
      </c>
      <c r="H29" s="101"/>
      <c r="I29" s="100"/>
    </row>
    <row r="30" spans="1:9" ht="15.75" customHeight="1">
      <c r="A30" s="84" t="s">
        <v>26</v>
      </c>
      <c r="B30" s="77"/>
      <c r="C30" s="77"/>
      <c r="D30" s="78"/>
      <c r="E30" s="90">
        <f>FormGH!B35</f>
        <v>0</v>
      </c>
      <c r="F30" s="91"/>
      <c r="G30" s="91"/>
      <c r="H30" s="94">
        <f>FormGH!B36</f>
        <v>0</v>
      </c>
      <c r="I30" s="95"/>
    </row>
    <row r="31" spans="1:9" ht="15.75" customHeight="1">
      <c r="A31" s="85"/>
      <c r="B31" s="80"/>
      <c r="C31" s="80"/>
      <c r="D31" s="81"/>
      <c r="E31" s="92"/>
      <c r="F31" s="93"/>
      <c r="G31" s="93"/>
      <c r="H31" s="96"/>
      <c r="I31" s="97"/>
    </row>
    <row r="32" spans="1:9" ht="15.75" customHeight="1">
      <c r="A32" s="86" t="s">
        <v>27</v>
      </c>
      <c r="B32" s="77"/>
      <c r="C32" s="77"/>
      <c r="D32" s="78"/>
      <c r="E32" s="87"/>
      <c r="F32" s="77"/>
      <c r="G32" s="77"/>
      <c r="H32" s="77"/>
      <c r="I32" s="78"/>
    </row>
    <row r="33" spans="1:9" ht="15.75" customHeight="1">
      <c r="A33" s="85"/>
      <c r="B33" s="80"/>
      <c r="C33" s="80"/>
      <c r="D33" s="81"/>
      <c r="E33" s="80"/>
      <c r="F33" s="80"/>
      <c r="G33" s="80"/>
      <c r="H33" s="80"/>
      <c r="I33" s="81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&amp;LPKKK/UAT/003A&amp;R16-Dis-2024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2025-02-14T02:15:22Z</cp:lastPrinted>
  <dcterms:created xsi:type="dcterms:W3CDTF">2006-09-16T00:00:00Z</dcterms:created>
  <dcterms:modified xsi:type="dcterms:W3CDTF">2025-02-14T02:15:51Z</dcterms:modified>
</cp:coreProperties>
</file>