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030924\"/>
    </mc:Choice>
  </mc:AlternateContent>
  <xr:revisionPtr revIDLastSave="0" documentId="13_ncr:1_{CF456CE2-A07F-418F-956E-AC61B874F676}" xr6:coauthVersionLast="36" xr6:coauthVersionMax="36" xr10:uidLastSave="{00000000-0000-0000-0000-000000000000}"/>
  <bookViews>
    <workbookView xWindow="0" yWindow="0" windowWidth="20490" windowHeight="7545" activeTab="1" xr2:uid="{D440C920-37A6-4F21-9BC7-12BFF4E696FF}"/>
  </bookViews>
  <sheets>
    <sheet name="FormUOW" sheetId="2" r:id="rId1"/>
    <sheet name="Sampel 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2" l="1"/>
  <c r="R70" i="2"/>
  <c r="R69" i="2"/>
  <c r="R68" i="2"/>
  <c r="R67" i="2"/>
  <c r="R66" i="2"/>
  <c r="R65" i="2"/>
  <c r="R64" i="2"/>
  <c r="R63" i="2"/>
  <c r="R62" i="2"/>
  <c r="R61" i="2"/>
  <c r="R60" i="2"/>
  <c r="R57" i="2"/>
  <c r="R56" i="2"/>
  <c r="R55" i="2"/>
  <c r="R54" i="2"/>
  <c r="R53" i="2"/>
  <c r="R52" i="2"/>
  <c r="R51" i="2"/>
  <c r="R50" i="2"/>
  <c r="R49" i="2"/>
  <c r="R48" i="2"/>
  <c r="R47" i="2"/>
  <c r="R46" i="2"/>
  <c r="R43" i="2"/>
  <c r="R42" i="2"/>
  <c r="R41" i="2"/>
  <c r="R40" i="2"/>
  <c r="R39" i="2"/>
  <c r="R38" i="2"/>
  <c r="R37" i="2"/>
  <c r="R36" i="2"/>
  <c r="R35" i="2"/>
  <c r="R34" i="2"/>
  <c r="R33" i="2"/>
  <c r="R32" i="2"/>
  <c r="R29" i="2"/>
  <c r="R28" i="2"/>
  <c r="R27" i="2"/>
  <c r="R26" i="2"/>
  <c r="R25" i="2"/>
  <c r="R24" i="2"/>
  <c r="R23" i="2"/>
  <c r="R22" i="2"/>
  <c r="R21" i="2"/>
  <c r="R20" i="2"/>
  <c r="R19" i="2"/>
  <c r="R18" i="2"/>
  <c r="S50" i="2" l="1"/>
  <c r="S36" i="2"/>
  <c r="S46" i="2"/>
  <c r="S64" i="2"/>
  <c r="S60" i="2"/>
  <c r="T60" i="2"/>
  <c r="T46" i="2"/>
  <c r="T32" i="2"/>
  <c r="S32" i="2"/>
  <c r="T18" i="2"/>
  <c r="S22" i="2"/>
  <c r="S18" i="2"/>
  <c r="N5" i="2"/>
  <c r="M5" i="2"/>
  <c r="J6" i="2"/>
  <c r="I6" i="2"/>
  <c r="F6" i="2"/>
  <c r="E6" i="2"/>
  <c r="F46" i="1"/>
  <c r="I45" i="1"/>
  <c r="D40" i="1" l="1"/>
  <c r="R12" i="2"/>
  <c r="R11" i="2"/>
  <c r="R15" i="2"/>
  <c r="R14" i="2"/>
  <c r="R13" i="2"/>
  <c r="R10" i="2"/>
  <c r="R9" i="2"/>
  <c r="R8" i="2"/>
  <c r="R7" i="2"/>
  <c r="R6" i="2"/>
  <c r="R5" i="2"/>
  <c r="T4" i="2" l="1"/>
  <c r="S8" i="2"/>
  <c r="S4" i="2"/>
  <c r="G4" i="1"/>
  <c r="G3" i="1"/>
  <c r="L6" i="2" l="1"/>
  <c r="K6" i="2"/>
  <c r="D42" i="1"/>
</calcChain>
</file>

<file path=xl/sharedStrings.xml><?xml version="1.0" encoding="utf-8"?>
<sst xmlns="http://schemas.openxmlformats.org/spreadsheetml/2006/main" count="160" uniqueCount="93">
  <si>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</si>
  <si>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</si>
  <si>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</si>
  <si>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</si>
  <si>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</si>
  <si>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</si>
  <si>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</si>
  <si>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</si>
  <si>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</si>
  <si>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</si>
  <si>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</si>
  <si>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</si>
  <si>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</si>
  <si>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</si>
  <si>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</si>
  <si>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</si>
  <si>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</si>
  <si>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</si>
  <si>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</si>
  <si>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</si>
  <si>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</si>
  <si>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</si>
  <si>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</si>
  <si>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</si>
  <si>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</si>
  <si>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</si>
  <si>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</si>
  <si>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</si>
  <si>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</si>
  <si>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</si>
  <si>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</si>
  <si>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</si>
  <si>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</si>
  <si>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</si>
  <si>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</si>
  <si>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</si>
  <si>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</si>
  <si>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</si>
  <si>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</si>
  <si>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</si>
  <si>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</si>
  <si>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</si>
  <si>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</si>
  <si>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</si>
  <si>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</si>
  <si>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</si>
  <si>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</si>
  <si>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</si>
  <si>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</si>
  <si>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</si>
  <si>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</si>
  <si>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</si>
  <si>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</si>
  <si>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</si>
  <si>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</si>
  <si>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</si>
  <si>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</si>
  <si>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</si>
  <si>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</si>
  <si>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</si>
  <si>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</si>
  <si>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</si>
  <si>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</si>
  <si>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</si>
  <si>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</si>
  <si>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</si>
  <si>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</si>
  <si>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</si>
  <si>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</si>
  <si>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</si>
  <si>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</si>
  <si>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</si>
  <si>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</si>
  <si>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</si>
  <si>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</si>
  <si>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</si>
  <si>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</si>
  <si>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</si>
  <si>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</si>
  <si>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</si>
  <si>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</si>
  <si>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</si>
  <si>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</si>
  <si>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</si>
  <si>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</si>
  <si>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</si>
  <si>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Sampel 1</t>
  </si>
  <si>
    <t>Sampel 2</t>
  </si>
  <si>
    <t>Sampel 3</t>
  </si>
  <si>
    <t>Sampel 4</t>
  </si>
  <si>
    <t>Sampel 5</t>
  </si>
  <si>
    <t>PERMIT / AMIR</t>
  </si>
  <si>
    <t>MSA 225S-100-DA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</si>
</sst>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;@"/>
    <numFmt numFmtId="165" formatCode="0;\-0;;@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7" xfId="0" applyFont="1" applyBorder="1" applyAlignment="1"/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/>
    </xf>
    <xf numFmtId="0" fontId="10" fillId="0" borderId="12" xfId="0" applyFont="1" applyBorder="1"/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166" fontId="0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ormUOW!$S$4" lockText="1" noThreeD="1"/>
</file>

<file path=xl/ctrlProps/ctrlProp10.xml><?xml version="1.0" encoding="utf-8"?>
<formControlPr xmlns="http://schemas.microsoft.com/office/spreadsheetml/2009/9/main" objectType="CheckBox" fmlaLink="FormUOW!$T$4" lockText="1" noThreeD="1"/>
</file>

<file path=xl/ctrlProps/ctrlProp11.xml><?xml version="1.0" encoding="utf-8"?>
<formControlPr xmlns="http://schemas.microsoft.com/office/spreadsheetml/2009/9/main" objectType="CheckBox" fmlaLink="FormUOW!$R$10" lockText="1" noThreeD="1"/>
</file>

<file path=xl/ctrlProps/ctrlProp12.xml><?xml version="1.0" encoding="utf-8"?>
<formControlPr xmlns="http://schemas.microsoft.com/office/spreadsheetml/2009/9/main" objectType="CheckBox" fmlaLink="FormUOW!$R$11" lockText="1" noThreeD="1"/>
</file>

<file path=xl/ctrlProps/ctrlProp13.xml><?xml version="1.0" encoding="utf-8"?>
<formControlPr xmlns="http://schemas.microsoft.com/office/spreadsheetml/2009/9/main" objectType="CheckBox" fmlaLink="FormUOW!$R$8" lockText="1" noThreeD="1"/>
</file>

<file path=xl/ctrlProps/ctrlProp14.xml><?xml version="1.0" encoding="utf-8"?>
<formControlPr xmlns="http://schemas.microsoft.com/office/spreadsheetml/2009/9/main" objectType="CheckBox" fmlaLink="FormUOW!$R$14" lockText="1" noThreeD="1"/>
</file>

<file path=xl/ctrlProps/ctrlProp15.xml><?xml version="1.0" encoding="utf-8"?>
<formControlPr xmlns="http://schemas.microsoft.com/office/spreadsheetml/2009/9/main" objectType="CheckBox" fmlaLink="FormUOW!$R$15" lockText="1" noThreeD="1"/>
</file>

<file path=xl/ctrlProps/ctrlProp16.xml><?xml version="1.0" encoding="utf-8"?>
<formControlPr xmlns="http://schemas.microsoft.com/office/spreadsheetml/2009/9/main" objectType="CheckBox" fmlaLink="FormUOW!$R$13" lockText="1" noThreeD="1"/>
</file>

<file path=xl/ctrlProps/ctrlProp2.xml><?xml version="1.0" encoding="utf-8"?>
<formControlPr xmlns="http://schemas.microsoft.com/office/spreadsheetml/2009/9/main" objectType="CheckBox" checked="Checked" fmlaLink="FormUOW!$S$8" lockText="1" noThreeD="1"/>
</file>

<file path=xl/ctrlProps/ctrlProp3.xml><?xml version="1.0" encoding="utf-8"?>
<formControlPr xmlns="http://schemas.microsoft.com/office/spreadsheetml/2009/9/main" objectType="CheckBox" fmlaLink="FormUOW!$R$12" lockText="1" noThreeD="1"/>
</file>

<file path=xl/ctrlProps/ctrlProp4.xml><?xml version="1.0" encoding="utf-8"?>
<formControlPr xmlns="http://schemas.microsoft.com/office/spreadsheetml/2009/9/main" objectType="CheckBox" fmlaLink="FormUOW!$R$4" lockText="1" noThreeD="1"/>
</file>

<file path=xl/ctrlProps/ctrlProp5.xml><?xml version="1.0" encoding="utf-8"?>
<formControlPr xmlns="http://schemas.microsoft.com/office/spreadsheetml/2009/9/main" objectType="CheckBox" fmlaLink="FormUOW!$R$5" lockText="1" noThreeD="1"/>
</file>

<file path=xl/ctrlProps/ctrlProp6.xml><?xml version="1.0" encoding="utf-8"?>
<formControlPr xmlns="http://schemas.microsoft.com/office/spreadsheetml/2009/9/main" objectType="CheckBox" checked="Checked" fmlaLink="FormUOW!$R$9" lockText="1" noThreeD="1"/>
</file>

<file path=xl/ctrlProps/ctrlProp7.xml><?xml version="1.0" encoding="utf-8"?>
<formControlPr xmlns="http://schemas.microsoft.com/office/spreadsheetml/2009/9/main" objectType="CheckBox" fmlaLink="FormUOW!$R$6" lockText="1" noThreeD="1"/>
</file>

<file path=xl/ctrlProps/ctrlProp8.xml><?xml version="1.0" encoding="utf-8"?>
<formControlPr xmlns="http://schemas.microsoft.com/office/spreadsheetml/2009/9/main" objectType="CheckBox" fmlaLink="FormUOW!$R$7" lockText="1" noThreeD="1"/>
</file>

<file path=xl/ctrlProps/ctrlProp9.xml><?xml version="1.0" encoding="utf-8"?>
<formControlPr xmlns="http://schemas.microsoft.com/office/spreadsheetml/2009/9/main" objectType="CheckBox" checked="Checked" fmlaLink="FormUOW!$S$8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L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K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J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I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F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0.7308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E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0.5980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G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F7E3475-DC17-47D3-A59A-1D5C9B7F696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M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N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D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0.6644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H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T71"/>
  <sheetViews>
    <sheetView workbookViewId="0">
      <selection activeCell="D16" sqref="D16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21.7109375" bestFit="1" customWidth="1"/>
    <col min="4" max="4" width="15.7109375" customWidth="1"/>
    <col min="5" max="7" width="12.28515625" customWidth="1"/>
    <col min="8" max="8" width="15.7109375" customWidth="1"/>
    <col min="9" max="9" width="9.5703125" bestFit="1" customWidth="1"/>
    <col min="10" max="10" width="10.7109375" bestFit="1" customWidth="1"/>
    <col min="11" max="11" width="9.5703125" bestFit="1" customWidth="1"/>
    <col min="12" max="12" width="10.7109375" bestFit="1" customWidth="1"/>
    <col min="16" max="16" width="12.42578125" customWidth="1"/>
    <col min="17" max="17" width="18.5703125" customWidth="1"/>
  </cols>
  <sheetData>
    <row r="1" spans="1:20" x14ac:dyDescent="0.25">
      <c r="A1" s="61" t="s">
        <v>66</v>
      </c>
      <c r="B1" s="64" t="s">
        <v>91</v>
      </c>
      <c r="C1" s="64"/>
    </row>
    <row r="2" spans="1:20" x14ac:dyDescent="0.25">
      <c r="A2" s="61" t="s">
        <v>67</v>
      </c>
      <c r="B2" s="65">
        <v>45538</v>
      </c>
      <c r="C2" s="65"/>
    </row>
    <row r="3" spans="1:20" s="51" customFormat="1" ht="37.5" customHeight="1" x14ac:dyDescent="0.25">
      <c r="A3" s="63" t="s">
        <v>61</v>
      </c>
      <c r="B3" s="63" t="s">
        <v>62</v>
      </c>
      <c r="C3" s="68" t="s">
        <v>63</v>
      </c>
      <c r="D3" s="63" t="s">
        <v>26</v>
      </c>
      <c r="E3" s="68"/>
      <c r="F3" s="68"/>
      <c r="G3" s="68"/>
      <c r="H3" s="63"/>
      <c r="I3" s="68"/>
      <c r="J3" s="68"/>
      <c r="K3" s="68"/>
      <c r="L3" s="68"/>
      <c r="M3" s="68"/>
      <c r="N3" s="68"/>
      <c r="O3" s="50"/>
      <c r="P3" s="50" t="s">
        <v>86</v>
      </c>
      <c r="Q3" s="50"/>
      <c r="R3" s="50"/>
    </row>
    <row r="4" spans="1:20" s="49" customFormat="1" x14ac:dyDescent="0.25">
      <c r="A4" s="63"/>
      <c r="B4" s="63"/>
      <c r="C4" s="71"/>
      <c r="D4" s="70" t="s">
        <v>70</v>
      </c>
      <c r="E4" s="58" t="s">
        <v>68</v>
      </c>
      <c r="F4" s="58" t="s">
        <v>69</v>
      </c>
      <c r="G4" s="55" t="s">
        <v>65</v>
      </c>
      <c r="H4" s="69" t="s">
        <v>71</v>
      </c>
      <c r="I4" s="58" t="s">
        <v>68</v>
      </c>
      <c r="J4" s="58" t="s">
        <v>69</v>
      </c>
      <c r="K4" s="58" t="s">
        <v>68</v>
      </c>
      <c r="L4" s="58" t="s">
        <v>69</v>
      </c>
      <c r="M4" s="66" t="s">
        <v>64</v>
      </c>
      <c r="N4" s="67"/>
      <c r="P4" s="49" t="s">
        <v>63</v>
      </c>
      <c r="Q4" s="49" t="s">
        <v>73</v>
      </c>
      <c r="R4" s="49" t="b">
        <v>0</v>
      </c>
      <c r="S4" s="62" t="e">
        <f>OR(R4,R5:R7,R61,R13,R14,R15)</f>
        <v>#REF!</v>
      </c>
      <c r="T4" s="49" t="b">
        <f>OR(R4,R5,R6,R7,R13,R14,R15=TRUE, R12=TRUE)</f>
        <v>0</v>
      </c>
    </row>
    <row r="5" spans="1:20" ht="15.75" thickBot="1" x14ac:dyDescent="0.3">
      <c r="A5" s="63"/>
      <c r="B5" s="63"/>
      <c r="C5" s="72"/>
      <c r="D5" s="70"/>
      <c r="E5" s="56">
        <v>0.1</v>
      </c>
      <c r="F5" s="56">
        <v>0.1</v>
      </c>
      <c r="G5" s="57">
        <v>10</v>
      </c>
      <c r="H5" s="69"/>
      <c r="I5" s="54"/>
      <c r="J5" s="54"/>
      <c r="K5" s="54"/>
      <c r="L5" s="54"/>
      <c r="M5" s="57" t="str">
        <f>IF(ISBLANK(H6),"",IF(H6&lt;0.13,10,IF(H6&lt;=0.324,7.5,5)))</f>
        <v/>
      </c>
      <c r="N5" s="54" t="str">
        <f>IF(ISBLANK(H6),"",IF(H6&lt;0.13, 20, IF(H6&lt;=0.324, 15, 10)))</f>
        <v/>
      </c>
      <c r="Q5" t="s">
        <v>77</v>
      </c>
      <c r="R5" t="b">
        <f>IF(C6="Tablet Bersalut Filem", TRUE)</f>
        <v>0</v>
      </c>
      <c r="S5" s="62"/>
    </row>
    <row r="6" spans="1:20" ht="15.75" thickBot="1" x14ac:dyDescent="0.3">
      <c r="A6" s="59">
        <v>2024080245</v>
      </c>
      <c r="B6" s="52" t="s">
        <v>92</v>
      </c>
      <c r="C6" s="53" t="s">
        <v>74</v>
      </c>
      <c r="D6" s="60">
        <v>0.66439999999999999</v>
      </c>
      <c r="E6" s="142">
        <f>IF(D6="","", (100-10)/100*D6)</f>
        <v>0.59796000000000005</v>
      </c>
      <c r="F6" s="142">
        <f>IF(D6="","", (100+10)/100*D6)</f>
        <v>0.73084000000000005</v>
      </c>
      <c r="G6" s="60">
        <v>0</v>
      </c>
      <c r="H6" s="60"/>
      <c r="I6" s="60" t="str">
        <f>IF(H6="","", (100-M5)/100*H6)</f>
        <v/>
      </c>
      <c r="J6" s="60" t="str">
        <f>IF(H6="","",(100+M5)/100*H6)</f>
        <v/>
      </c>
      <c r="K6" s="60" t="str">
        <f>IF(H6="","",(100-N5)/100*H6)</f>
        <v/>
      </c>
      <c r="L6" s="60" t="str">
        <f>IF(H6="","",(100+N5)/100*H6)</f>
        <v/>
      </c>
      <c r="M6" s="60"/>
      <c r="N6" s="60"/>
      <c r="Q6" t="s">
        <v>78</v>
      </c>
      <c r="R6" t="b">
        <f>IF(C6="Tablet Bersalut Gula", TRUE)</f>
        <v>0</v>
      </c>
      <c r="S6" s="62"/>
    </row>
    <row r="7" spans="1:20" x14ac:dyDescent="0.25">
      <c r="Q7" t="s">
        <v>79</v>
      </c>
      <c r="R7" s="49" t="b">
        <f>IF(C6="Tablet Bersalut Enterik", TRUE)</f>
        <v>0</v>
      </c>
      <c r="S7" s="62"/>
    </row>
    <row r="8" spans="1:20" x14ac:dyDescent="0.25">
      <c r="Q8" t="s">
        <v>80</v>
      </c>
      <c r="R8" t="b">
        <f>IF(C6="Kapsul Keras", TRUE)</f>
        <v>0</v>
      </c>
      <c r="S8" s="62" t="b">
        <f>OR(R8:R11,)</f>
        <v>1</v>
      </c>
    </row>
    <row r="9" spans="1:20" x14ac:dyDescent="0.25">
      <c r="Q9" t="s">
        <v>74</v>
      </c>
      <c r="R9" t="b">
        <f>IF(C6="Kapsul Lembut", TRUE)</f>
        <v>1</v>
      </c>
      <c r="S9" s="62"/>
    </row>
    <row r="10" spans="1:20" x14ac:dyDescent="0.25">
      <c r="Q10" t="s">
        <v>72</v>
      </c>
      <c r="R10" s="49" t="b">
        <f>IF(C6="Kapsul Bersalut Enterik", TRUE)</f>
        <v>0</v>
      </c>
      <c r="S10" s="62"/>
    </row>
    <row r="11" spans="1:20" x14ac:dyDescent="0.25">
      <c r="Q11" t="s">
        <v>75</v>
      </c>
      <c r="R11" t="b">
        <f>IF(C6="Kapsul Kunyah", TRUE)</f>
        <v>0</v>
      </c>
      <c r="S11" s="62"/>
    </row>
    <row r="12" spans="1:20" x14ac:dyDescent="0.25">
      <c r="Q12" t="s">
        <v>76</v>
      </c>
      <c r="R12" t="b">
        <f>IF(C6="Lozenges", TRUE)</f>
        <v>0</v>
      </c>
      <c r="S12" s="62"/>
    </row>
    <row r="13" spans="1:20" x14ac:dyDescent="0.25">
      <c r="Q13" t="s">
        <v>81</v>
      </c>
      <c r="R13" t="b">
        <f>IF(C6="Tablet Effervesen", TRUE)</f>
        <v>0</v>
      </c>
    </row>
    <row r="14" spans="1:20" x14ac:dyDescent="0.25">
      <c r="Q14" t="s">
        <v>82</v>
      </c>
      <c r="R14" t="b">
        <f>IF(C6="Tablet kunyah", TRUE)</f>
        <v>0</v>
      </c>
    </row>
    <row r="15" spans="1:20" x14ac:dyDescent="0.25">
      <c r="Q15" t="s">
        <v>83</v>
      </c>
      <c r="R15" t="b">
        <f>IF(C6="Tablet Kemam/sub", TRUE)</f>
        <v>0</v>
      </c>
    </row>
    <row r="17" spans="16:20" x14ac:dyDescent="0.25">
      <c r="P17" s="50" t="s">
        <v>87</v>
      </c>
      <c r="Q17" s="50"/>
      <c r="R17" s="50"/>
      <c r="S17" s="51"/>
      <c r="T17" s="51"/>
    </row>
    <row r="18" spans="16:20" x14ac:dyDescent="0.25">
      <c r="P18" s="49" t="s">
        <v>63</v>
      </c>
      <c r="Q18" s="49" t="s">
        <v>73</v>
      </c>
      <c r="R18" s="49" t="e">
        <f>IF(#REF!="Tablet Tak Bersalut", TRUE)</f>
        <v>#REF!</v>
      </c>
      <c r="S18" s="62" t="e">
        <f>OR(R18,R19:R21,R75,R27,R28,R29)</f>
        <v>#REF!</v>
      </c>
      <c r="T18" s="49" t="e">
        <f>OR(R18,R19,R20,R21,R27,R28,R29=TRUE, R26=TRUE)</f>
        <v>#REF!</v>
      </c>
    </row>
    <row r="19" spans="16:20" x14ac:dyDescent="0.25">
      <c r="Q19" t="s">
        <v>77</v>
      </c>
      <c r="R19" t="e">
        <f>IF(#REF!="Tablet Bersalut Filem", TRUE)</f>
        <v>#REF!</v>
      </c>
      <c r="S19" s="62"/>
    </row>
    <row r="20" spans="16:20" x14ac:dyDescent="0.25">
      <c r="Q20" t="s">
        <v>78</v>
      </c>
      <c r="R20" t="e">
        <f>IF(#REF!="Tablet Bersalut Gula", TRUE)</f>
        <v>#REF!</v>
      </c>
      <c r="S20" s="62"/>
    </row>
    <row r="21" spans="16:20" x14ac:dyDescent="0.25">
      <c r="Q21" t="s">
        <v>79</v>
      </c>
      <c r="R21" s="49" t="e">
        <f>IF(#REF!="Tablet Bersalut Enterik", TRUE)</f>
        <v>#REF!</v>
      </c>
      <c r="S21" s="62"/>
    </row>
    <row r="22" spans="16:20" x14ac:dyDescent="0.25">
      <c r="Q22" t="s">
        <v>80</v>
      </c>
      <c r="R22" t="e">
        <f>IF(#REF!="Kapsul Keras", TRUE)</f>
        <v>#REF!</v>
      </c>
      <c r="S22" s="62" t="e">
        <f>OR(R22:R25,)</f>
        <v>#REF!</v>
      </c>
    </row>
    <row r="23" spans="16:20" x14ac:dyDescent="0.25">
      <c r="Q23" t="s">
        <v>74</v>
      </c>
      <c r="R23" t="e">
        <f>IF(#REF!="Kapsul Lembut", TRUE)</f>
        <v>#REF!</v>
      </c>
      <c r="S23" s="62"/>
    </row>
    <row r="24" spans="16:20" x14ac:dyDescent="0.25">
      <c r="Q24" t="s">
        <v>72</v>
      </c>
      <c r="R24" s="49" t="e">
        <f>IF(#REF!="Kapsul Bersalut Enterik", TRUE)</f>
        <v>#REF!</v>
      </c>
      <c r="S24" s="62"/>
    </row>
    <row r="25" spans="16:20" x14ac:dyDescent="0.25">
      <c r="Q25" t="s">
        <v>75</v>
      </c>
      <c r="R25" t="e">
        <f>IF(#REF!="Kapsul Kunyah", TRUE)</f>
        <v>#REF!</v>
      </c>
      <c r="S25" s="62"/>
    </row>
    <row r="26" spans="16:20" x14ac:dyDescent="0.25">
      <c r="Q26" t="s">
        <v>76</v>
      </c>
      <c r="R26" t="e">
        <f>IF(#REF!="Lozenges", TRUE)</f>
        <v>#REF!</v>
      </c>
      <c r="S26" s="62"/>
    </row>
    <row r="27" spans="16:20" x14ac:dyDescent="0.25">
      <c r="Q27" t="s">
        <v>81</v>
      </c>
      <c r="R27" t="e">
        <f>IF(#REF!="Tablet Effervesen", TRUE)</f>
        <v>#REF!</v>
      </c>
    </row>
    <row r="28" spans="16:20" x14ac:dyDescent="0.25">
      <c r="Q28" t="s">
        <v>82</v>
      </c>
      <c r="R28" t="e">
        <f>IF(#REF!="Tablet kunyah", TRUE)</f>
        <v>#REF!</v>
      </c>
    </row>
    <row r="29" spans="16:20" x14ac:dyDescent="0.25">
      <c r="Q29" t="s">
        <v>83</v>
      </c>
      <c r="R29" t="e">
        <f>IF(#REF!="Tablet Kemam/sub", TRUE)</f>
        <v>#REF!</v>
      </c>
    </row>
    <row r="31" spans="16:20" x14ac:dyDescent="0.25">
      <c r="P31" s="50" t="s">
        <v>88</v>
      </c>
      <c r="Q31" s="50"/>
      <c r="R31" s="50"/>
      <c r="S31" s="51"/>
      <c r="T31" s="51"/>
    </row>
    <row r="32" spans="16:20" x14ac:dyDescent="0.25">
      <c r="P32" s="49" t="s">
        <v>63</v>
      </c>
      <c r="Q32" s="49" t="s">
        <v>73</v>
      </c>
      <c r="R32" s="49" t="e">
        <f>IF(#REF!="Tablet Tak Bersalut", TRUE)</f>
        <v>#REF!</v>
      </c>
      <c r="S32" s="62" t="e">
        <f>OR(R32,R33:R35,R89,R41,R42,R43)</f>
        <v>#REF!</v>
      </c>
      <c r="T32" s="49" t="e">
        <f>OR(R32,R33,R34,R35,R41,R42,R43=TRUE, R40=TRUE)</f>
        <v>#REF!</v>
      </c>
    </row>
    <row r="33" spans="16:20" x14ac:dyDescent="0.25">
      <c r="Q33" t="s">
        <v>77</v>
      </c>
      <c r="R33" t="e">
        <f>IF(#REF!="Tablet Bersalut Filem", TRUE)</f>
        <v>#REF!</v>
      </c>
      <c r="S33" s="62"/>
    </row>
    <row r="34" spans="16:20" x14ac:dyDescent="0.25">
      <c r="Q34" t="s">
        <v>78</v>
      </c>
      <c r="R34" t="e">
        <f>IF(#REF!="Tablet Bersalut Gula", TRUE)</f>
        <v>#REF!</v>
      </c>
      <c r="S34" s="62"/>
    </row>
    <row r="35" spans="16:20" x14ac:dyDescent="0.25">
      <c r="Q35" t="s">
        <v>79</v>
      </c>
      <c r="R35" s="49" t="e">
        <f>IF(#REF!="Tablet Bersalut Enterik", TRUE)</f>
        <v>#REF!</v>
      </c>
      <c r="S35" s="62"/>
    </row>
    <row r="36" spans="16:20" x14ac:dyDescent="0.25">
      <c r="Q36" t="s">
        <v>80</v>
      </c>
      <c r="R36" t="e">
        <f>IF(#REF!="Kapsul Keras", TRUE)</f>
        <v>#REF!</v>
      </c>
      <c r="S36" s="62" t="e">
        <f>OR(R36:R39,)</f>
        <v>#REF!</v>
      </c>
    </row>
    <row r="37" spans="16:20" x14ac:dyDescent="0.25">
      <c r="Q37" t="s">
        <v>74</v>
      </c>
      <c r="R37" t="e">
        <f>IF(#REF!="Kapsul Lembut", TRUE)</f>
        <v>#REF!</v>
      </c>
      <c r="S37" s="62"/>
    </row>
    <row r="38" spans="16:20" x14ac:dyDescent="0.25">
      <c r="Q38" t="s">
        <v>72</v>
      </c>
      <c r="R38" s="49" t="e">
        <f>IF(#REF!="Kapsul Bersalut Enterik", TRUE)</f>
        <v>#REF!</v>
      </c>
      <c r="S38" s="62"/>
    </row>
    <row r="39" spans="16:20" x14ac:dyDescent="0.25">
      <c r="Q39" t="s">
        <v>75</v>
      </c>
      <c r="R39" t="e">
        <f>IF(#REF!="Kapsul Kunyah", TRUE)</f>
        <v>#REF!</v>
      </c>
      <c r="S39" s="62"/>
    </row>
    <row r="40" spans="16:20" x14ac:dyDescent="0.25">
      <c r="Q40" t="s">
        <v>76</v>
      </c>
      <c r="R40" t="e">
        <f>IF(#REF!="Lozenges", TRUE)</f>
        <v>#REF!</v>
      </c>
      <c r="S40" s="62"/>
    </row>
    <row r="41" spans="16:20" x14ac:dyDescent="0.25">
      <c r="Q41" t="s">
        <v>81</v>
      </c>
      <c r="R41" t="e">
        <f>IF(#REF!="Tablet Effervesen", TRUE)</f>
        <v>#REF!</v>
      </c>
    </row>
    <row r="42" spans="16:20" x14ac:dyDescent="0.25">
      <c r="Q42" t="s">
        <v>82</v>
      </c>
      <c r="R42" t="e">
        <f>IF(#REF!="Tablet kunyah", TRUE)</f>
        <v>#REF!</v>
      </c>
    </row>
    <row r="43" spans="16:20" x14ac:dyDescent="0.25">
      <c r="Q43" t="s">
        <v>83</v>
      </c>
      <c r="R43" t="e">
        <f>IF(#REF!="Tablet Kemam/sub", TRUE)</f>
        <v>#REF!</v>
      </c>
    </row>
    <row r="45" spans="16:20" x14ac:dyDescent="0.25">
      <c r="P45" s="50" t="s">
        <v>89</v>
      </c>
      <c r="Q45" s="50"/>
      <c r="R45" s="50"/>
      <c r="S45" s="51"/>
      <c r="T45" s="51"/>
    </row>
    <row r="46" spans="16:20" x14ac:dyDescent="0.25">
      <c r="P46" s="49" t="s">
        <v>63</v>
      </c>
      <c r="Q46" s="49" t="s">
        <v>73</v>
      </c>
      <c r="R46" s="49" t="e">
        <f>IF(#REF!="Tablet Tak Bersalut", TRUE)</f>
        <v>#REF!</v>
      </c>
      <c r="S46" s="62" t="e">
        <f>OR(R46,R47:R49,R103,R55,R56,R57)</f>
        <v>#REF!</v>
      </c>
      <c r="T46" s="49" t="e">
        <f>OR(R46,R47,R48,R49,R55,R56,R57=TRUE, R54=TRUE)</f>
        <v>#REF!</v>
      </c>
    </row>
    <row r="47" spans="16:20" x14ac:dyDescent="0.25">
      <c r="Q47" t="s">
        <v>77</v>
      </c>
      <c r="R47" t="e">
        <f>IF(#REF!="Tablet Bersalut Filem", TRUE)</f>
        <v>#REF!</v>
      </c>
      <c r="S47" s="62"/>
    </row>
    <row r="48" spans="16:20" x14ac:dyDescent="0.25">
      <c r="Q48" t="s">
        <v>78</v>
      </c>
      <c r="R48" t="e">
        <f>IF(#REF!="Tablet Bersalut Gula", TRUE)</f>
        <v>#REF!</v>
      </c>
      <c r="S48" s="62"/>
    </row>
    <row r="49" spans="16:20" x14ac:dyDescent="0.25">
      <c r="Q49" t="s">
        <v>79</v>
      </c>
      <c r="R49" s="49" t="e">
        <f>IF(#REF!="Tablet Bersalut Enterik", TRUE)</f>
        <v>#REF!</v>
      </c>
      <c r="S49" s="62"/>
    </row>
    <row r="50" spans="16:20" x14ac:dyDescent="0.25">
      <c r="Q50" t="s">
        <v>80</v>
      </c>
      <c r="R50" t="e">
        <f>IF(#REF!="Kapsul Keras", TRUE)</f>
        <v>#REF!</v>
      </c>
      <c r="S50" s="62" t="e">
        <f>OR(R50:R53,)</f>
        <v>#REF!</v>
      </c>
    </row>
    <row r="51" spans="16:20" x14ac:dyDescent="0.25">
      <c r="Q51" t="s">
        <v>74</v>
      </c>
      <c r="R51" t="e">
        <f>IF(#REF!="Kapsul Lembut", TRUE)</f>
        <v>#REF!</v>
      </c>
      <c r="S51" s="62"/>
    </row>
    <row r="52" spans="16:20" x14ac:dyDescent="0.25">
      <c r="Q52" t="s">
        <v>72</v>
      </c>
      <c r="R52" s="49" t="e">
        <f>IF(#REF!="Kapsul Bersalut Enterik", TRUE)</f>
        <v>#REF!</v>
      </c>
      <c r="S52" s="62"/>
    </row>
    <row r="53" spans="16:20" x14ac:dyDescent="0.25">
      <c r="Q53" t="s">
        <v>75</v>
      </c>
      <c r="R53" t="e">
        <f>IF(#REF!="Kapsul Kunyah", TRUE)</f>
        <v>#REF!</v>
      </c>
      <c r="S53" s="62"/>
    </row>
    <row r="54" spans="16:20" x14ac:dyDescent="0.25">
      <c r="Q54" t="s">
        <v>76</v>
      </c>
      <c r="R54" t="e">
        <f>IF(#REF!="Lozenges", TRUE)</f>
        <v>#REF!</v>
      </c>
      <c r="S54" s="62"/>
    </row>
    <row r="55" spans="16:20" x14ac:dyDescent="0.25">
      <c r="Q55" t="s">
        <v>81</v>
      </c>
      <c r="R55" t="e">
        <f>IF(#REF!="Tablet Effervesen", TRUE)</f>
        <v>#REF!</v>
      </c>
    </row>
    <row r="56" spans="16:20" x14ac:dyDescent="0.25">
      <c r="Q56" t="s">
        <v>82</v>
      </c>
      <c r="R56" t="e">
        <f>IF(#REF!="Tablet kunyah", TRUE)</f>
        <v>#REF!</v>
      </c>
    </row>
    <row r="57" spans="16:20" x14ac:dyDescent="0.25">
      <c r="Q57" t="s">
        <v>83</v>
      </c>
      <c r="R57" t="e">
        <f>IF(#REF!="Tablet Kemam/sub", TRUE)</f>
        <v>#REF!</v>
      </c>
    </row>
    <row r="59" spans="16:20" x14ac:dyDescent="0.25">
      <c r="P59" s="50" t="s">
        <v>90</v>
      </c>
      <c r="Q59" s="50"/>
      <c r="R59" s="50"/>
      <c r="S59" s="51"/>
      <c r="T59" s="51"/>
    </row>
    <row r="60" spans="16:20" x14ac:dyDescent="0.25">
      <c r="P60" s="49" t="s">
        <v>63</v>
      </c>
      <c r="Q60" s="49" t="s">
        <v>73</v>
      </c>
      <c r="R60" s="49" t="e">
        <f>IF(#REF!="Tablet Tak Bersalut", TRUE)</f>
        <v>#REF!</v>
      </c>
      <c r="S60" s="62" t="e">
        <f>OR(R60,R61:R63,R117,R69,R70,R71)</f>
        <v>#REF!</v>
      </c>
      <c r="T60" s="49" t="e">
        <f>OR(R60,R61,R62,R63,R69,R70,R71=TRUE, R68=TRUE)</f>
        <v>#REF!</v>
      </c>
    </row>
    <row r="61" spans="16:20" x14ac:dyDescent="0.25">
      <c r="Q61" t="s">
        <v>77</v>
      </c>
      <c r="R61" t="e">
        <f>IF(#REF!="Tablet Bersalut Filem", TRUE)</f>
        <v>#REF!</v>
      </c>
      <c r="S61" s="62"/>
    </row>
    <row r="62" spans="16:20" x14ac:dyDescent="0.25">
      <c r="Q62" t="s">
        <v>78</v>
      </c>
      <c r="R62" t="e">
        <f>IF(#REF!="Tablet Bersalut Gula", TRUE)</f>
        <v>#REF!</v>
      </c>
      <c r="S62" s="62"/>
    </row>
    <row r="63" spans="16:20" x14ac:dyDescent="0.25">
      <c r="Q63" t="s">
        <v>79</v>
      </c>
      <c r="R63" s="49" t="e">
        <f>IF(#REF!="Tablet Bersalut Enterik", TRUE)</f>
        <v>#REF!</v>
      </c>
      <c r="S63" s="62"/>
    </row>
    <row r="64" spans="16:20" x14ac:dyDescent="0.25">
      <c r="Q64" t="s">
        <v>80</v>
      </c>
      <c r="R64" t="e">
        <f>IF(#REF!="Kapsul Keras", TRUE)</f>
        <v>#REF!</v>
      </c>
      <c r="S64" s="62" t="e">
        <f>OR(R64:R67,)</f>
        <v>#REF!</v>
      </c>
    </row>
    <row r="65" spans="17:19" x14ac:dyDescent="0.25">
      <c r="Q65" t="s">
        <v>74</v>
      </c>
      <c r="R65" t="e">
        <f>IF(#REF!="Kapsul Lembut", TRUE)</f>
        <v>#REF!</v>
      </c>
      <c r="S65" s="62"/>
    </row>
    <row r="66" spans="17:19" x14ac:dyDescent="0.25">
      <c r="Q66" t="s">
        <v>72</v>
      </c>
      <c r="R66" s="49" t="e">
        <f>IF(#REF!="Kapsul Bersalut Enterik", TRUE)</f>
        <v>#REF!</v>
      </c>
      <c r="S66" s="62"/>
    </row>
    <row r="67" spans="17:19" x14ac:dyDescent="0.25">
      <c r="Q67" t="s">
        <v>75</v>
      </c>
      <c r="R67" t="e">
        <f>IF(#REF!="Kapsul Kunyah", TRUE)</f>
        <v>#REF!</v>
      </c>
      <c r="S67" s="62"/>
    </row>
    <row r="68" spans="17:19" x14ac:dyDescent="0.25">
      <c r="Q68" t="s">
        <v>76</v>
      </c>
      <c r="R68" t="e">
        <f>IF(#REF!="Lozenges", TRUE)</f>
        <v>#REF!</v>
      </c>
      <c r="S68" s="62"/>
    </row>
    <row r="69" spans="17:19" x14ac:dyDescent="0.25">
      <c r="Q69" t="s">
        <v>81</v>
      </c>
      <c r="R69" t="e">
        <f>IF(#REF!="Tablet Effervesen", TRUE)</f>
        <v>#REF!</v>
      </c>
    </row>
    <row r="70" spans="17:19" x14ac:dyDescent="0.25">
      <c r="Q70" t="s">
        <v>82</v>
      </c>
      <c r="R70" t="e">
        <f>IF(#REF!="Tablet kunyah", TRUE)</f>
        <v>#REF!</v>
      </c>
    </row>
    <row r="71" spans="17:19" x14ac:dyDescent="0.25">
      <c r="Q71" t="s">
        <v>83</v>
      </c>
      <c r="R71" t="e">
        <f>IF(#REF!="Tablet Kemam/sub", TRUE)</f>
        <v>#REF!</v>
      </c>
    </row>
  </sheetData>
  <mergeCells count="19">
    <mergeCell ref="A3:A5"/>
    <mergeCell ref="B1:C1"/>
    <mergeCell ref="B2:C2"/>
    <mergeCell ref="M4:N4"/>
    <mergeCell ref="D3:N3"/>
    <mergeCell ref="H4:H5"/>
    <mergeCell ref="D4:D5"/>
    <mergeCell ref="C3:C5"/>
    <mergeCell ref="B3:B5"/>
    <mergeCell ref="S18:S21"/>
    <mergeCell ref="S22:S26"/>
    <mergeCell ref="S32:S35"/>
    <mergeCell ref="S4:S7"/>
    <mergeCell ref="S8:S12"/>
    <mergeCell ref="S36:S40"/>
    <mergeCell ref="S46:S49"/>
    <mergeCell ref="S50:S54"/>
    <mergeCell ref="S60:S63"/>
    <mergeCell ref="S64:S68"/>
  </mergeCells>
  <conditionalFormatting sqref="A6">
    <cfRule type="expression" dxfId="21" priority="212">
      <formula>LEN(A6)=0</formula>
    </cfRule>
  </conditionalFormatting>
  <conditionalFormatting sqref="B6">
    <cfRule type="cellIs" dxfId="20" priority="211" operator="equal">
      <formula>"Sila Pilih"</formula>
    </cfRule>
  </conditionalFormatting>
  <conditionalFormatting sqref="C6">
    <cfRule type="cellIs" dxfId="19" priority="210" operator="equal">
      <formula>"Sila Pilih"</formula>
    </cfRule>
  </conditionalFormatting>
  <conditionalFormatting sqref="D6">
    <cfRule type="expression" dxfId="18" priority="209">
      <formula>LEN(D6)=0</formula>
    </cfRule>
  </conditionalFormatting>
  <conditionalFormatting sqref="E6">
    <cfRule type="cellIs" priority="190" stopIfTrue="1" operator="equal">
      <formula>IF(E6=0, "")</formula>
    </cfRule>
    <cfRule type="cellIs" dxfId="17" priority="198" operator="equal">
      <formula>0</formula>
    </cfRule>
    <cfRule type="expression" dxfId="16" priority="208">
      <formula>LEN(E6)=0</formula>
    </cfRule>
  </conditionalFormatting>
  <conditionalFormatting sqref="F6">
    <cfRule type="cellIs" dxfId="15" priority="197" operator="equal">
      <formula>0</formula>
    </cfRule>
    <cfRule type="expression" dxfId="14" priority="207">
      <formula>LEN(F6)=0</formula>
    </cfRule>
  </conditionalFormatting>
  <conditionalFormatting sqref="G6">
    <cfRule type="expression" dxfId="13" priority="206">
      <formula>LEN(G6)=0</formula>
    </cfRule>
  </conditionalFormatting>
  <conditionalFormatting sqref="H6">
    <cfRule type="expression" dxfId="12" priority="205">
      <formula>LEN(H6)=0</formula>
    </cfRule>
  </conditionalFormatting>
  <conditionalFormatting sqref="I6">
    <cfRule type="cellIs" dxfId="11" priority="196" operator="equal">
      <formula>0</formula>
    </cfRule>
    <cfRule type="expression" dxfId="10" priority="204">
      <formula>LEN(I6)=0</formula>
    </cfRule>
  </conditionalFormatting>
  <conditionalFormatting sqref="J6">
    <cfRule type="cellIs" dxfId="9" priority="195" operator="equal">
      <formula>0</formula>
    </cfRule>
    <cfRule type="expression" dxfId="8" priority="203">
      <formula>LEN(J6)=0</formula>
    </cfRule>
  </conditionalFormatting>
  <conditionalFormatting sqref="M6">
    <cfRule type="expression" dxfId="7" priority="202">
      <formula>LEN(M6)=0</formula>
    </cfRule>
  </conditionalFormatting>
  <conditionalFormatting sqref="N6">
    <cfRule type="expression" dxfId="6" priority="201">
      <formula>LEN(N6)=0</formula>
    </cfRule>
  </conditionalFormatting>
  <conditionalFormatting sqref="K6">
    <cfRule type="cellIs" dxfId="5" priority="194" operator="equal">
      <formula>0</formula>
    </cfRule>
    <cfRule type="expression" dxfId="4" priority="200">
      <formula>LEN(K6)=0</formula>
    </cfRule>
  </conditionalFormatting>
  <conditionalFormatting sqref="L6">
    <cfRule type="cellIs" dxfId="3" priority="193" operator="equal">
      <formula>0</formula>
    </cfRule>
    <cfRule type="expression" dxfId="2" priority="199">
      <formula>LEN(L6)=0</formula>
    </cfRule>
  </conditionalFormatting>
  <conditionalFormatting sqref="B1:C1">
    <cfRule type="cellIs" dxfId="1" priority="192" operator="equal">
      <formula>""</formula>
    </cfRule>
  </conditionalFormatting>
  <conditionalFormatting sqref="B2:C2">
    <cfRule type="cellIs" dxfId="0" priority="191" operator="equal">
      <formula>""</formula>
    </cfRule>
  </conditionalFormatting>
  <dataValidations count="2">
    <dataValidation type="list" allowBlank="1" showInputMessage="1" showErrorMessage="1" sqref="B6" xr:uid="{978335CB-4B92-4FF2-852B-21E43D71B0E6}">
      <formula1>"Sila Pilih, XP 205DR, MSA 225S-100-DA, PG 603S, MSE 225S-100-DU , Lain-lain"</formula1>
    </dataValidation>
    <dataValidation type="list" allowBlank="1" showInputMessage="1" showErrorMessage="1" sqref="C6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tabSelected="1" view="pageLayout" zoomScaleNormal="100" workbookViewId="0">
      <selection activeCell="S14" sqref="S14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7"/>
    </row>
    <row r="2" spans="1:19" s="7" customFormat="1" ht="15.75" customHeight="1" x14ac:dyDescent="0.25">
      <c r="A2" s="78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0"/>
    </row>
    <row r="3" spans="1:19" s="7" customFormat="1" ht="21" customHeight="1" x14ac:dyDescent="0.25">
      <c r="A3" s="81" t="s">
        <v>2</v>
      </c>
      <c r="B3" s="82"/>
      <c r="C3" s="82"/>
      <c r="D3" s="82"/>
      <c r="E3" s="82"/>
      <c r="F3" s="83"/>
      <c r="G3" s="112">
        <f>FormUOW!A6</f>
        <v>2024080245</v>
      </c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19" s="7" customFormat="1" ht="19.5" customHeight="1" x14ac:dyDescent="0.25">
      <c r="A4" s="81" t="s">
        <v>3</v>
      </c>
      <c r="B4" s="82"/>
      <c r="C4" s="82"/>
      <c r="D4" s="82"/>
      <c r="E4" s="82"/>
      <c r="F4" s="83"/>
      <c r="G4" s="114" t="str">
        <f>FormUOW!B6</f>
        <v>MSA 225S-100-DA</v>
      </c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5"/>
    </row>
    <row r="5" spans="1:19" s="7" customFormat="1" ht="15" customHeight="1" x14ac:dyDescent="0.25">
      <c r="A5" s="84" t="s">
        <v>4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6"/>
    </row>
    <row r="6" spans="1:19" ht="3" customHeight="1" x14ac:dyDescent="0.25">
      <c r="B6" s="1"/>
    </row>
    <row r="7" spans="1:19" x14ac:dyDescent="0.25">
      <c r="A7" s="44" t="s">
        <v>5</v>
      </c>
      <c r="B7" s="44"/>
      <c r="C7" s="44"/>
      <c r="D7" s="44"/>
      <c r="E7" s="44"/>
      <c r="F7" s="44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11" t="s">
        <v>52</v>
      </c>
      <c r="D8" s="111"/>
      <c r="E8" s="111"/>
      <c r="F8" s="111"/>
      <c r="G8" s="12"/>
      <c r="H8" s="12"/>
      <c r="I8" s="41"/>
      <c r="J8" s="89" t="s">
        <v>36</v>
      </c>
      <c r="K8" s="89"/>
      <c r="L8" s="14" t="s">
        <v>35</v>
      </c>
      <c r="M8" s="14"/>
      <c r="N8" s="14"/>
      <c r="O8" s="116" t="s">
        <v>47</v>
      </c>
      <c r="P8" s="116"/>
      <c r="Q8" s="117"/>
      <c r="R8" s="29"/>
    </row>
    <row r="9" spans="1:19" x14ac:dyDescent="0.25">
      <c r="A9" s="4"/>
      <c r="B9" s="73"/>
      <c r="C9" s="36" t="s">
        <v>21</v>
      </c>
      <c r="D9" s="87" t="s">
        <v>13</v>
      </c>
      <c r="E9" s="87"/>
      <c r="F9" s="87"/>
      <c r="G9" s="8"/>
      <c r="H9" s="35" t="s">
        <v>10</v>
      </c>
      <c r="I9" s="36" t="s">
        <v>24</v>
      </c>
      <c r="J9" s="8"/>
      <c r="K9" s="87" t="s">
        <v>8</v>
      </c>
      <c r="L9" s="87"/>
      <c r="M9" s="8"/>
      <c r="N9" s="8"/>
      <c r="O9" s="8"/>
      <c r="P9" s="8"/>
      <c r="Q9" s="16"/>
      <c r="R9" s="8"/>
    </row>
    <row r="10" spans="1:19" x14ac:dyDescent="0.25">
      <c r="A10" s="4"/>
      <c r="B10" s="73"/>
      <c r="C10" s="36" t="s">
        <v>6</v>
      </c>
      <c r="D10" s="87" t="s">
        <v>14</v>
      </c>
      <c r="E10" s="87"/>
      <c r="F10" s="87"/>
      <c r="G10" s="8"/>
      <c r="H10" s="35" t="s">
        <v>11</v>
      </c>
      <c r="I10" s="3"/>
      <c r="J10" s="8"/>
      <c r="K10" s="87" t="s">
        <v>37</v>
      </c>
      <c r="L10" s="87"/>
      <c r="M10" s="8"/>
      <c r="N10" s="8"/>
      <c r="O10" s="8"/>
      <c r="P10" s="8"/>
      <c r="Q10" s="16"/>
      <c r="R10" s="8"/>
    </row>
    <row r="11" spans="1:19" x14ac:dyDescent="0.25">
      <c r="A11" s="4"/>
      <c r="B11" s="73"/>
      <c r="C11" s="3"/>
      <c r="D11" s="87" t="s">
        <v>15</v>
      </c>
      <c r="E11" s="87"/>
      <c r="F11" s="87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74"/>
      <c r="C12" s="19"/>
      <c r="D12" s="120" t="s">
        <v>16</v>
      </c>
      <c r="E12" s="120"/>
      <c r="F12" s="120"/>
      <c r="G12" s="31"/>
      <c r="H12" s="31"/>
      <c r="I12" s="37"/>
      <c r="J12" s="33" t="s">
        <v>21</v>
      </c>
      <c r="K12" s="90" t="s">
        <v>38</v>
      </c>
      <c r="L12" s="90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127" t="s">
        <v>23</v>
      </c>
      <c r="D17" s="127"/>
      <c r="E17" s="127"/>
      <c r="F17" s="127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97" t="s">
        <v>17</v>
      </c>
      <c r="C19" s="98"/>
      <c r="D19" s="98"/>
      <c r="E19" s="98"/>
      <c r="F19" s="99"/>
      <c r="G19" s="97" t="s">
        <v>18</v>
      </c>
      <c r="H19" s="98"/>
      <c r="I19" s="98"/>
      <c r="J19" s="98"/>
      <c r="K19" s="98"/>
      <c r="L19" s="98"/>
      <c r="M19" s="98"/>
      <c r="N19" s="98"/>
      <c r="O19" s="98"/>
      <c r="P19" s="99"/>
      <c r="Q19" s="16"/>
      <c r="R19" s="8"/>
    </row>
    <row r="20" spans="1:18" ht="13.5" customHeight="1" x14ac:dyDescent="0.25">
      <c r="A20" s="4"/>
      <c r="B20" s="91" t="s">
        <v>19</v>
      </c>
      <c r="C20" s="92"/>
      <c r="D20" s="92"/>
      <c r="E20" s="92"/>
      <c r="F20" s="93"/>
      <c r="G20" s="91" t="s">
        <v>49</v>
      </c>
      <c r="H20" s="92"/>
      <c r="I20" s="92"/>
      <c r="J20" s="92"/>
      <c r="K20" s="92"/>
      <c r="L20" s="92"/>
      <c r="M20" s="92"/>
      <c r="N20" s="92"/>
      <c r="O20" s="92"/>
      <c r="P20" s="93"/>
      <c r="Q20" s="16"/>
      <c r="R20" s="8"/>
    </row>
    <row r="21" spans="1:18" ht="13.5" customHeight="1" x14ac:dyDescent="0.25">
      <c r="A21" s="4"/>
      <c r="B21" s="100"/>
      <c r="C21" s="101"/>
      <c r="D21" s="101"/>
      <c r="E21" s="101"/>
      <c r="F21" s="102"/>
      <c r="G21" s="119" t="s">
        <v>54</v>
      </c>
      <c r="H21" s="120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03" t="s">
        <v>20</v>
      </c>
      <c r="C22" s="104"/>
      <c r="D22" s="104"/>
      <c r="E22" s="104"/>
      <c r="F22" s="105"/>
      <c r="G22" s="135" t="s">
        <v>56</v>
      </c>
      <c r="H22" s="136"/>
      <c r="I22" s="136"/>
      <c r="J22" s="136"/>
      <c r="K22" s="136"/>
      <c r="L22" s="136"/>
      <c r="M22" s="136"/>
      <c r="N22" s="136"/>
      <c r="O22" s="136"/>
      <c r="P22" s="137"/>
      <c r="Q22" s="16"/>
      <c r="R22" s="8"/>
    </row>
    <row r="23" spans="1:18" ht="13.5" customHeight="1" x14ac:dyDescent="0.25">
      <c r="A23" s="4"/>
      <c r="B23" s="106"/>
      <c r="C23" s="107"/>
      <c r="D23" s="107"/>
      <c r="E23" s="107"/>
      <c r="F23" s="108"/>
      <c r="G23" s="119" t="s">
        <v>55</v>
      </c>
      <c r="H23" s="120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91" t="s">
        <v>22</v>
      </c>
      <c r="C24" s="92"/>
      <c r="D24" s="92"/>
      <c r="E24" s="92"/>
      <c r="F24" s="93"/>
      <c r="G24" s="121" t="s">
        <v>57</v>
      </c>
      <c r="H24" s="122"/>
      <c r="I24" s="122"/>
      <c r="J24" s="122"/>
      <c r="K24" s="122"/>
      <c r="L24" s="122"/>
      <c r="M24" s="122"/>
      <c r="N24" s="122"/>
      <c r="O24" s="122"/>
      <c r="P24" s="123"/>
      <c r="Q24" s="16"/>
      <c r="R24" s="8"/>
    </row>
    <row r="25" spans="1:18" ht="17.25" customHeight="1" x14ac:dyDescent="0.25">
      <c r="A25" s="4"/>
      <c r="B25" s="100"/>
      <c r="C25" s="101"/>
      <c r="D25" s="101"/>
      <c r="E25" s="101"/>
      <c r="F25" s="102"/>
      <c r="G25" s="119" t="s">
        <v>55</v>
      </c>
      <c r="H25" s="120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127" t="s">
        <v>26</v>
      </c>
      <c r="B28" s="127"/>
      <c r="C28" s="127"/>
      <c r="D28" s="127"/>
      <c r="E28" s="127"/>
      <c r="F28" s="127"/>
    </row>
    <row r="29" spans="1:18" ht="14.25" customHeight="1" x14ac:dyDescent="0.25">
      <c r="A29" s="109" t="s">
        <v>27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141" t="s">
        <v>29</v>
      </c>
      <c r="B31" s="87"/>
      <c r="C31" s="87"/>
      <c r="D31" s="87"/>
      <c r="E31" s="87"/>
      <c r="F31" s="88"/>
      <c r="G31" s="88"/>
      <c r="H31" s="8"/>
      <c r="I31" s="8"/>
      <c r="J31" s="8"/>
      <c r="K31" s="8"/>
      <c r="L31" s="131" t="s">
        <v>46</v>
      </c>
      <c r="M31" s="131"/>
      <c r="N31" s="131"/>
      <c r="O31" s="131"/>
      <c r="P31" s="131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125" t="s">
        <v>48</v>
      </c>
      <c r="B33" s="126"/>
      <c r="C33" s="126"/>
      <c r="D33" s="140" t="s">
        <v>58</v>
      </c>
      <c r="E33" s="140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24" t="s">
        <v>30</v>
      </c>
      <c r="C34" s="124"/>
      <c r="D34" s="124"/>
      <c r="E34" s="124"/>
      <c r="F34" s="124"/>
      <c r="G34" s="124"/>
      <c r="H34" s="124"/>
      <c r="I34" s="124"/>
      <c r="J34" s="124"/>
      <c r="K34" s="124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28" t="s">
        <v>32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30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25" t="s">
        <v>29</v>
      </c>
      <c r="B38" s="126"/>
      <c r="C38" s="126"/>
      <c r="D38" s="126"/>
      <c r="E38" s="126"/>
      <c r="F38" s="19"/>
      <c r="G38" s="8" t="s">
        <v>28</v>
      </c>
      <c r="H38" s="8"/>
      <c r="I38" s="8"/>
      <c r="J38" s="8"/>
      <c r="K38" s="8"/>
      <c r="L38" s="131" t="s">
        <v>46</v>
      </c>
      <c r="M38" s="131"/>
      <c r="N38" s="131"/>
      <c r="O38" s="131"/>
      <c r="P38" s="131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25" t="s">
        <v>34</v>
      </c>
      <c r="B40" s="126"/>
      <c r="C40" s="126"/>
      <c r="D40" s="42" t="str">
        <f>FormUOW!M5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3" t="s">
        <v>34</v>
      </c>
      <c r="B42" s="38"/>
      <c r="C42" s="38"/>
      <c r="D42" s="19" t="str">
        <f>FormUOW!N5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84</v>
      </c>
      <c r="C45" s="14"/>
      <c r="D45" s="14"/>
      <c r="E45" s="14"/>
      <c r="F45" s="14"/>
      <c r="G45" s="14"/>
      <c r="H45" s="14"/>
      <c r="I45" s="138" t="str">
        <f>FormUOW!B1</f>
        <v>PERMIT / AMIR</v>
      </c>
      <c r="J45" s="138"/>
      <c r="K45" s="138"/>
      <c r="L45" s="138"/>
      <c r="M45" s="138"/>
      <c r="N45" s="138"/>
      <c r="O45" s="138"/>
      <c r="P45" s="138"/>
      <c r="Q45" s="15"/>
    </row>
    <row r="46" spans="1:18" ht="16.5" customHeight="1" x14ac:dyDescent="0.25">
      <c r="A46" s="18"/>
      <c r="B46" s="19" t="s">
        <v>85</v>
      </c>
      <c r="C46" s="19"/>
      <c r="D46" s="19"/>
      <c r="E46" s="19"/>
      <c r="F46" s="139">
        <f>FormUOW!B2</f>
        <v>45538</v>
      </c>
      <c r="G46" s="13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18" t="s">
        <v>50</v>
      </c>
      <c r="D48" s="118"/>
      <c r="E48" s="118"/>
      <c r="F48" s="21"/>
      <c r="G48" s="26" t="s">
        <v>43</v>
      </c>
      <c r="H48" s="46" t="s">
        <v>42</v>
      </c>
      <c r="I48" s="21"/>
      <c r="J48" s="45"/>
      <c r="K48" s="94" t="s">
        <v>60</v>
      </c>
      <c r="L48" s="95"/>
      <c r="M48" s="95"/>
      <c r="N48" s="95"/>
      <c r="O48" s="95"/>
      <c r="P48" s="95"/>
      <c r="Q48" s="96"/>
      <c r="R48" s="48"/>
    </row>
    <row r="49" spans="1:18" ht="15.75" x14ac:dyDescent="0.25">
      <c r="A49" s="4"/>
      <c r="B49" s="8"/>
      <c r="C49" s="87" t="s">
        <v>51</v>
      </c>
      <c r="D49" s="87"/>
      <c r="E49" s="87"/>
      <c r="F49" s="87"/>
      <c r="G49" s="27" t="s">
        <v>43</v>
      </c>
      <c r="H49" s="47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87" t="s">
        <v>59</v>
      </c>
      <c r="C50" s="87"/>
      <c r="D50" s="87"/>
      <c r="E50" s="87"/>
      <c r="F50" s="87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33"/>
      <c r="L52" s="134"/>
      <c r="M52" s="13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32" t="s">
        <v>45</v>
      </c>
      <c r="L53" s="90"/>
      <c r="M53" s="90"/>
      <c r="N53" s="19"/>
      <c r="O53" s="19"/>
      <c r="P53" s="19"/>
      <c r="Q53" s="17"/>
    </row>
  </sheetData>
  <mergeCells count="50"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A1:S1"/>
    <mergeCell ref="A2:S2"/>
    <mergeCell ref="A3:F3"/>
    <mergeCell ref="A4:F4"/>
    <mergeCell ref="A5:S5"/>
    <mergeCell ref="D9:F9"/>
    <mergeCell ref="D10:F10"/>
    <mergeCell ref="G3:S3"/>
    <mergeCell ref="G4:S4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FormUOW</vt:lpstr>
      <vt:lpstr>Sampel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2024-09-13T09:31:40Z</cp:lastPrinted>
  <dcterms:created xsi:type="dcterms:W3CDTF">2024-05-23T01:53:19Z</dcterms:created>
  <dcterms:modified xsi:type="dcterms:W3CDTF">2024-09-13T09:31:43Z</dcterms:modified>
</cp:coreProperties>
</file>