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270824\"/>
    </mc:Choice>
  </mc:AlternateContent>
  <xr:revisionPtr revIDLastSave="0" documentId="13_ncr:1_{2C873F48-A9A8-4BEC-B7B3-076758A6E3E5}" xr6:coauthVersionLast="36" xr6:coauthVersionMax="36" xr10:uidLastSave="{00000000-0000-0000-0000-000000000000}"/>
  <bookViews>
    <workbookView xWindow="0" yWindow="0" windowWidth="28800" windowHeight="1230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D28" i="1" l="1"/>
  <c r="D26" i="1"/>
  <c r="D22" i="1"/>
  <c r="D20" i="1"/>
  <c r="D16" i="1"/>
  <c r="D14" i="1"/>
  <c r="D10" i="1"/>
  <c r="D8" i="1"/>
  <c r="D28" i="2"/>
  <c r="D26" i="2"/>
  <c r="D20" i="2"/>
  <c r="D22" i="2"/>
  <c r="D16" i="2"/>
  <c r="D14" i="2"/>
  <c r="D10" i="2"/>
  <c r="D8" i="2"/>
  <c r="B30" i="5" l="1"/>
  <c r="B29" i="5"/>
  <c r="B23" i="5"/>
  <c r="B22" i="5"/>
  <c r="B16" i="5"/>
  <c r="B15" i="5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6" i="2" l="1"/>
  <c r="I20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<sst xmlns="http://schemas.openxmlformats.org/spreadsheetml/2006/main" count="207" uniqueCount="52">
  <si>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</si>
  <si>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</si>
  <si>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</si>
  <si>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</si>
  <si>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</si>
  <si>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</si>
  <si>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</si>
  <si>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</si>
  <si>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</si>
  <si>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</si>
  <si>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</si>
  <si>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</si>
  <si>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</si>
  <si>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</si>
  <si>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</si>
  <si>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</si>
  <si>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</si>
  <si>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</si>
  <si>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</si>
  <si>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</si>
  <si>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</si>
  <si>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</si>
  <si>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</si>
  <si>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</si>
  <si>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</si>
  <si>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</si>
  <si>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</si>
  <si>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</si>
  <si>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</si>
  <si>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</si>
  <si>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</si>
  <si>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</si>
  <si>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</si>
  <si>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</si>
  <si>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</si>
  <si>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</si>
  <si>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</si>
  <si>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</si>
  <si>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</si>
  <si>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</si>
  <si>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</si>
  <si>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</si>
  <si>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</si>
  <si>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</si>
  <si>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</si>
  <si>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</si>
  <si>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</si>
  <si>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RB GH B 200824</t>
  </si>
  <si>
    <t>IQC LIQ 200824</t>
  </si>
  <si>
    <t>PERMIT   AMIR   MAISARAH</t>
  </si>
  <si>
    <t>Conc.(ppb) IQC A</t>
  </si>
  <si>
    <t>Conc.(ppb) IQC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</si>
</sst>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1" fontId="6" fillId="2" borderId="10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164" fontId="3" fillId="0" borderId="10" xfId="0" applyNumberFormat="1" applyFont="1" applyBorder="1" applyAlignment="1">
      <alignment wrapText="1"/>
    </xf>
    <xf numFmtId="165" fontId="3" fillId="0" borderId="10" xfId="0" applyNumberFormat="1" applyFont="1" applyBorder="1" applyAlignment="1">
      <alignment wrapText="1"/>
    </xf>
    <xf numFmtId="10" fontId="3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 applyAlignment="1"/>
    <xf numFmtId="0" fontId="5" fillId="0" borderId="0" xfId="0" applyFont="1" applyAlignment="1"/>
    <xf numFmtId="165" fontId="3" fillId="0" borderId="10" xfId="0" applyNumberFormat="1" applyFont="1" applyBorder="1" applyAlignment="1">
      <alignment horizontal="left" wrapText="1"/>
    </xf>
    <xf numFmtId="0" fontId="4" fillId="0" borderId="16" xfId="0" applyFont="1" applyBorder="1"/>
    <xf numFmtId="0" fontId="4" fillId="0" borderId="0" xfId="0" applyFont="1" applyBorder="1"/>
    <xf numFmtId="0" fontId="4" fillId="0" borderId="17" xfId="0" applyFont="1" applyBorder="1"/>
    <xf numFmtId="10" fontId="7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2" fillId="0" borderId="18" xfId="0" applyFont="1" applyBorder="1" applyAlignment="1"/>
    <xf numFmtId="0" fontId="2" fillId="0" borderId="20" xfId="0" applyFont="1" applyBorder="1" applyAlignment="1"/>
    <xf numFmtId="0" fontId="0" fillId="0" borderId="18" xfId="0" applyFont="1" applyFill="1" applyBorder="1" applyAlignment="1"/>
    <xf numFmtId="0" fontId="2" fillId="0" borderId="19" xfId="0" applyFont="1" applyBorder="1" applyAlignment="1">
      <alignment horizontal="center"/>
    </xf>
    <xf numFmtId="0" fontId="2" fillId="0" borderId="19" xfId="0" applyFont="1" applyBorder="1" applyAlignment="1"/>
    <xf numFmtId="0" fontId="11" fillId="5" borderId="7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165" fontId="13" fillId="0" borderId="10" xfId="0" applyNumberFormat="1" applyFont="1" applyBorder="1" applyAlignment="1">
      <alignment wrapText="1"/>
    </xf>
    <xf numFmtId="0" fontId="2" fillId="0" borderId="26" xfId="0" applyFont="1" applyBorder="1" applyAlignment="1"/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49" fontId="11" fillId="0" borderId="12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5" xfId="0" applyNumberFormat="1" applyFont="1" applyBorder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right" wrapText="1"/>
    </xf>
    <xf numFmtId="10" fontId="7" fillId="0" borderId="6" xfId="0" applyNumberFormat="1" applyFont="1" applyBorder="1" applyAlignment="1">
      <alignment horizontal="right" wrapText="1"/>
    </xf>
    <xf numFmtId="10" fontId="5" fillId="4" borderId="12" xfId="0" applyNumberFormat="1" applyFont="1" applyFill="1" applyBorder="1" applyAlignment="1">
      <alignment horizontal="center" wrapText="1"/>
    </xf>
    <xf numFmtId="10" fontId="5" fillId="4" borderId="14" xfId="0" applyNumberFormat="1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 wrapText="1"/>
    </xf>
    <xf numFmtId="165" fontId="5" fillId="4" borderId="11" xfId="0" applyNumberFormat="1" applyFont="1" applyFill="1" applyBorder="1" applyAlignment="1">
      <alignment horizontal="center" wrapText="1"/>
    </xf>
    <xf numFmtId="165" fontId="5" fillId="4" borderId="13" xfId="0" applyNumberFormat="1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5" fontId="5" fillId="7" borderId="11" xfId="0" applyNumberFormat="1" applyFont="1" applyFill="1" applyBorder="1" applyAlignment="1">
      <alignment horizontal="center" wrapText="1"/>
    </xf>
    <xf numFmtId="165" fontId="5" fillId="7" borderId="13" xfId="0" applyNumberFormat="1" applyFont="1" applyFill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49" fontId="4" fillId="0" borderId="8" xfId="0" applyNumberFormat="1" applyFont="1" applyBorder="1"/>
    <xf numFmtId="49" fontId="4" fillId="0" borderId="9" xfId="0" applyNumberFormat="1" applyFont="1" applyBorder="1"/>
    <xf numFmtId="0" fontId="3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10" fontId="12" fillId="0" borderId="2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horizontal="right" wrapText="1"/>
    </xf>
    <xf numFmtId="10" fontId="12" fillId="0" borderId="5" xfId="0" applyNumberFormat="1" applyFont="1" applyBorder="1" applyAlignment="1">
      <alignment horizontal="right" wrapText="1"/>
    </xf>
    <xf numFmtId="10" fontId="12" fillId="0" borderId="6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49" fontId="11" fillId="2" borderId="7" xfId="0" quotePrefix="1" applyNumberFormat="1" applyFont="1" applyFill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9" xfId="0" applyFont="1" applyFill="1" applyBorder="1" applyAlignment="1">
      <alignment horizont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3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165" fontId="5" fillId="4" borderId="12" xfId="0" applyNumberFormat="1" applyFont="1" applyFill="1" applyBorder="1" applyAlignment="1">
      <alignment horizontal="center" wrapText="1"/>
    </xf>
    <xf numFmtId="165" fontId="4" fillId="6" borderId="13" xfId="0" applyNumberFormat="1" applyFont="1" applyFill="1" applyBorder="1"/>
    <xf numFmtId="0" fontId="4" fillId="6" borderId="13" xfId="0" applyFont="1" applyFill="1" applyBorder="1"/>
    <xf numFmtId="165" fontId="0" fillId="0" borderId="0" xfId="0" applyNumberFormat="1" applyFont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0" fillId="0" borderId="19" xfId="0" applyNumberFormat="1" applyFont="1" applyBorder="1" applyAlignment="1">
      <alignment horizontal="center"/>
    </xf>
    <xf numFmtId="165" fontId="0" fillId="0" borderId="21" xfId="0" applyNumberFormat="1" applyFont="1" applyBorder="1" applyAlignment="1">
      <alignment horizontal="center"/>
    </xf>
    <xf numFmtId="165" fontId="0" fillId="0" borderId="28" xfId="0" applyNumberFormat="1" applyFont="1" applyBorder="1" applyAlignment="1">
      <alignment horizontal="center"/>
    </xf>
    <xf numFmtId="0" fontId="1" fillId="0" borderId="27" xfId="0" applyFont="1" applyBorder="1" applyAlignment="1"/>
    <xf numFmtId="0" fontId="1" fillId="0" borderId="18" xfId="0" applyFont="1" applyBorder="1" applyAlignment="1"/>
    <xf numFmtId="0" fontId="0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36"/>
  <sheetViews>
    <sheetView topLeftCell="A13" workbookViewId="0">
      <selection activeCell="G22" sqref="G22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>
      <c r="A2" s="30" t="s">
        <v>46</v>
      </c>
      <c r="B2" s="31"/>
    </row>
    <row r="3" spans="1:2">
      <c r="A3" s="23" t="s">
        <v>36</v>
      </c>
      <c r="B3" s="24"/>
    </row>
    <row r="4" spans="1:2">
      <c r="A4" s="17" t="s">
        <v>3</v>
      </c>
      <c r="B4" s="25"/>
    </row>
    <row r="5" spans="1:2" ht="15.75" thickBot="1">
      <c r="A5" s="19" t="s">
        <v>4</v>
      </c>
      <c r="B5" s="20"/>
    </row>
    <row r="6" spans="1:2">
      <c r="A6" s="32" t="s">
        <v>37</v>
      </c>
      <c r="B6" s="33"/>
    </row>
    <row r="7" spans="1:2">
      <c r="A7" s="21" t="s">
        <v>35</v>
      </c>
      <c r="B7" s="18"/>
    </row>
    <row r="8" spans="1:2">
      <c r="A8" s="21" t="s">
        <v>38</v>
      </c>
      <c r="B8" s="18"/>
    </row>
    <row r="9" spans="1:2">
      <c r="A9" s="21" t="s">
        <v>39</v>
      </c>
      <c r="B9" s="18"/>
    </row>
    <row r="10" spans="1:2">
      <c r="A10" s="113" t="s">
        <v>50</v>
      </c>
      <c r="B10" s="112"/>
    </row>
    <row r="11" spans="1:2">
      <c r="A11" s="113" t="s">
        <v>51</v>
      </c>
      <c r="B11" s="112"/>
    </row>
    <row r="12" spans="1:2" ht="15.75" thickBot="1">
      <c r="A12" s="22" t="s">
        <v>9</v>
      </c>
      <c r="B12" s="20"/>
    </row>
    <row r="13" spans="1:2">
      <c r="A13" s="34" t="s">
        <v>40</v>
      </c>
      <c r="B13" s="35"/>
    </row>
    <row r="14" spans="1:2">
      <c r="A14" s="21" t="s">
        <v>35</v>
      </c>
      <c r="B14" s="18"/>
    </row>
    <row r="15" spans="1:2">
      <c r="A15" s="21" t="s">
        <v>38</v>
      </c>
      <c r="B15" s="18"/>
    </row>
    <row r="16" spans="1:2">
      <c r="A16" s="21" t="s">
        <v>39</v>
      </c>
      <c r="B16" s="18"/>
    </row>
    <row r="17" spans="1:2">
      <c r="A17" s="113" t="s">
        <v>50</v>
      </c>
      <c r="B17" s="112"/>
    </row>
    <row r="18" spans="1:2">
      <c r="A18" s="113" t="s">
        <v>51</v>
      </c>
      <c r="B18" s="112"/>
    </row>
    <row r="19" spans="1:2" ht="15.75" thickBot="1">
      <c r="A19" s="22" t="s">
        <v>9</v>
      </c>
      <c r="B19" s="20"/>
    </row>
    <row r="20" spans="1:2">
      <c r="A20" s="36" t="s">
        <v>41</v>
      </c>
      <c r="B20" s="37"/>
    </row>
    <row r="21" spans="1:2">
      <c r="A21" s="21" t="s">
        <v>35</v>
      </c>
      <c r="B21" s="18"/>
    </row>
    <row r="22" spans="1:2">
      <c r="A22" s="21" t="s">
        <v>38</v>
      </c>
      <c r="B22" s="18"/>
    </row>
    <row r="23" spans="1:2">
      <c r="A23" s="21" t="s">
        <v>39</v>
      </c>
      <c r="B23" s="18"/>
    </row>
    <row r="24" spans="1:2">
      <c r="A24" s="113" t="s">
        <v>50</v>
      </c>
      <c r="B24" s="112"/>
    </row>
    <row r="25" spans="1:2">
      <c r="A25" s="114" t="s">
        <v>51</v>
      </c>
      <c r="B25" s="110"/>
    </row>
    <row r="26" spans="1:2" ht="15.75" thickBot="1">
      <c r="A26" s="29" t="s">
        <v>9</v>
      </c>
      <c r="B26" s="115"/>
    </row>
    <row r="27" spans="1:2">
      <c r="A27" s="38" t="s">
        <v>42</v>
      </c>
      <c r="B27" s="39"/>
    </row>
    <row r="28" spans="1:2">
      <c r="A28" s="21" t="s">
        <v>35</v>
      </c>
      <c r="B28" s="18"/>
    </row>
    <row r="29" spans="1:2">
      <c r="A29" s="21" t="s">
        <v>38</v>
      </c>
      <c r="B29" s="18"/>
    </row>
    <row r="30" spans="1:2">
      <c r="A30" s="21" t="s">
        <v>39</v>
      </c>
      <c r="B30" s="18"/>
    </row>
    <row r="31" spans="1:2">
      <c r="A31" s="113" t="s">
        <v>50</v>
      </c>
      <c r="B31" s="112"/>
    </row>
    <row r="32" spans="1:2">
      <c r="A32" s="113" t="s">
        <v>51</v>
      </c>
      <c r="B32" s="112"/>
    </row>
    <row r="33" spans="1:2" ht="15.75" thickBot="1">
      <c r="A33" s="22" t="s">
        <v>9</v>
      </c>
      <c r="B33" s="20"/>
    </row>
    <row r="34" spans="1:2">
      <c r="A34" s="30" t="s">
        <v>43</v>
      </c>
      <c r="B34" s="31"/>
    </row>
    <row r="35" spans="1:2">
      <c r="A35" s="21" t="s">
        <v>44</v>
      </c>
      <c r="B35" s="18"/>
    </row>
    <row r="36" spans="1:2" ht="15.75" thickBot="1">
      <c r="A36" s="22" t="s">
        <v>45</v>
      </c>
      <c r="B36" s="20"/>
    </row>
  </sheetData>
  <mergeCells count="6">
    <mergeCell ref="A34:B34"/>
    <mergeCell ref="A2:B2"/>
    <mergeCell ref="A6:B6"/>
    <mergeCell ref="A13:B13"/>
    <mergeCell ref="A20:B20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36"/>
  <sheetViews>
    <sheetView workbookViewId="0">
      <selection activeCell="B10" sqref="B10"/>
    </sheetView>
  </sheetViews>
  <sheetFormatPr defaultRowHeight="15"/>
  <cols>
    <col min="1" max="1" width="30.42578125" bestFit="1" customWidth="1"/>
    <col min="2" max="2" width="20.28515625" style="108" customWidth="1"/>
  </cols>
  <sheetData>
    <row r="1" spans="1:2" ht="15.75" thickBot="1"/>
    <row r="2" spans="1:2">
      <c r="A2" s="30" t="s">
        <v>46</v>
      </c>
      <c r="B2" s="31"/>
    </row>
    <row r="3" spans="1:2">
      <c r="A3" s="23" t="s">
        <v>36</v>
      </c>
      <c r="B3" s="109">
        <v>270824</v>
      </c>
    </row>
    <row r="4" spans="1:2">
      <c r="A4" s="17" t="s">
        <v>3</v>
      </c>
      <c r="B4" s="110" t="s">
        <v>48</v>
      </c>
    </row>
    <row r="5" spans="1:2" ht="15.75" thickBot="1">
      <c r="A5" s="19" t="s">
        <v>4</v>
      </c>
      <c r="B5" s="111" t="s">
        <v>47</v>
      </c>
    </row>
    <row r="6" spans="1:2">
      <c r="A6" s="32" t="s">
        <v>37</v>
      </c>
      <c r="B6" s="33"/>
    </row>
    <row r="7" spans="1:2">
      <c r="A7" s="21" t="s">
        <v>35</v>
      </c>
      <c r="B7" s="110">
        <v>1.9E-2</v>
      </c>
    </row>
    <row r="8" spans="1:2">
      <c r="A8" s="21" t="s">
        <v>38</v>
      </c>
      <c r="B8" s="110">
        <v>1.5029999999999999</v>
      </c>
    </row>
    <row r="9" spans="1:2">
      <c r="A9" s="21" t="s">
        <v>39</v>
      </c>
      <c r="B9" s="110">
        <v>1.5049999999999999</v>
      </c>
    </row>
    <row r="10" spans="1:2">
      <c r="A10" s="113" t="s">
        <v>50</v>
      </c>
      <c r="B10" s="112">
        <v>4638.7309999999998</v>
      </c>
    </row>
    <row r="11" spans="1:2">
      <c r="A11" s="113" t="s">
        <v>51</v>
      </c>
      <c r="B11" s="112">
        <v>4713.5559999999996</v>
      </c>
    </row>
    <row r="12" spans="1:2" ht="15.75" thickBot="1">
      <c r="A12" s="22" t="s">
        <v>9</v>
      </c>
      <c r="B12" s="111">
        <v>11.558999999999999</v>
      </c>
    </row>
    <row r="13" spans="1:2">
      <c r="A13" s="34" t="s">
        <v>40</v>
      </c>
      <c r="B13" s="35"/>
    </row>
    <row r="14" spans="1:2">
      <c r="A14" s="21" t="s">
        <v>35</v>
      </c>
      <c r="B14" s="110">
        <v>2.5000000000000001E-2</v>
      </c>
    </row>
    <row r="15" spans="1:2">
      <c r="A15" s="21" t="s">
        <v>38</v>
      </c>
      <c r="B15" s="110">
        <f>B8</f>
        <v>1.5029999999999999</v>
      </c>
    </row>
    <row r="16" spans="1:2">
      <c r="A16" s="21" t="s">
        <v>39</v>
      </c>
      <c r="B16" s="110">
        <f>B9</f>
        <v>1.5049999999999999</v>
      </c>
    </row>
    <row r="17" spans="1:2">
      <c r="A17" s="113" t="s">
        <v>50</v>
      </c>
      <c r="B17" s="112">
        <v>283.81400000000002</v>
      </c>
    </row>
    <row r="18" spans="1:2">
      <c r="A18" s="113" t="s">
        <v>51</v>
      </c>
      <c r="B18" s="112">
        <v>282.65100000000001</v>
      </c>
    </row>
    <row r="19" spans="1:2" ht="15.75" thickBot="1">
      <c r="A19" s="22" t="s">
        <v>9</v>
      </c>
      <c r="B19" s="111">
        <v>2.2000000000000002</v>
      </c>
    </row>
    <row r="20" spans="1:2">
      <c r="A20" s="36" t="s">
        <v>41</v>
      </c>
      <c r="B20" s="37"/>
    </row>
    <row r="21" spans="1:2">
      <c r="A21" s="21" t="s">
        <v>35</v>
      </c>
      <c r="B21" s="110">
        <v>0.13100000000000001</v>
      </c>
    </row>
    <row r="22" spans="1:2">
      <c r="A22" s="21" t="s">
        <v>38</v>
      </c>
      <c r="B22" s="110">
        <f>B8</f>
        <v>1.5029999999999999</v>
      </c>
    </row>
    <row r="23" spans="1:2">
      <c r="A23" s="21" t="s">
        <v>39</v>
      </c>
      <c r="B23" s="110">
        <f>B9</f>
        <v>1.5049999999999999</v>
      </c>
    </row>
    <row r="24" spans="1:2">
      <c r="A24" s="113" t="s">
        <v>50</v>
      </c>
      <c r="B24" s="112">
        <v>476.51100000000002</v>
      </c>
    </row>
    <row r="25" spans="1:2">
      <c r="A25" s="114" t="s">
        <v>51</v>
      </c>
      <c r="B25" s="112">
        <v>477.96100000000001</v>
      </c>
    </row>
    <row r="26" spans="1:2" ht="15.75" thickBot="1">
      <c r="A26" s="29" t="s">
        <v>9</v>
      </c>
      <c r="B26" s="111">
        <v>8.4879999999999995</v>
      </c>
    </row>
    <row r="27" spans="1:2">
      <c r="A27" s="38" t="s">
        <v>42</v>
      </c>
      <c r="B27" s="39"/>
    </row>
    <row r="28" spans="1:2">
      <c r="A28" s="21" t="s">
        <v>35</v>
      </c>
      <c r="B28" s="110">
        <v>0.89900000000000002</v>
      </c>
    </row>
    <row r="29" spans="1:2">
      <c r="A29" s="21" t="s">
        <v>38</v>
      </c>
      <c r="B29" s="110">
        <f>B8</f>
        <v>1.5029999999999999</v>
      </c>
    </row>
    <row r="30" spans="1:2">
      <c r="A30" s="21" t="s">
        <v>39</v>
      </c>
      <c r="B30" s="110">
        <f>B9</f>
        <v>1.5049999999999999</v>
      </c>
    </row>
    <row r="31" spans="1:2">
      <c r="A31" s="113" t="s">
        <v>50</v>
      </c>
      <c r="B31" s="112">
        <v>9245.0730000000003</v>
      </c>
    </row>
    <row r="32" spans="1:2">
      <c r="A32" s="113" t="s">
        <v>51</v>
      </c>
      <c r="B32" s="112">
        <v>9264.0830000000005</v>
      </c>
    </row>
    <row r="33" spans="1:2" ht="15.75" thickBot="1">
      <c r="A33" s="22" t="s">
        <v>9</v>
      </c>
      <c r="B33" s="111">
        <v>78.991</v>
      </c>
    </row>
    <row r="34" spans="1:2">
      <c r="A34" s="30" t="s">
        <v>43</v>
      </c>
      <c r="B34" s="31"/>
    </row>
    <row r="35" spans="1:2">
      <c r="A35" s="21" t="s">
        <v>44</v>
      </c>
      <c r="B35" s="110" t="s">
        <v>49</v>
      </c>
    </row>
    <row r="36" spans="1:2" ht="15.75" thickBot="1">
      <c r="A36" s="22" t="s">
        <v>45</v>
      </c>
      <c r="B36" s="111">
        <v>45531</v>
      </c>
    </row>
  </sheetData>
  <mergeCells count="6">
    <mergeCell ref="A34:B34"/>
    <mergeCell ref="A2:B2"/>
    <mergeCell ref="A6:B6"/>
    <mergeCell ref="A13:B13"/>
    <mergeCell ref="A20:B20"/>
    <mergeCell ref="A27:B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5" zoomScaleNormal="100" workbookViewId="0">
      <selection activeCell="D8" sqref="D8:D9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81" t="s">
        <v>0</v>
      </c>
      <c r="B1" s="82"/>
      <c r="C1" s="82"/>
      <c r="D1" s="82"/>
      <c r="E1" s="82"/>
      <c r="F1" s="82"/>
      <c r="G1" s="82"/>
      <c r="H1" s="82"/>
      <c r="I1" s="83"/>
    </row>
    <row r="2" spans="1:9">
      <c r="A2" s="84" t="s">
        <v>1</v>
      </c>
      <c r="B2" s="85"/>
      <c r="C2" s="85"/>
      <c r="D2" s="85"/>
      <c r="E2" s="85"/>
      <c r="F2" s="85"/>
      <c r="G2" s="85"/>
      <c r="H2" s="85"/>
      <c r="I2" s="86"/>
    </row>
    <row r="3" spans="1:9">
      <c r="A3" s="74" t="s">
        <v>2</v>
      </c>
      <c r="B3" s="75"/>
      <c r="C3" s="76"/>
      <c r="D3" s="87">
        <f>FormTitan!B3</f>
        <v>0</v>
      </c>
      <c r="E3" s="72"/>
      <c r="F3" s="72"/>
      <c r="G3" s="72"/>
      <c r="H3" s="72"/>
      <c r="I3" s="73"/>
    </row>
    <row r="4" spans="1:9">
      <c r="A4" s="88" t="s">
        <v>3</v>
      </c>
      <c r="B4" s="75"/>
      <c r="C4" s="76"/>
      <c r="D4" s="71">
        <f>FormTitan!B4</f>
        <v>0</v>
      </c>
      <c r="E4" s="72"/>
      <c r="F4" s="72"/>
      <c r="G4" s="72"/>
      <c r="H4" s="72"/>
      <c r="I4" s="73"/>
    </row>
    <row r="5" spans="1:9">
      <c r="A5" s="74" t="s">
        <v>4</v>
      </c>
      <c r="B5" s="75"/>
      <c r="C5" s="76"/>
      <c r="D5" s="71">
        <f>FormTitan!B5</f>
        <v>0</v>
      </c>
      <c r="E5" s="72"/>
      <c r="F5" s="72"/>
      <c r="G5" s="72"/>
      <c r="H5" s="72"/>
      <c r="I5" s="73"/>
    </row>
    <row r="6" spans="1:9" ht="14.25" customHeight="1">
      <c r="A6" s="64" t="s">
        <v>5</v>
      </c>
      <c r="B6" s="65"/>
      <c r="C6" s="65"/>
      <c r="D6" s="65"/>
      <c r="E6" s="66"/>
      <c r="F6" s="26" t="s">
        <v>35</v>
      </c>
      <c r="G6" s="40">
        <f>FormTitan!B7</f>
        <v>0</v>
      </c>
      <c r="H6" s="41"/>
      <c r="I6" s="1" t="s">
        <v>7</v>
      </c>
    </row>
    <row r="7" spans="1:9" ht="45" customHeight="1">
      <c r="A7" s="2"/>
      <c r="B7" s="3" t="s">
        <v>8</v>
      </c>
      <c r="C7" s="28" t="s">
        <v>9</v>
      </c>
      <c r="D7" s="28" t="s">
        <v>10</v>
      </c>
      <c r="E7" s="4" t="s">
        <v>11</v>
      </c>
      <c r="F7" s="50" t="s">
        <v>12</v>
      </c>
      <c r="G7" s="51"/>
      <c r="H7" s="52"/>
      <c r="I7" s="5" t="s">
        <v>13</v>
      </c>
    </row>
    <row r="8" spans="1:9" ht="18.75" customHeight="1">
      <c r="A8" s="67" t="s">
        <v>14</v>
      </c>
      <c r="B8" s="69">
        <f>FormTitan!B8</f>
        <v>0</v>
      </c>
      <c r="C8" s="69">
        <f>FormTitan!B12</f>
        <v>0</v>
      </c>
      <c r="D8" s="69">
        <f>FormTitan!B10</f>
        <v>0</v>
      </c>
      <c r="E8" s="62">
        <f>D8-C8</f>
        <v>0</v>
      </c>
      <c r="F8" s="58" t="e">
        <f>((D8-C8)/1000)/(2.5/B8)</f>
        <v>#DIV/0!</v>
      </c>
      <c r="G8" s="77" t="s">
        <v>34</v>
      </c>
      <c r="H8" s="78"/>
      <c r="I8" s="53" t="e">
        <f>ABS(E8-E10)/AVERAGE(E8,E10)</f>
        <v>#DIV/0!</v>
      </c>
    </row>
    <row r="9" spans="1:9" ht="18.75" customHeight="1">
      <c r="A9" s="68"/>
      <c r="B9" s="70"/>
      <c r="C9" s="70"/>
      <c r="D9" s="70"/>
      <c r="E9" s="63"/>
      <c r="F9" s="59"/>
      <c r="G9" s="79" t="s">
        <v>33</v>
      </c>
      <c r="H9" s="80"/>
      <c r="I9" s="54"/>
    </row>
    <row r="10" spans="1:9" ht="18.75" customHeight="1">
      <c r="A10" s="67" t="s">
        <v>17</v>
      </c>
      <c r="B10" s="69">
        <f>FormTitan!B9</f>
        <v>0</v>
      </c>
      <c r="C10" s="69">
        <f>C8</f>
        <v>0</v>
      </c>
      <c r="D10" s="69">
        <f>FormTitan!B11</f>
        <v>0</v>
      </c>
      <c r="E10" s="62">
        <f>D10-C10</f>
        <v>0</v>
      </c>
      <c r="F10" s="58" t="e">
        <f>((D10-C10)/1000)/(2.5/B10)</f>
        <v>#DIV/0!</v>
      </c>
      <c r="G10" s="60" t="s">
        <v>15</v>
      </c>
      <c r="H10" s="61"/>
      <c r="I10" s="54"/>
    </row>
    <row r="11" spans="1:9" ht="18.75" customHeight="1">
      <c r="A11" s="68"/>
      <c r="B11" s="70"/>
      <c r="C11" s="70"/>
      <c r="D11" s="70"/>
      <c r="E11" s="63"/>
      <c r="F11" s="59"/>
      <c r="G11" s="56" t="s">
        <v>16</v>
      </c>
      <c r="H11" s="57"/>
      <c r="I11" s="55"/>
    </row>
    <row r="12" spans="1:9" ht="15" customHeight="1">
      <c r="A12" s="64" t="s">
        <v>24</v>
      </c>
      <c r="B12" s="65"/>
      <c r="C12" s="65"/>
      <c r="D12" s="65"/>
      <c r="E12" s="66"/>
      <c r="F12" s="27" t="s">
        <v>35</v>
      </c>
      <c r="G12" s="40">
        <f>FormTitan!B14</f>
        <v>0</v>
      </c>
      <c r="H12" s="41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50" t="s">
        <v>12</v>
      </c>
      <c r="G13" s="51"/>
      <c r="H13" s="52"/>
      <c r="I13" s="5" t="s">
        <v>26</v>
      </c>
    </row>
    <row r="14" spans="1:9" ht="18.75" customHeight="1">
      <c r="A14" s="67" t="s">
        <v>14</v>
      </c>
      <c r="B14" s="69">
        <f>FormTitan!B15</f>
        <v>0</v>
      </c>
      <c r="C14" s="69">
        <f>FormTitan!B19</f>
        <v>0</v>
      </c>
      <c r="D14" s="69">
        <f>FormTitan!B17</f>
        <v>0</v>
      </c>
      <c r="E14" s="62">
        <f>D14-C14</f>
        <v>0</v>
      </c>
      <c r="F14" s="58" t="e">
        <f>((D14-C14)/1000)/(0.15/B14)</f>
        <v>#DIV/0!</v>
      </c>
      <c r="G14" s="60" t="s">
        <v>15</v>
      </c>
      <c r="H14" s="61"/>
      <c r="I14" s="53" t="e">
        <f>ABS(E14-E16)/AVERAGE(E14,E16)</f>
        <v>#DIV/0!</v>
      </c>
    </row>
    <row r="15" spans="1:9" ht="15.75">
      <c r="A15" s="68"/>
      <c r="B15" s="70"/>
      <c r="C15" s="70"/>
      <c r="D15" s="70"/>
      <c r="E15" s="63"/>
      <c r="F15" s="59"/>
      <c r="G15" s="56" t="s">
        <v>16</v>
      </c>
      <c r="H15" s="57"/>
      <c r="I15" s="54"/>
    </row>
    <row r="16" spans="1:9" ht="18.75" customHeight="1">
      <c r="A16" s="67" t="s">
        <v>17</v>
      </c>
      <c r="B16" s="69">
        <f>FormTitan!B16</f>
        <v>0</v>
      </c>
      <c r="C16" s="69">
        <f>C14</f>
        <v>0</v>
      </c>
      <c r="D16" s="69">
        <f>FormTitan!B18</f>
        <v>0</v>
      </c>
      <c r="E16" s="62">
        <f>D16-C16</f>
        <v>0</v>
      </c>
      <c r="F16" s="58" t="e">
        <f>((D16-C16)/1000)/(0.15/B16)</f>
        <v>#DIV/0!</v>
      </c>
      <c r="G16" s="60" t="s">
        <v>15</v>
      </c>
      <c r="H16" s="61"/>
      <c r="I16" s="54"/>
    </row>
    <row r="17" spans="1:9" ht="18.75" customHeight="1">
      <c r="A17" s="68"/>
      <c r="B17" s="70"/>
      <c r="C17" s="70"/>
      <c r="D17" s="70"/>
      <c r="E17" s="63"/>
      <c r="F17" s="59"/>
      <c r="G17" s="56" t="s">
        <v>16</v>
      </c>
      <c r="H17" s="57"/>
      <c r="I17" s="55"/>
    </row>
    <row r="18" spans="1:9" ht="15" customHeight="1">
      <c r="A18" s="64" t="s">
        <v>18</v>
      </c>
      <c r="B18" s="65"/>
      <c r="C18" s="65"/>
      <c r="D18" s="65"/>
      <c r="E18" s="66"/>
      <c r="F18" s="27" t="s">
        <v>35</v>
      </c>
      <c r="G18" s="40">
        <f>FormTitan!B21</f>
        <v>0</v>
      </c>
      <c r="H18" s="41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50" t="s">
        <v>12</v>
      </c>
      <c r="G19" s="51"/>
      <c r="H19" s="52"/>
      <c r="I19" s="5" t="s">
        <v>20</v>
      </c>
    </row>
    <row r="20" spans="1:9" ht="18.75" customHeight="1">
      <c r="A20" s="67" t="s">
        <v>14</v>
      </c>
      <c r="B20" s="69">
        <f>FormTitan!B22</f>
        <v>0</v>
      </c>
      <c r="C20" s="69">
        <f>FormTitan!B26</f>
        <v>0</v>
      </c>
      <c r="D20" s="69">
        <f>FormTitan!B24</f>
        <v>0</v>
      </c>
      <c r="E20" s="62">
        <f>D20-C20</f>
        <v>0</v>
      </c>
      <c r="F20" s="58" t="e">
        <f>((D20-C20)/1000)/(0.25/B20)</f>
        <v>#DIV/0!</v>
      </c>
      <c r="G20" s="60" t="s">
        <v>15</v>
      </c>
      <c r="H20" s="61"/>
      <c r="I20" s="53" t="e">
        <f>ABS(E20-E22)/AVERAGE(E20,E22)</f>
        <v>#DIV/0!</v>
      </c>
    </row>
    <row r="21" spans="1:9" ht="18.75" customHeight="1">
      <c r="A21" s="68"/>
      <c r="B21" s="70"/>
      <c r="C21" s="70"/>
      <c r="D21" s="70"/>
      <c r="E21" s="63"/>
      <c r="F21" s="59"/>
      <c r="G21" s="56" t="s">
        <v>16</v>
      </c>
      <c r="H21" s="57"/>
      <c r="I21" s="54"/>
    </row>
    <row r="22" spans="1:9" ht="18.75" customHeight="1">
      <c r="A22" s="67" t="s">
        <v>17</v>
      </c>
      <c r="B22" s="69">
        <f>FormTitan!B23</f>
        <v>0</v>
      </c>
      <c r="C22" s="69">
        <f>C20</f>
        <v>0</v>
      </c>
      <c r="D22" s="69">
        <f>FormTitan!B25</f>
        <v>0</v>
      </c>
      <c r="E22" s="62">
        <f>D22-C22</f>
        <v>0</v>
      </c>
      <c r="F22" s="58" t="e">
        <f>((D22-C22)/1000)/(0.25/B22)</f>
        <v>#DIV/0!</v>
      </c>
      <c r="G22" s="60" t="s">
        <v>15</v>
      </c>
      <c r="H22" s="61"/>
      <c r="I22" s="54"/>
    </row>
    <row r="23" spans="1:9" ht="18.75" customHeight="1">
      <c r="A23" s="68"/>
      <c r="B23" s="70"/>
      <c r="C23" s="70"/>
      <c r="D23" s="70"/>
      <c r="E23" s="63"/>
      <c r="F23" s="59"/>
      <c r="G23" s="56" t="s">
        <v>16</v>
      </c>
      <c r="H23" s="57"/>
      <c r="I23" s="55"/>
    </row>
    <row r="24" spans="1:9" ht="15" customHeight="1">
      <c r="A24" s="64" t="s">
        <v>21</v>
      </c>
      <c r="B24" s="65"/>
      <c r="C24" s="65"/>
      <c r="D24" s="65"/>
      <c r="E24" s="66"/>
      <c r="F24" s="27" t="s">
        <v>6</v>
      </c>
      <c r="G24" s="40">
        <f>FormTitan!B21</f>
        <v>0</v>
      </c>
      <c r="H24" s="41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50" t="s">
        <v>12</v>
      </c>
      <c r="G25" s="51"/>
      <c r="H25" s="52"/>
      <c r="I25" s="5" t="s">
        <v>23</v>
      </c>
    </row>
    <row r="26" spans="1:9" ht="18.75" customHeight="1">
      <c r="A26" s="67" t="s">
        <v>14</v>
      </c>
      <c r="B26" s="69">
        <f>FormTitan!B22</f>
        <v>0</v>
      </c>
      <c r="C26" s="69">
        <f>FormTitan!B26</f>
        <v>0</v>
      </c>
      <c r="D26" s="69">
        <f>FormTitan!B31</f>
        <v>0</v>
      </c>
      <c r="E26" s="62">
        <f>D26-C26</f>
        <v>0</v>
      </c>
      <c r="F26" s="58" t="e">
        <f>((D26-C26)/1000)/(5/B26)</f>
        <v>#DIV/0!</v>
      </c>
      <c r="G26" s="60" t="s">
        <v>15</v>
      </c>
      <c r="H26" s="61"/>
      <c r="I26" s="53" t="e">
        <f>ABS(E26-E28)/AVERAGE(E26,E28)</f>
        <v>#DIV/0!</v>
      </c>
    </row>
    <row r="27" spans="1:9" ht="18.75" customHeight="1">
      <c r="A27" s="68"/>
      <c r="B27" s="70"/>
      <c r="C27" s="70"/>
      <c r="D27" s="70"/>
      <c r="E27" s="63"/>
      <c r="F27" s="59"/>
      <c r="G27" s="56" t="s">
        <v>16</v>
      </c>
      <c r="H27" s="57"/>
      <c r="I27" s="54"/>
    </row>
    <row r="28" spans="1:9" ht="18.75" customHeight="1">
      <c r="A28" s="67" t="s">
        <v>17</v>
      </c>
      <c r="B28" s="69">
        <f>FormTitan!B23</f>
        <v>0</v>
      </c>
      <c r="C28" s="69">
        <f>C26</f>
        <v>0</v>
      </c>
      <c r="D28" s="69">
        <f>FormTitan!B32</f>
        <v>0</v>
      </c>
      <c r="E28" s="62">
        <f>D28-C28</f>
        <v>0</v>
      </c>
      <c r="F28" s="58" t="e">
        <f>((D28-C28)/1000)/(5/B28)</f>
        <v>#DIV/0!</v>
      </c>
      <c r="G28" s="60" t="s">
        <v>15</v>
      </c>
      <c r="H28" s="61"/>
      <c r="I28" s="54"/>
    </row>
    <row r="29" spans="1:9" ht="18.75" customHeight="1">
      <c r="A29" s="68"/>
      <c r="B29" s="70"/>
      <c r="C29" s="70"/>
      <c r="D29" s="70"/>
      <c r="E29" s="63"/>
      <c r="F29" s="59"/>
      <c r="G29" s="56" t="s">
        <v>16</v>
      </c>
      <c r="H29" s="57"/>
      <c r="I29" s="5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9" t="s">
        <v>27</v>
      </c>
      <c r="B31" s="82"/>
      <c r="C31" s="82"/>
      <c r="D31" s="83"/>
      <c r="E31" s="42">
        <f>FormTitan!B35</f>
        <v>0</v>
      </c>
      <c r="F31" s="43"/>
      <c r="G31" s="43"/>
      <c r="H31" s="46">
        <f>FormTitan!B36</f>
        <v>0</v>
      </c>
      <c r="I31" s="47"/>
    </row>
    <row r="32" spans="1:9" ht="15.75" customHeight="1">
      <c r="A32" s="90"/>
      <c r="B32" s="85"/>
      <c r="C32" s="85"/>
      <c r="D32" s="86"/>
      <c r="E32" s="44"/>
      <c r="F32" s="45"/>
      <c r="G32" s="45"/>
      <c r="H32" s="48"/>
      <c r="I32" s="49"/>
    </row>
    <row r="33" spans="1:9" ht="15.75" customHeight="1">
      <c r="A33" s="91" t="s">
        <v>28</v>
      </c>
      <c r="B33" s="82"/>
      <c r="C33" s="82"/>
      <c r="D33" s="83"/>
      <c r="E33" s="92"/>
      <c r="F33" s="82"/>
      <c r="G33" s="82"/>
      <c r="H33" s="82"/>
      <c r="I33" s="83"/>
    </row>
    <row r="34" spans="1:9" ht="15.75" customHeight="1">
      <c r="A34" s="90"/>
      <c r="B34" s="85"/>
      <c r="C34" s="85"/>
      <c r="D34" s="86"/>
      <c r="E34" s="85"/>
      <c r="F34" s="85"/>
      <c r="G34" s="85"/>
      <c r="H34" s="85"/>
      <c r="I34" s="8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25" zoomScaleNormal="100" workbookViewId="0">
      <selection activeCell="D22" sqref="D22:D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81" t="s">
        <v>0</v>
      </c>
      <c r="B1" s="82"/>
      <c r="C1" s="82"/>
      <c r="D1" s="82"/>
      <c r="E1" s="82"/>
      <c r="F1" s="82"/>
      <c r="G1" s="82"/>
      <c r="H1" s="82"/>
      <c r="I1" s="83"/>
    </row>
    <row r="2" spans="1:9">
      <c r="A2" s="84" t="s">
        <v>1</v>
      </c>
      <c r="B2" s="85"/>
      <c r="C2" s="85"/>
      <c r="D2" s="85"/>
      <c r="E2" s="85"/>
      <c r="F2" s="85"/>
      <c r="G2" s="85"/>
      <c r="H2" s="85"/>
      <c r="I2" s="86"/>
    </row>
    <row r="3" spans="1:9">
      <c r="A3" s="74" t="s">
        <v>2</v>
      </c>
      <c r="B3" s="75"/>
      <c r="C3" s="76"/>
      <c r="D3" s="71">
        <f>FormGH!B3</f>
        <v>270824</v>
      </c>
      <c r="E3" s="72"/>
      <c r="F3" s="72"/>
      <c r="G3" s="72"/>
      <c r="H3" s="72"/>
      <c r="I3" s="73"/>
    </row>
    <row r="4" spans="1:9">
      <c r="A4" s="74" t="s">
        <v>3</v>
      </c>
      <c r="B4" s="75"/>
      <c r="C4" s="76"/>
      <c r="D4" s="71" t="str">
        <f>FormGH!B4</f>
        <v>IQC LIQ 200824</v>
      </c>
      <c r="E4" s="72"/>
      <c r="F4" s="72"/>
      <c r="G4" s="72"/>
      <c r="H4" s="72"/>
      <c r="I4" s="73"/>
    </row>
    <row r="5" spans="1:9">
      <c r="A5" s="74" t="s">
        <v>4</v>
      </c>
      <c r="B5" s="75"/>
      <c r="C5" s="76"/>
      <c r="D5" s="71" t="str">
        <f>FormGH!B5</f>
        <v>RB GH B 200824</v>
      </c>
      <c r="E5" s="72"/>
      <c r="F5" s="72"/>
      <c r="G5" s="72"/>
      <c r="H5" s="72"/>
      <c r="I5" s="73"/>
    </row>
    <row r="6" spans="1:9" ht="15" customHeight="1">
      <c r="A6" s="64" t="s">
        <v>5</v>
      </c>
      <c r="B6" s="75"/>
      <c r="C6" s="75"/>
      <c r="D6" s="75"/>
      <c r="E6" s="76"/>
      <c r="F6" s="26" t="s">
        <v>6</v>
      </c>
      <c r="G6" s="40">
        <f>FormGH!B7</f>
        <v>1.9E-2</v>
      </c>
      <c r="H6" s="41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99" t="s">
        <v>12</v>
      </c>
      <c r="G7" s="82"/>
      <c r="H7" s="83"/>
      <c r="I7" s="5" t="s">
        <v>13</v>
      </c>
    </row>
    <row r="8" spans="1:9" ht="18.75" customHeight="1">
      <c r="A8" s="67" t="s">
        <v>14</v>
      </c>
      <c r="B8" s="69">
        <f>FormGH!B8</f>
        <v>1.5029999999999999</v>
      </c>
      <c r="C8" s="69">
        <f>FormGH!B12</f>
        <v>11.558999999999999</v>
      </c>
      <c r="D8" s="69">
        <f>FormGH!B10</f>
        <v>4638.7309999999998</v>
      </c>
      <c r="E8" s="105">
        <f>D8-C8</f>
        <v>4627.1719999999996</v>
      </c>
      <c r="F8" s="58">
        <f>((D8-C8)/1000)/(7.5/B8)</f>
        <v>0.92728526879999984</v>
      </c>
      <c r="G8" s="60" t="s">
        <v>29</v>
      </c>
      <c r="H8" s="104"/>
      <c r="I8" s="53">
        <f>ABS(E8-E10)/AVERAGE(E8,E10)</f>
        <v>1.6041085760157166E-2</v>
      </c>
    </row>
    <row r="9" spans="1:9" ht="18.75" customHeight="1">
      <c r="A9" s="101"/>
      <c r="B9" s="106"/>
      <c r="C9" s="106"/>
      <c r="D9" s="107"/>
      <c r="E9" s="103"/>
      <c r="F9" s="103"/>
      <c r="G9" s="56" t="s">
        <v>30</v>
      </c>
      <c r="H9" s="102"/>
      <c r="I9" s="100"/>
    </row>
    <row r="10" spans="1:9" ht="18.75" customHeight="1">
      <c r="A10" s="67" t="s">
        <v>17</v>
      </c>
      <c r="B10" s="69">
        <f>FormGH!B9</f>
        <v>1.5049999999999999</v>
      </c>
      <c r="C10" s="69">
        <f>C8</f>
        <v>11.558999999999999</v>
      </c>
      <c r="D10" s="69">
        <f>FormGH!B11</f>
        <v>4713.5559999999996</v>
      </c>
      <c r="E10" s="105">
        <f>D10-C10</f>
        <v>4701.9969999999994</v>
      </c>
      <c r="F10" s="58">
        <f>((D10-C10)/1000)/(7.5/B10)</f>
        <v>0.94353406466666656</v>
      </c>
      <c r="G10" s="60" t="s">
        <v>31</v>
      </c>
      <c r="H10" s="104"/>
      <c r="I10" s="100"/>
    </row>
    <row r="11" spans="1:9" ht="18.75" customHeight="1">
      <c r="A11" s="101"/>
      <c r="B11" s="106"/>
      <c r="C11" s="106"/>
      <c r="D11" s="107"/>
      <c r="E11" s="103"/>
      <c r="F11" s="103"/>
      <c r="G11" s="56" t="s">
        <v>32</v>
      </c>
      <c r="H11" s="102"/>
      <c r="I11" s="101"/>
    </row>
    <row r="12" spans="1:9" ht="15" customHeight="1">
      <c r="A12" s="64" t="s">
        <v>24</v>
      </c>
      <c r="B12" s="75"/>
      <c r="C12" s="75"/>
      <c r="D12" s="75"/>
      <c r="E12" s="76"/>
      <c r="F12" s="27" t="s">
        <v>6</v>
      </c>
      <c r="G12" s="40">
        <f>FormGH!B14</f>
        <v>2.5000000000000001E-2</v>
      </c>
      <c r="H12" s="41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99" t="s">
        <v>12</v>
      </c>
      <c r="G13" s="82"/>
      <c r="H13" s="83"/>
      <c r="I13" s="5" t="s">
        <v>26</v>
      </c>
    </row>
    <row r="14" spans="1:9" ht="18.75" customHeight="1">
      <c r="A14" s="67" t="s">
        <v>14</v>
      </c>
      <c r="B14" s="69">
        <f>FormGH!B15</f>
        <v>1.5029999999999999</v>
      </c>
      <c r="C14" s="69">
        <f>FormGH!B19</f>
        <v>2.2000000000000002</v>
      </c>
      <c r="D14" s="69">
        <f>FormGH!B17</f>
        <v>283.81400000000002</v>
      </c>
      <c r="E14" s="105">
        <f>D14-C14</f>
        <v>281.61400000000003</v>
      </c>
      <c r="F14" s="58">
        <f>((D14-C14)/1000)/(0.45/B14)</f>
        <v>0.94059075999999997</v>
      </c>
      <c r="G14" s="60" t="s">
        <v>15</v>
      </c>
      <c r="H14" s="104"/>
      <c r="I14" s="53">
        <f>ABS(E14-E16)/AVERAGE(E14,E16)</f>
        <v>4.1383114052645541E-3</v>
      </c>
    </row>
    <row r="15" spans="1:9" ht="15.75">
      <c r="A15" s="101"/>
      <c r="B15" s="106"/>
      <c r="C15" s="106"/>
      <c r="D15" s="107"/>
      <c r="E15" s="103"/>
      <c r="F15" s="103"/>
      <c r="G15" s="56" t="s">
        <v>16</v>
      </c>
      <c r="H15" s="102"/>
      <c r="I15" s="100"/>
    </row>
    <row r="16" spans="1:9" ht="18.75" customHeight="1">
      <c r="A16" s="67" t="s">
        <v>17</v>
      </c>
      <c r="B16" s="69">
        <f>FormGH!B16</f>
        <v>1.5049999999999999</v>
      </c>
      <c r="C16" s="69">
        <f>C14</f>
        <v>2.2000000000000002</v>
      </c>
      <c r="D16" s="69">
        <f>FormGH!B18</f>
        <v>282.65100000000001</v>
      </c>
      <c r="E16" s="105">
        <f>D16-C16</f>
        <v>280.45100000000002</v>
      </c>
      <c r="F16" s="58">
        <f>((D16-C16)/1000)/(0.45/B16)</f>
        <v>0.93795278888888889</v>
      </c>
      <c r="G16" s="60" t="s">
        <v>15</v>
      </c>
      <c r="H16" s="104"/>
      <c r="I16" s="100"/>
    </row>
    <row r="17" spans="1:9" ht="18.75" customHeight="1">
      <c r="A17" s="101"/>
      <c r="B17" s="106"/>
      <c r="C17" s="106"/>
      <c r="D17" s="107"/>
      <c r="E17" s="103"/>
      <c r="F17" s="103"/>
      <c r="G17" s="56" t="s">
        <v>16</v>
      </c>
      <c r="H17" s="102"/>
      <c r="I17" s="101"/>
    </row>
    <row r="18" spans="1:9" ht="15.75" customHeight="1">
      <c r="A18" s="64" t="s">
        <v>18</v>
      </c>
      <c r="B18" s="75"/>
      <c r="C18" s="75"/>
      <c r="D18" s="75"/>
      <c r="E18" s="76"/>
      <c r="F18" s="27" t="s">
        <v>6</v>
      </c>
      <c r="G18" s="93">
        <f>FormGH!B21</f>
        <v>0.13100000000000001</v>
      </c>
      <c r="H18" s="9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99" t="s">
        <v>12</v>
      </c>
      <c r="G19" s="82"/>
      <c r="H19" s="83"/>
      <c r="I19" s="5" t="s">
        <v>20</v>
      </c>
    </row>
    <row r="20" spans="1:9" ht="18.75" customHeight="1">
      <c r="A20" s="67" t="s">
        <v>14</v>
      </c>
      <c r="B20" s="69">
        <f>FormGH!B22</f>
        <v>1.5029999999999999</v>
      </c>
      <c r="C20" s="69">
        <f>FormGH!B26</f>
        <v>8.4879999999999995</v>
      </c>
      <c r="D20" s="69">
        <f>FormGH!B24</f>
        <v>476.51100000000002</v>
      </c>
      <c r="E20" s="62">
        <f>D20-C20</f>
        <v>468.02300000000002</v>
      </c>
      <c r="F20" s="58">
        <f>((D20-C20)/1000)/(0.75/B20)</f>
        <v>0.93791809199999998</v>
      </c>
      <c r="G20" s="60" t="s">
        <v>15</v>
      </c>
      <c r="H20" s="104"/>
      <c r="I20" s="53">
        <f>ABS(E20-E22)/AVERAGE(E20,E22)</f>
        <v>3.0933465316118438E-3</v>
      </c>
    </row>
    <row r="21" spans="1:9" ht="18.75" customHeight="1">
      <c r="A21" s="101"/>
      <c r="B21" s="106"/>
      <c r="C21" s="106"/>
      <c r="D21" s="107"/>
      <c r="E21" s="101"/>
      <c r="F21" s="103"/>
      <c r="G21" s="56" t="s">
        <v>16</v>
      </c>
      <c r="H21" s="102"/>
      <c r="I21" s="100"/>
    </row>
    <row r="22" spans="1:9" ht="18.75" customHeight="1">
      <c r="A22" s="67" t="s">
        <v>17</v>
      </c>
      <c r="B22" s="69">
        <f>FormGH!B23</f>
        <v>1.5049999999999999</v>
      </c>
      <c r="C22" s="69">
        <f>C20</f>
        <v>8.4879999999999995</v>
      </c>
      <c r="D22" s="69">
        <f>FormGH!B25</f>
        <v>477.96100000000001</v>
      </c>
      <c r="E22" s="62">
        <f>D22-C22</f>
        <v>469.47300000000001</v>
      </c>
      <c r="F22" s="58">
        <f>((D22-C22)/1000)/(0.75/B22)</f>
        <v>0.94207582000000001</v>
      </c>
      <c r="G22" s="60" t="s">
        <v>15</v>
      </c>
      <c r="H22" s="104"/>
      <c r="I22" s="100"/>
    </row>
    <row r="23" spans="1:9" ht="18.75" customHeight="1">
      <c r="A23" s="101"/>
      <c r="B23" s="106"/>
      <c r="C23" s="106"/>
      <c r="D23" s="107"/>
      <c r="E23" s="101"/>
      <c r="F23" s="103"/>
      <c r="G23" s="56" t="s">
        <v>16</v>
      </c>
      <c r="H23" s="102"/>
      <c r="I23" s="101"/>
    </row>
    <row r="24" spans="1:9" ht="15.75" customHeight="1">
      <c r="A24" s="64" t="s">
        <v>21</v>
      </c>
      <c r="B24" s="75"/>
      <c r="C24" s="75"/>
      <c r="D24" s="75"/>
      <c r="E24" s="76"/>
      <c r="F24" s="27" t="s">
        <v>6</v>
      </c>
      <c r="G24" s="40">
        <f>FormGH!B28</f>
        <v>0.89900000000000002</v>
      </c>
      <c r="H24" s="41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99" t="s">
        <v>12</v>
      </c>
      <c r="G25" s="82"/>
      <c r="H25" s="83"/>
      <c r="I25" s="5" t="s">
        <v>23</v>
      </c>
    </row>
    <row r="26" spans="1:9" ht="18.75" customHeight="1">
      <c r="A26" s="67" t="s">
        <v>14</v>
      </c>
      <c r="B26" s="69">
        <f>FormGH!B29</f>
        <v>1.5029999999999999</v>
      </c>
      <c r="C26" s="69">
        <f>FormGH!B33</f>
        <v>78.991</v>
      </c>
      <c r="D26" s="69">
        <f>FormGH!B31</f>
        <v>9245.0730000000003</v>
      </c>
      <c r="E26" s="62">
        <f>D26-C26</f>
        <v>9166.0820000000003</v>
      </c>
      <c r="F26" s="58">
        <f>((D26-C26)/1000)/(15/B26)</f>
        <v>0.91844141639999999</v>
      </c>
      <c r="G26" s="60" t="s">
        <v>15</v>
      </c>
      <c r="H26" s="104"/>
      <c r="I26" s="53">
        <f>ABS(E26-E28)/AVERAGE(E26,E28)</f>
        <v>2.0718020547350505E-3</v>
      </c>
    </row>
    <row r="27" spans="1:9" ht="18.75" customHeight="1">
      <c r="A27" s="101"/>
      <c r="B27" s="106"/>
      <c r="C27" s="106"/>
      <c r="D27" s="107"/>
      <c r="E27" s="101"/>
      <c r="F27" s="103"/>
      <c r="G27" s="56" t="s">
        <v>16</v>
      </c>
      <c r="H27" s="102"/>
      <c r="I27" s="100"/>
    </row>
    <row r="28" spans="1:9" ht="18.75" customHeight="1">
      <c r="A28" s="67" t="s">
        <v>17</v>
      </c>
      <c r="B28" s="69">
        <f>FormGH!B30</f>
        <v>1.5049999999999999</v>
      </c>
      <c r="C28" s="69">
        <f>C26</f>
        <v>78.991</v>
      </c>
      <c r="D28" s="69">
        <f>FormGH!B32</f>
        <v>9264.0830000000005</v>
      </c>
      <c r="E28" s="62">
        <f>D28-C28</f>
        <v>9185.0920000000006</v>
      </c>
      <c r="F28" s="58">
        <f>((D28-C28)/1000)/(15/B28)</f>
        <v>0.92157089733333342</v>
      </c>
      <c r="G28" s="60" t="s">
        <v>15</v>
      </c>
      <c r="H28" s="104"/>
      <c r="I28" s="100"/>
    </row>
    <row r="29" spans="1:9" ht="18.75" customHeight="1">
      <c r="A29" s="101"/>
      <c r="B29" s="106"/>
      <c r="C29" s="106"/>
      <c r="D29" s="107"/>
      <c r="E29" s="101"/>
      <c r="F29" s="103"/>
      <c r="G29" s="56" t="s">
        <v>16</v>
      </c>
      <c r="H29" s="102"/>
      <c r="I29" s="101"/>
    </row>
    <row r="30" spans="1:9" ht="15.75" customHeight="1">
      <c r="A30" s="89" t="s">
        <v>27</v>
      </c>
      <c r="B30" s="82"/>
      <c r="C30" s="82"/>
      <c r="D30" s="83"/>
      <c r="E30" s="95" t="str">
        <f>FormGH!B35</f>
        <v>PERMIT   AMIR   MAISARAH</v>
      </c>
      <c r="F30" s="96"/>
      <c r="G30" s="96"/>
      <c r="H30" s="46">
        <f>FormGH!B36</f>
        <v>45531</v>
      </c>
      <c r="I30" s="47"/>
    </row>
    <row r="31" spans="1:9" ht="15.75" customHeight="1">
      <c r="A31" s="90"/>
      <c r="B31" s="85"/>
      <c r="C31" s="85"/>
      <c r="D31" s="86"/>
      <c r="E31" s="97"/>
      <c r="F31" s="98"/>
      <c r="G31" s="98"/>
      <c r="H31" s="48"/>
      <c r="I31" s="49"/>
    </row>
    <row r="32" spans="1:9" ht="15.75" customHeight="1">
      <c r="A32" s="91" t="s">
        <v>28</v>
      </c>
      <c r="B32" s="82"/>
      <c r="C32" s="82"/>
      <c r="D32" s="83"/>
      <c r="E32" s="92"/>
      <c r="F32" s="82"/>
      <c r="G32" s="82"/>
      <c r="H32" s="82"/>
      <c r="I32" s="83"/>
    </row>
    <row r="33" spans="1:9" ht="15.75" customHeight="1">
      <c r="A33" s="90"/>
      <c r="B33" s="85"/>
      <c r="C33" s="85"/>
      <c r="D33" s="86"/>
      <c r="E33" s="85"/>
      <c r="F33" s="85"/>
      <c r="G33" s="85"/>
      <c r="H33" s="85"/>
      <c r="I33" s="86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2024-05-20T02:41:02Z</cp:lastPrinted>
  <dcterms:created xsi:type="dcterms:W3CDTF">2006-09-16T00:00:00Z</dcterms:created>
  <dcterms:modified xsi:type="dcterms:W3CDTF">2024-08-28T08:36:51Z</dcterms:modified>
</cp:coreProperties>
</file>