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New folder\"/>
    </mc:Choice>
  </mc:AlternateContent>
  <xr:revisionPtr revIDLastSave="0" documentId="13_ncr:1_{D231A5A7-E961-46EF-9CA1-DF8FFB0686F7}" xr6:coauthVersionLast="36" xr6:coauthVersionMax="36" xr10:uidLastSave="{00000000-0000-0000-0000-000000000000}"/>
  <bookViews>
    <workbookView xWindow="0" yWindow="0" windowWidth="28800" windowHeight="12300" activeTab="1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0" i="1" l="1"/>
  <c r="F28" i="2" l="1"/>
  <c r="E28" i="2"/>
  <c r="F26" i="2"/>
  <c r="E26" i="2"/>
  <c r="F22" i="2"/>
  <c r="E22" i="2"/>
  <c r="F20" i="2"/>
  <c r="E20" i="2"/>
  <c r="I20" i="2" s="1"/>
  <c r="F16" i="2"/>
  <c r="E16" i="2"/>
  <c r="F14" i="2"/>
  <c r="E14" i="2"/>
  <c r="F10" i="2"/>
  <c r="E10" i="2"/>
  <c r="F8" i="2"/>
  <c r="E8" i="2"/>
  <c r="F28" i="1"/>
  <c r="E28" i="1"/>
  <c r="F26" i="1"/>
  <c r="E26" i="1"/>
  <c r="F22" i="1"/>
  <c r="E22" i="1"/>
  <c r="E20" i="1"/>
  <c r="F16" i="1"/>
  <c r="E16" i="1"/>
  <c r="F14" i="1"/>
  <c r="E14" i="1"/>
  <c r="F10" i="1"/>
  <c r="E10" i="1"/>
  <c r="F8" i="1"/>
  <c r="E8" i="1"/>
  <c r="I20" i="1" l="1"/>
  <c r="I14" i="1"/>
  <c r="I8" i="2"/>
  <c r="I26" i="2"/>
  <c r="I14" i="2"/>
  <c r="I8" i="1"/>
  <c r="I26" i="1"/>
</calcChain>
</file>

<file path=xl/sharedStrings.xml><?xml version="1.0" encoding="utf-8"?>
<sst xmlns="http://schemas.openxmlformats.org/spreadsheetml/2006/main" count="140" uniqueCount="71">
  <si>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</si>
  <si>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</si>
  <si>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</si>
  <si>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</si>
  <si>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</si>
  <si>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</si>
  <si>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</si>
  <si>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</si>
  <si>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</si>
  <si>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</si>
  <si>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</si>
  <si>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</si>
  <si>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</si>
  <si>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</si>
  <si>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</si>
  <si>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</si>
  <si>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</si>
  <si>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</si>
  <si>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</si>
  <si>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</si>
  <si>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</si>
  <si>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</si>
  <si>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</si>
  <si>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</si>
  <si>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</si>
  <si>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</si>
  <si>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PLUMBUM</t>
  </si>
  <si>
    <t>Conc of Pb in QC samples</t>
  </si>
  <si>
    <t>%RPD 
(NMT&lt;5%)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</si>
  <si>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</si>
  <si>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</si>
  <si>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</si>
  <si>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</si>
  <si>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CADMIUM</t>
  </si>
  <si>
    <t>Conc of Cd in QC samples</t>
  </si>
  <si>
    <t>%RPD 
(NMT&lt;9%)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</si>
  <si>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</si>
  <si>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</si>
  <si>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</si>
  <si>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</si>
  <si>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</si>
  <si>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</si>
  <si>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</si>
  <si>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</si>
  <si>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</si>
  <si>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</si>
  <si>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</si>
  <si>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</si>
  <si>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</si>
  <si>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</si>
  <si>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</si>
  <si>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</si>
  <si>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</si>
  <si>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</si>
  <si>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</si>
  <si>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</si>
  <si>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</si>
  <si>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</si>
  <si>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POW 160424</t>
  </si>
  <si>
    <t>RB POW 160424</t>
  </si>
  <si>
    <t>RB (ppb):0.082</t>
  </si>
  <si>
    <t>RB (ppb):0.464</t>
  </si>
  <si>
    <t>RB (ppb):0.959</t>
  </si>
  <si>
    <t>RB (ppb):0.000</t>
  </si>
  <si>
    <t>HANANI      ASYIKIN       18/04/2024</t>
  </si>
  <si>
    <t>RB GH A 160424</t>
  </si>
  <si>
    <t>RB (ppb):0.022</t>
  </si>
  <si>
    <t>RB (ppb):0.681</t>
  </si>
  <si>
    <t>RB (ppb):0.243</t>
  </si>
  <si>
    <t xml:space="preserve">                   HANANI         ASYIKIN        18/04/2024</t>
  </si>
  <si>
    <t>IQC SCAP 160424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</si>
</sst>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7" borderId="11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65" fontId="2" fillId="6" borderId="13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topLeftCell="A4" zoomScaleNormal="100" workbookViewId="0">
      <selection activeCell="I30" sqref="I30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1">
        <v>180424</v>
      </c>
      <c r="E3" s="34"/>
      <c r="F3" s="34"/>
      <c r="G3" s="34"/>
      <c r="H3" s="34"/>
      <c r="I3" s="35"/>
    </row>
    <row r="4" spans="1:9">
      <c r="A4" s="42" t="s">
        <v>3</v>
      </c>
      <c r="B4" s="34"/>
      <c r="C4" s="35"/>
      <c r="D4" s="41" t="s">
        <v>58</v>
      </c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1" t="s">
        <v>59</v>
      </c>
      <c r="E5" s="34"/>
      <c r="F5" s="34"/>
      <c r="G5" s="34"/>
      <c r="H5" s="34"/>
      <c r="I5" s="35"/>
    </row>
    <row r="6" spans="1:9" ht="14.25" customHeight="1">
      <c r="A6" s="33" t="s">
        <v>5</v>
      </c>
      <c r="B6" s="34"/>
      <c r="C6" s="34"/>
      <c r="D6" s="34"/>
      <c r="E6" s="35"/>
      <c r="F6" s="18" t="s">
        <v>60</v>
      </c>
      <c r="G6" s="19"/>
      <c r="H6" s="20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5" t="s">
        <v>10</v>
      </c>
      <c r="F7" s="21" t="s">
        <v>11</v>
      </c>
      <c r="G7" s="22"/>
      <c r="H7" s="23"/>
      <c r="I7" s="6" t="s">
        <v>12</v>
      </c>
    </row>
    <row r="8" spans="1:9" ht="18.75" customHeight="1">
      <c r="A8" s="36" t="s">
        <v>13</v>
      </c>
      <c r="B8" s="37">
        <v>0.503</v>
      </c>
      <c r="C8" s="39">
        <v>152.73500000000001</v>
      </c>
      <c r="D8" s="39">
        <v>4411.6170000000002</v>
      </c>
      <c r="E8" s="40">
        <f>D8-C8</f>
        <v>4258.8820000000005</v>
      </c>
      <c r="F8" s="29">
        <f>((D8-C8)/1000)/(2.5/B8)</f>
        <v>0.85688705840000012</v>
      </c>
      <c r="G8" s="31" t="s">
        <v>14</v>
      </c>
      <c r="H8" s="23"/>
      <c r="I8" s="24">
        <f>ABS(E8-E10)/AVERAGE(E8,E10)</f>
        <v>2.5501363387589938E-2</v>
      </c>
    </row>
    <row r="9" spans="1:9" ht="18.75" customHeight="1">
      <c r="A9" s="26"/>
      <c r="B9" s="38"/>
      <c r="C9" s="43"/>
      <c r="D9" s="38"/>
      <c r="E9" s="30"/>
      <c r="F9" s="30"/>
      <c r="G9" s="27" t="s">
        <v>15</v>
      </c>
      <c r="H9" s="28"/>
      <c r="I9" s="25"/>
    </row>
    <row r="10" spans="1:9" ht="18.75" customHeight="1">
      <c r="A10" s="36" t="s">
        <v>16</v>
      </c>
      <c r="B10" s="37">
        <v>0.504</v>
      </c>
      <c r="C10" s="39">
        <v>152.73500000000001</v>
      </c>
      <c r="D10" s="39">
        <v>4521.6270000000004</v>
      </c>
      <c r="E10" s="40">
        <f>D10-C10</f>
        <v>4368.8920000000007</v>
      </c>
      <c r="F10" s="29">
        <f>((D10-C10)/1000)/(2.5/B10)</f>
        <v>0.88076862720000015</v>
      </c>
      <c r="G10" s="31" t="s">
        <v>17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18</v>
      </c>
      <c r="H11" s="28"/>
      <c r="I11" s="26"/>
    </row>
    <row r="12" spans="1:9" ht="15" customHeight="1">
      <c r="A12" s="33" t="s">
        <v>19</v>
      </c>
      <c r="B12" s="34"/>
      <c r="C12" s="34"/>
      <c r="D12" s="34"/>
      <c r="E12" s="35"/>
      <c r="F12" s="18" t="s">
        <v>61</v>
      </c>
      <c r="G12" s="19"/>
      <c r="H12" s="20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5" t="s">
        <v>20</v>
      </c>
      <c r="F13" s="21" t="s">
        <v>11</v>
      </c>
      <c r="G13" s="22"/>
      <c r="H13" s="23"/>
      <c r="I13" s="6" t="s">
        <v>21</v>
      </c>
    </row>
    <row r="14" spans="1:9" ht="18.75" customHeight="1">
      <c r="A14" s="36" t="s">
        <v>13</v>
      </c>
      <c r="B14" s="37">
        <v>0.503</v>
      </c>
      <c r="C14" s="39">
        <v>51.188000000000002</v>
      </c>
      <c r="D14" s="39">
        <v>569.22400000000005</v>
      </c>
      <c r="E14" s="32">
        <f>D14-C14</f>
        <v>518.03600000000006</v>
      </c>
      <c r="F14" s="29">
        <f>((D14-C14)/1000)/(0.25/B14)</f>
        <v>1.0422884320000001</v>
      </c>
      <c r="G14" s="31" t="s">
        <v>22</v>
      </c>
      <c r="H14" s="23"/>
      <c r="I14" s="24">
        <f>ABS(E14-E16)/AVERAGE(E14,E16)</f>
        <v>1.3281683421796992E-2</v>
      </c>
    </row>
    <row r="15" spans="1:9" ht="18.75">
      <c r="A15" s="26"/>
      <c r="B15" s="38"/>
      <c r="C15" s="38"/>
      <c r="D15" s="38"/>
      <c r="E15" s="26"/>
      <c r="F15" s="30"/>
      <c r="G15" s="27" t="s">
        <v>23</v>
      </c>
      <c r="H15" s="28"/>
      <c r="I15" s="25"/>
    </row>
    <row r="16" spans="1:9" ht="18.75" customHeight="1">
      <c r="A16" s="36" t="s">
        <v>16</v>
      </c>
      <c r="B16" s="37">
        <v>0.504</v>
      </c>
      <c r="C16" s="39">
        <v>51.188000000000002</v>
      </c>
      <c r="D16" s="39">
        <v>562.38900000000001</v>
      </c>
      <c r="E16" s="32">
        <f>D16-C16</f>
        <v>511.20100000000002</v>
      </c>
      <c r="F16" s="29">
        <f>((D16-C16)/1000)/(0.25/B16)</f>
        <v>1.0305812160000001</v>
      </c>
      <c r="G16" s="31" t="s">
        <v>24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25</v>
      </c>
      <c r="H17" s="28"/>
      <c r="I17" s="26"/>
    </row>
    <row r="18" spans="1:9" ht="15" customHeight="1">
      <c r="A18" s="33" t="s">
        <v>26</v>
      </c>
      <c r="B18" s="34"/>
      <c r="C18" s="34"/>
      <c r="D18" s="34"/>
      <c r="E18" s="35"/>
      <c r="F18" s="18" t="s">
        <v>62</v>
      </c>
      <c r="G18" s="19"/>
      <c r="H18" s="20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5" t="s">
        <v>27</v>
      </c>
      <c r="F19" s="21" t="s">
        <v>11</v>
      </c>
      <c r="G19" s="22"/>
      <c r="H19" s="23"/>
      <c r="I19" s="6" t="s">
        <v>28</v>
      </c>
    </row>
    <row r="20" spans="1:9" ht="18.75" customHeight="1">
      <c r="A20" s="36" t="s">
        <v>13</v>
      </c>
      <c r="B20" s="37">
        <v>0.503</v>
      </c>
      <c r="C20" s="39">
        <v>330.94499999999999</v>
      </c>
      <c r="D20" s="39">
        <v>9159.0220000000008</v>
      </c>
      <c r="E20" s="32">
        <f>D20-C20</f>
        <v>8828.0770000000011</v>
      </c>
      <c r="F20" s="29">
        <f>((D20-C20)/1000)/(5/B20)</f>
        <v>0.88810454620000001</v>
      </c>
      <c r="G20" s="31" t="s">
        <v>29</v>
      </c>
      <c r="H20" s="23"/>
      <c r="I20" s="24">
        <f>ABS(E20-E22)/AVERAGE(E20,E22)</f>
        <v>5.1554850733853295E-3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30</v>
      </c>
      <c r="H21" s="28"/>
      <c r="I21" s="25"/>
    </row>
    <row r="22" spans="1:9" ht="18.75" customHeight="1">
      <c r="A22" s="36" t="s">
        <v>16</v>
      </c>
      <c r="B22" s="37">
        <v>0.504</v>
      </c>
      <c r="C22" s="39">
        <v>330.94499999999999</v>
      </c>
      <c r="D22" s="39">
        <v>9113.6260000000002</v>
      </c>
      <c r="E22" s="32">
        <f>D22-C22</f>
        <v>8782.6810000000005</v>
      </c>
      <c r="F22" s="29">
        <f>((D22-C22)/1000)/(5/B22)</f>
        <v>0.88529424479999996</v>
      </c>
      <c r="G22" s="31" t="s">
        <v>31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32</v>
      </c>
      <c r="H23" s="28"/>
      <c r="I23" s="26"/>
    </row>
    <row r="24" spans="1:9" ht="15" customHeight="1">
      <c r="A24" s="33" t="s">
        <v>33</v>
      </c>
      <c r="B24" s="34"/>
      <c r="C24" s="34"/>
      <c r="D24" s="34"/>
      <c r="E24" s="35"/>
      <c r="F24" s="18" t="s">
        <v>63</v>
      </c>
      <c r="G24" s="19"/>
      <c r="H24" s="20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5" t="s">
        <v>34</v>
      </c>
      <c r="F25" s="21" t="s">
        <v>11</v>
      </c>
      <c r="G25" s="22"/>
      <c r="H25" s="23"/>
      <c r="I25" s="6" t="s">
        <v>35</v>
      </c>
    </row>
    <row r="26" spans="1:9" ht="18.75" customHeight="1">
      <c r="A26" s="36" t="s">
        <v>13</v>
      </c>
      <c r="B26" s="37">
        <v>0.503</v>
      </c>
      <c r="C26" s="39">
        <v>39.276000000000003</v>
      </c>
      <c r="D26" s="39">
        <v>311.47399999999999</v>
      </c>
      <c r="E26" s="40">
        <f>D26-C26</f>
        <v>272.19799999999998</v>
      </c>
      <c r="F26" s="29">
        <f>((D26-C26)/1000)/(0.15/B26)</f>
        <v>0.91277062666666675</v>
      </c>
      <c r="G26" s="31" t="s">
        <v>36</v>
      </c>
      <c r="H26" s="23"/>
      <c r="I26" s="24">
        <f>ABS(E26-E28)/AVERAGE(E26,E28)</f>
        <v>1.5720536750809585E-2</v>
      </c>
    </row>
    <row r="27" spans="1:9" ht="18.75" customHeight="1">
      <c r="A27" s="26"/>
      <c r="B27" s="38"/>
      <c r="C27" s="38"/>
      <c r="D27" s="38"/>
      <c r="E27" s="30"/>
      <c r="F27" s="30"/>
      <c r="G27" s="27" t="s">
        <v>37</v>
      </c>
      <c r="H27" s="28"/>
      <c r="I27" s="25"/>
    </row>
    <row r="28" spans="1:9" ht="18.75" customHeight="1">
      <c r="A28" s="36" t="s">
        <v>16</v>
      </c>
      <c r="B28" s="37">
        <v>0.504</v>
      </c>
      <c r="C28" s="39">
        <v>39.276000000000003</v>
      </c>
      <c r="D28" s="39">
        <v>315.78699999999998</v>
      </c>
      <c r="E28" s="40">
        <f>D28-C28</f>
        <v>276.51099999999997</v>
      </c>
      <c r="F28" s="29">
        <f>((D28-C28)/1000)/(0.15/B28)</f>
        <v>0.92907695999999984</v>
      </c>
      <c r="G28" s="31" t="s">
        <v>38</v>
      </c>
      <c r="H28" s="23"/>
      <c r="I28" s="25"/>
    </row>
    <row r="29" spans="1:9" ht="18.75" customHeight="1">
      <c r="A29" s="26"/>
      <c r="B29" s="38"/>
      <c r="C29" s="38"/>
      <c r="D29" s="38"/>
      <c r="E29" s="30"/>
      <c r="F29" s="30"/>
      <c r="G29" s="27" t="s">
        <v>39</v>
      </c>
      <c r="H29" s="28"/>
      <c r="I29" s="26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47" t="s">
        <v>40</v>
      </c>
      <c r="B31" s="22"/>
      <c r="C31" s="22"/>
      <c r="D31" s="23"/>
      <c r="E31" s="49" t="s">
        <v>64</v>
      </c>
      <c r="F31" s="22"/>
      <c r="G31" s="22"/>
      <c r="H31" s="22"/>
      <c r="I31" s="23"/>
    </row>
    <row r="32" spans="1:9" ht="15.75" customHeight="1">
      <c r="A32" s="48"/>
      <c r="B32" s="46"/>
      <c r="C32" s="46"/>
      <c r="D32" s="28"/>
      <c r="E32" s="48"/>
      <c r="F32" s="46"/>
      <c r="G32" s="46"/>
      <c r="H32" s="46"/>
      <c r="I32" s="28"/>
    </row>
    <row r="33" spans="1:9" ht="15.75" customHeight="1">
      <c r="A33" s="50" t="s">
        <v>41</v>
      </c>
      <c r="B33" s="22"/>
      <c r="C33" s="22"/>
      <c r="D33" s="23"/>
      <c r="E33" s="51"/>
      <c r="F33" s="22"/>
      <c r="G33" s="22"/>
      <c r="H33" s="22"/>
      <c r="I33" s="23"/>
    </row>
    <row r="34" spans="1:9" ht="15.75" customHeight="1">
      <c r="A34" s="48"/>
      <c r="B34" s="46"/>
      <c r="C34" s="46"/>
      <c r="D34" s="28"/>
      <c r="E34" s="46"/>
      <c r="F34" s="46"/>
      <c r="G34" s="46"/>
      <c r="H34" s="46"/>
      <c r="I34" s="28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topLeftCell="A22" zoomScaleNormal="100" workbookViewId="0">
      <selection activeCell="E22" sqref="E22:E23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1">
        <v>180424</v>
      </c>
      <c r="E3" s="34"/>
      <c r="F3" s="34"/>
      <c r="G3" s="34"/>
      <c r="H3" s="34"/>
      <c r="I3" s="35"/>
    </row>
    <row r="4" spans="1:9">
      <c r="A4" s="42" t="s">
        <v>3</v>
      </c>
      <c r="B4" s="34"/>
      <c r="C4" s="35"/>
      <c r="D4" s="41" t="s">
        <v>70</v>
      </c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1" t="s">
        <v>65</v>
      </c>
      <c r="E5" s="34"/>
      <c r="F5" s="34"/>
      <c r="G5" s="34"/>
      <c r="H5" s="34"/>
      <c r="I5" s="35"/>
    </row>
    <row r="6" spans="1:9">
      <c r="A6" s="33" t="s">
        <v>5</v>
      </c>
      <c r="B6" s="34"/>
      <c r="C6" s="34"/>
      <c r="D6" s="34"/>
      <c r="E6" s="35"/>
      <c r="F6" s="18" t="s">
        <v>66</v>
      </c>
      <c r="G6" s="19"/>
      <c r="H6" s="20"/>
      <c r="I6" s="1" t="s">
        <v>6</v>
      </c>
    </row>
    <row r="7" spans="1:9" ht="45" customHeight="1">
      <c r="A7" s="2"/>
      <c r="B7" s="3" t="s">
        <v>7</v>
      </c>
      <c r="C7" s="5" t="s">
        <v>8</v>
      </c>
      <c r="D7" s="5" t="s">
        <v>9</v>
      </c>
      <c r="E7" s="5" t="s">
        <v>10</v>
      </c>
      <c r="F7" s="21" t="s">
        <v>11</v>
      </c>
      <c r="G7" s="22"/>
      <c r="H7" s="23"/>
      <c r="I7" s="6" t="s">
        <v>12</v>
      </c>
    </row>
    <row r="8" spans="1:9" ht="18.75" customHeight="1">
      <c r="A8" s="36" t="s">
        <v>13</v>
      </c>
      <c r="B8" s="37">
        <v>1.5229999999999999</v>
      </c>
      <c r="C8" s="39">
        <v>13.6</v>
      </c>
      <c r="D8" s="39">
        <v>4321.491</v>
      </c>
      <c r="E8" s="40">
        <f>D8-C8</f>
        <v>4307.8909999999996</v>
      </c>
      <c r="F8" s="29">
        <f>((D8-C8)/1000)/(7.5/B8)</f>
        <v>0.87478906573333326</v>
      </c>
      <c r="G8" s="31" t="s">
        <v>42</v>
      </c>
      <c r="H8" s="23"/>
      <c r="I8" s="24">
        <f>ABS(E8-E10)/AVERAGE(E8,E10)</f>
        <v>4.8967048425269735E-2</v>
      </c>
    </row>
    <row r="9" spans="1:9" ht="18.75" customHeight="1">
      <c r="A9" s="26"/>
      <c r="B9" s="38"/>
      <c r="C9" s="38"/>
      <c r="D9" s="38"/>
      <c r="E9" s="30"/>
      <c r="F9" s="30"/>
      <c r="G9" s="27" t="s">
        <v>43</v>
      </c>
      <c r="H9" s="28"/>
      <c r="I9" s="25"/>
    </row>
    <row r="10" spans="1:9" ht="18.75" customHeight="1">
      <c r="A10" s="36" t="s">
        <v>16</v>
      </c>
      <c r="B10" s="37">
        <v>1.5209999999999999</v>
      </c>
      <c r="C10" s="39">
        <v>13.6</v>
      </c>
      <c r="D10" s="39">
        <v>4537.7299999999996</v>
      </c>
      <c r="E10" s="40">
        <f>D10-C10</f>
        <v>4524.1299999999992</v>
      </c>
      <c r="F10" s="29">
        <f>((D10-C10)/1000)/(7.5/B10)</f>
        <v>0.91749356399999982</v>
      </c>
      <c r="G10" s="31" t="s">
        <v>44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45</v>
      </c>
      <c r="H11" s="28"/>
      <c r="I11" s="26"/>
    </row>
    <row r="12" spans="1:9">
      <c r="A12" s="33" t="s">
        <v>19</v>
      </c>
      <c r="B12" s="34"/>
      <c r="C12" s="34"/>
      <c r="D12" s="34"/>
      <c r="E12" s="35"/>
      <c r="F12" s="18" t="s">
        <v>68</v>
      </c>
      <c r="G12" s="19"/>
      <c r="H12" s="20"/>
      <c r="I12" s="1" t="s">
        <v>6</v>
      </c>
    </row>
    <row r="13" spans="1:9" ht="45" customHeight="1">
      <c r="A13" s="2"/>
      <c r="B13" s="3" t="s">
        <v>7</v>
      </c>
      <c r="C13" s="5" t="s">
        <v>8</v>
      </c>
      <c r="D13" s="5" t="s">
        <v>9</v>
      </c>
      <c r="E13" s="5" t="s">
        <v>20</v>
      </c>
      <c r="F13" s="21" t="s">
        <v>11</v>
      </c>
      <c r="G13" s="22"/>
      <c r="H13" s="23"/>
      <c r="I13" s="6" t="s">
        <v>21</v>
      </c>
    </row>
    <row r="14" spans="1:9" ht="18.75" customHeight="1">
      <c r="A14" s="36" t="s">
        <v>13</v>
      </c>
      <c r="B14" s="37">
        <v>1.5229999999999999</v>
      </c>
      <c r="C14" s="39">
        <v>10.909000000000001</v>
      </c>
      <c r="D14" s="39">
        <v>479.14600000000002</v>
      </c>
      <c r="E14" s="32">
        <f>D14-C14</f>
        <v>468.23700000000002</v>
      </c>
      <c r="F14" s="29">
        <f>((D14-C14)/1000)/(0.75/B14)</f>
        <v>0.95083326800000001</v>
      </c>
      <c r="G14" s="31" t="s">
        <v>46</v>
      </c>
      <c r="H14" s="23"/>
      <c r="I14" s="24">
        <f>ABS(E14-E16)/AVERAGE(E14,E16)</f>
        <v>4.6841645870983696E-2</v>
      </c>
    </row>
    <row r="15" spans="1:9" ht="18.75">
      <c r="A15" s="26"/>
      <c r="B15" s="38"/>
      <c r="C15" s="38"/>
      <c r="D15" s="38"/>
      <c r="E15" s="26"/>
      <c r="F15" s="30"/>
      <c r="G15" s="27" t="s">
        <v>47</v>
      </c>
      <c r="H15" s="28"/>
      <c r="I15" s="25"/>
    </row>
    <row r="16" spans="1:9" ht="18.75" customHeight="1">
      <c r="A16" s="36" t="s">
        <v>16</v>
      </c>
      <c r="B16" s="37">
        <v>1.5209999999999999</v>
      </c>
      <c r="C16" s="39">
        <v>10.909000000000001</v>
      </c>
      <c r="D16" s="39">
        <v>501.60500000000002</v>
      </c>
      <c r="E16" s="32">
        <f>D16-C16</f>
        <v>490.69600000000003</v>
      </c>
      <c r="F16" s="29">
        <f>((D16-C16)/1000)/(0.75/B16)</f>
        <v>0.99513148799999995</v>
      </c>
      <c r="G16" s="31" t="s">
        <v>48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49</v>
      </c>
      <c r="H17" s="28"/>
      <c r="I17" s="26"/>
    </row>
    <row r="18" spans="1:9" ht="15.75" customHeight="1">
      <c r="A18" s="33" t="s">
        <v>26</v>
      </c>
      <c r="B18" s="34"/>
      <c r="C18" s="34"/>
      <c r="D18" s="34"/>
      <c r="E18" s="35"/>
      <c r="F18" s="18" t="s">
        <v>67</v>
      </c>
      <c r="G18" s="19"/>
      <c r="H18" s="20"/>
      <c r="I18" s="1" t="s">
        <v>6</v>
      </c>
    </row>
    <row r="19" spans="1:9" ht="45" customHeight="1">
      <c r="A19" s="2"/>
      <c r="B19" s="3" t="s">
        <v>7</v>
      </c>
      <c r="C19" s="5" t="s">
        <v>8</v>
      </c>
      <c r="D19" s="5" t="s">
        <v>9</v>
      </c>
      <c r="E19" s="5" t="s">
        <v>27</v>
      </c>
      <c r="F19" s="21" t="s">
        <v>11</v>
      </c>
      <c r="G19" s="22"/>
      <c r="H19" s="23"/>
      <c r="I19" s="6" t="s">
        <v>28</v>
      </c>
    </row>
    <row r="20" spans="1:9" ht="18.75" customHeight="1">
      <c r="A20" s="36" t="s">
        <v>13</v>
      </c>
      <c r="B20" s="37">
        <v>1.5229999999999999</v>
      </c>
      <c r="C20" s="39">
        <v>250.28899999999999</v>
      </c>
      <c r="D20" s="39">
        <v>9149.4279999999999</v>
      </c>
      <c r="E20" s="32">
        <f>D20-C20</f>
        <v>8899.1389999999992</v>
      </c>
      <c r="F20" s="29">
        <f>((D20-C20)/1000)/(15/B20)</f>
        <v>0.90355924646666663</v>
      </c>
      <c r="G20" s="31" t="s">
        <v>50</v>
      </c>
      <c r="H20" s="23"/>
      <c r="I20" s="24">
        <f>ABS(E20-E22)/AVERAGE(E20,E22)</f>
        <v>2.4958287078115871E-2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51</v>
      </c>
      <c r="H21" s="28"/>
      <c r="I21" s="25"/>
    </row>
    <row r="22" spans="1:9" ht="18.75" customHeight="1">
      <c r="A22" s="36" t="s">
        <v>16</v>
      </c>
      <c r="B22" s="37">
        <v>1.5209999999999999</v>
      </c>
      <c r="C22" s="39">
        <v>250.28899999999999</v>
      </c>
      <c r="D22" s="39">
        <v>9374.3420000000006</v>
      </c>
      <c r="E22" s="32">
        <f>D22-C22</f>
        <v>9124.0529999999999</v>
      </c>
      <c r="F22" s="29">
        <f>((D22-C22)/1000)/(15/B22)</f>
        <v>0.92517897419999995</v>
      </c>
      <c r="G22" s="31" t="s">
        <v>52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53</v>
      </c>
      <c r="H23" s="28"/>
      <c r="I23" s="26"/>
    </row>
    <row r="24" spans="1:9" ht="15.75" customHeight="1">
      <c r="A24" s="33" t="s">
        <v>33</v>
      </c>
      <c r="B24" s="34"/>
      <c r="C24" s="34"/>
      <c r="D24" s="34"/>
      <c r="E24" s="35"/>
      <c r="F24" s="18" t="s">
        <v>63</v>
      </c>
      <c r="G24" s="19"/>
      <c r="H24" s="20"/>
      <c r="I24" s="1" t="s">
        <v>6</v>
      </c>
    </row>
    <row r="25" spans="1:9" ht="45" customHeight="1">
      <c r="A25" s="2"/>
      <c r="B25" s="3" t="s">
        <v>7</v>
      </c>
      <c r="C25" s="5" t="s">
        <v>8</v>
      </c>
      <c r="D25" s="5" t="s">
        <v>9</v>
      </c>
      <c r="E25" s="13" t="s">
        <v>34</v>
      </c>
      <c r="F25" s="21" t="s">
        <v>11</v>
      </c>
      <c r="G25" s="22"/>
      <c r="H25" s="23"/>
      <c r="I25" s="6" t="s">
        <v>35</v>
      </c>
    </row>
    <row r="26" spans="1:9" ht="18.75" customHeight="1">
      <c r="A26" s="36" t="s">
        <v>13</v>
      </c>
      <c r="B26" s="37">
        <v>1.5229999999999999</v>
      </c>
      <c r="C26" s="39">
        <v>14.725</v>
      </c>
      <c r="D26" s="39">
        <v>279.96199999999999</v>
      </c>
      <c r="E26" s="40">
        <f>D26-C26</f>
        <v>265.23699999999997</v>
      </c>
      <c r="F26" s="29">
        <f>((D26-C26)/1000)/(0.45/B26)</f>
        <v>0.89767989111111091</v>
      </c>
      <c r="G26" s="31" t="s">
        <v>54</v>
      </c>
      <c r="H26" s="23"/>
      <c r="I26" s="24">
        <f>ABS(E26-E28)/AVERAGE(E26,E28)</f>
        <v>2.8384478295370295E-2</v>
      </c>
    </row>
    <row r="27" spans="1:9" ht="18.75" customHeight="1">
      <c r="A27" s="26"/>
      <c r="B27" s="38"/>
      <c r="C27" s="38"/>
      <c r="D27" s="38"/>
      <c r="E27" s="30"/>
      <c r="F27" s="30"/>
      <c r="G27" s="27" t="s">
        <v>55</v>
      </c>
      <c r="H27" s="28"/>
      <c r="I27" s="25"/>
    </row>
    <row r="28" spans="1:9" ht="18.75" customHeight="1">
      <c r="A28" s="36" t="s">
        <v>16</v>
      </c>
      <c r="B28" s="37">
        <v>1.5209999999999999</v>
      </c>
      <c r="C28" s="39">
        <v>14.725</v>
      </c>
      <c r="D28" s="39">
        <v>287.59899999999999</v>
      </c>
      <c r="E28" s="40">
        <f>D28-C28</f>
        <v>272.87399999999997</v>
      </c>
      <c r="F28" s="29">
        <f>((D28-C28)/1000)/(0.45/B28)</f>
        <v>0.92231411999999979</v>
      </c>
      <c r="G28" s="31" t="s">
        <v>56</v>
      </c>
      <c r="H28" s="23"/>
      <c r="I28" s="25"/>
    </row>
    <row r="29" spans="1:9" ht="18.75" customHeight="1">
      <c r="A29" s="26"/>
      <c r="B29" s="38"/>
      <c r="C29" s="38"/>
      <c r="D29" s="38"/>
      <c r="E29" s="30"/>
      <c r="F29" s="30"/>
      <c r="G29" s="27" t="s">
        <v>57</v>
      </c>
      <c r="H29" s="28"/>
      <c r="I29" s="26"/>
    </row>
    <row r="30" spans="1:9" ht="15.75" customHeight="1">
      <c r="A30" s="47" t="s">
        <v>40</v>
      </c>
      <c r="B30" s="22"/>
      <c r="C30" s="22"/>
      <c r="D30" s="23"/>
      <c r="E30" s="49" t="s">
        <v>69</v>
      </c>
      <c r="F30" s="22"/>
      <c r="G30" s="22"/>
      <c r="H30" s="22"/>
      <c r="I30" s="23"/>
    </row>
    <row r="31" spans="1:9" ht="15.75" customHeight="1">
      <c r="A31" s="48"/>
      <c r="B31" s="46"/>
      <c r="C31" s="46"/>
      <c r="D31" s="28"/>
      <c r="E31" s="48"/>
      <c r="F31" s="46"/>
      <c r="G31" s="46"/>
      <c r="H31" s="46"/>
      <c r="I31" s="28"/>
    </row>
    <row r="32" spans="1:9" ht="15.75" customHeight="1">
      <c r="A32" s="50" t="s">
        <v>41</v>
      </c>
      <c r="B32" s="22"/>
      <c r="C32" s="22"/>
      <c r="D32" s="23"/>
      <c r="E32" s="51"/>
      <c r="F32" s="22"/>
      <c r="G32" s="22"/>
      <c r="H32" s="22"/>
      <c r="I32" s="23"/>
    </row>
    <row r="33" spans="1:9" ht="15.75" customHeight="1">
      <c r="A33" s="48"/>
      <c r="B33" s="46"/>
      <c r="C33" s="46"/>
      <c r="D33" s="28"/>
      <c r="E33" s="46"/>
      <c r="F33" s="46"/>
      <c r="G33" s="46"/>
      <c r="H33" s="46"/>
      <c r="I33" s="28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Gunasama NPRA</cp:lastModifiedBy>
  <cp:lastPrinted>2024-04-02T00:36:42Z</cp:lastPrinted>
  <dcterms:created xsi:type="dcterms:W3CDTF">2006-09-16T00:00:00Z</dcterms:created>
  <dcterms:modified xsi:type="dcterms:W3CDTF">2024-04-19T08:42:48Z</dcterms:modified>
</cp:coreProperties>
</file>