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020125\POW 261224\"/>
    </mc:Choice>
  </mc:AlternateContent>
  <xr:revisionPtr revIDLastSave="0" documentId="13_ncr:1_{C6B8B801-1C33-48E7-8099-F35B8768561D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16" i="5"/>
  <c r="B15" i="5"/>
  <c r="B16" i="4"/>
  <c r="B23" i="4" s="1"/>
  <c r="B30" i="4" s="1"/>
  <c r="B15" i="4"/>
  <c r="B22" i="4" s="1"/>
  <c r="B29" i="4" s="1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<sst xmlns="http://schemas.openxmlformats.org/spreadsheetml/2006/main" count="208" uniqueCount="53">
  <si>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</si>
  <si>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</si>
  <si>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</si>
  <si>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</si>
  <si>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</si>
  <si>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</si>
  <si>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</si>
  <si>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</si>
  <si>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</si>
  <si>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</si>
  <si>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</si>
  <si>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</si>
  <si>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</si>
  <si>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</si>
  <si>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</si>
  <si>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</si>
  <si>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</si>
  <si>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</si>
  <si>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</si>
  <si>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</si>
  <si>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</si>
  <si>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</si>
  <si>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</si>
  <si>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</si>
  <si>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</si>
  <si>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</si>
  <si>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</si>
  <si>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</si>
  <si>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</si>
  <si>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</si>
  <si>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</si>
  <si>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</si>
  <si>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</si>
  <si>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</si>
  <si>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</si>
  <si>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</si>
  <si>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</si>
  <si>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</si>
  <si>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</si>
  <si>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</si>
  <si>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</si>
  <si>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</si>
  <si>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</si>
  <si>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</si>
  <si>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</si>
  <si>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</si>
  <si>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</si>
  <si>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</si>
  <si>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</si>
  <si>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020125</t>
  </si>
  <si>
    <t>IQC POW 261224</t>
  </si>
  <si>
    <t>RB POW 261224</t>
  </si>
  <si>
    <t>PERMIT /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</si>
</sst>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14" fontId="1" fillId="0" borderId="18" xfId="0" applyNumberFormat="1" applyFont="1" applyBorder="1" applyAlignment="1"/>
    <xf numFmtId="0" fontId="1" fillId="0" borderId="18" xfId="0" applyNumberFormat="1" applyFont="1" applyBorder="1" applyAlignme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A18" workbookViewId="0">
      <selection activeCell="B37" sqref="B37"/>
    </sheetView>
  </sheetViews>
  <sheetFormatPr defaultRowHeight="15"/>
  <cols>
    <col min="1" max="1" width="30.42578125" bestFit="1" customWidth="1"/>
    <col min="2" max="2" width="20.28515625" customWidth="1"/>
  </cols>
  <sheetData>
    <row r="1" spans="1:5">
      <c r="B1" s="106"/>
      <c r="C1" s="106"/>
      <c r="D1" s="106"/>
      <c r="E1" s="106"/>
    </row>
    <row r="2" spans="1:5">
      <c r="A2" s="29" t="s">
        <v>45</v>
      </c>
      <c r="B2" s="29"/>
    </row>
    <row r="3" spans="1:5">
      <c r="A3" s="23" t="s">
        <v>35</v>
      </c>
      <c r="B3" s="107" t="s">
        <v>49</v>
      </c>
    </row>
    <row r="4" spans="1:5">
      <c r="A4" s="25" t="s">
        <v>2</v>
      </c>
      <c r="B4" s="108" t="s">
        <v>50</v>
      </c>
    </row>
    <row r="5" spans="1:5">
      <c r="A5" s="25" t="s">
        <v>3</v>
      </c>
      <c r="B5" s="109" t="s">
        <v>51</v>
      </c>
    </row>
    <row r="6" spans="1:5">
      <c r="A6" s="30" t="s">
        <v>36</v>
      </c>
      <c r="B6" s="30"/>
    </row>
    <row r="7" spans="1:5">
      <c r="A7" s="20" t="s">
        <v>34</v>
      </c>
      <c r="B7" s="21">
        <v>4.2000000000000003E-2</v>
      </c>
    </row>
    <row r="8" spans="1:5">
      <c r="A8" s="20" t="s">
        <v>37</v>
      </c>
      <c r="B8" s="21">
        <v>0.501</v>
      </c>
    </row>
    <row r="9" spans="1:5">
      <c r="A9" s="20" t="s">
        <v>38</v>
      </c>
      <c r="B9" s="21">
        <v>0.5</v>
      </c>
    </row>
    <row r="10" spans="1:5">
      <c r="A10" s="20" t="s">
        <v>8</v>
      </c>
      <c r="B10" s="21">
        <v>48.667999999999999</v>
      </c>
    </row>
    <row r="11" spans="1:5">
      <c r="A11" s="22" t="s">
        <v>46</v>
      </c>
      <c r="B11" s="21">
        <v>5134.0159999999996</v>
      </c>
    </row>
    <row r="12" spans="1:5">
      <c r="A12" s="22" t="s">
        <v>47</v>
      </c>
      <c r="B12" s="21">
        <v>4995.3500000000004</v>
      </c>
    </row>
    <row r="13" spans="1:5">
      <c r="A13" s="31" t="s">
        <v>39</v>
      </c>
      <c r="B13" s="31"/>
    </row>
    <row r="14" spans="1:5">
      <c r="A14" s="20" t="s">
        <v>34</v>
      </c>
      <c r="B14" s="21">
        <v>3.1E-2</v>
      </c>
    </row>
    <row r="15" spans="1:5">
      <c r="A15" s="20" t="s">
        <v>37</v>
      </c>
      <c r="B15" s="21">
        <f>B8</f>
        <v>0.501</v>
      </c>
    </row>
    <row r="16" spans="1:5">
      <c r="A16" s="20" t="s">
        <v>38</v>
      </c>
      <c r="B16" s="21">
        <f>B9</f>
        <v>0.5</v>
      </c>
    </row>
    <row r="17" spans="1:2">
      <c r="A17" s="20" t="s">
        <v>8</v>
      </c>
      <c r="B17" s="21">
        <v>17.774000000000001</v>
      </c>
    </row>
    <row r="18" spans="1:2">
      <c r="A18" s="22" t="s">
        <v>46</v>
      </c>
      <c r="B18" s="21">
        <v>326.95</v>
      </c>
    </row>
    <row r="19" spans="1:2">
      <c r="A19" s="22" t="s">
        <v>47</v>
      </c>
      <c r="B19" s="21">
        <v>330.26900000000001</v>
      </c>
    </row>
    <row r="20" spans="1:2">
      <c r="A20" s="32" t="s">
        <v>40</v>
      </c>
      <c r="B20" s="32"/>
    </row>
    <row r="21" spans="1:2">
      <c r="A21" s="20" t="s">
        <v>34</v>
      </c>
      <c r="B21" s="21">
        <v>0.65800000000000003</v>
      </c>
    </row>
    <row r="22" spans="1:2">
      <c r="A22" s="20" t="s">
        <v>37</v>
      </c>
      <c r="B22" s="21">
        <f>B15</f>
        <v>0.501</v>
      </c>
    </row>
    <row r="23" spans="1:2">
      <c r="A23" s="20" t="s">
        <v>38</v>
      </c>
      <c r="B23" s="21">
        <f>B16</f>
        <v>0.5</v>
      </c>
    </row>
    <row r="24" spans="1:2">
      <c r="A24" s="20" t="s">
        <v>8</v>
      </c>
      <c r="B24" s="21">
        <v>31.684000000000001</v>
      </c>
    </row>
    <row r="25" spans="1:2">
      <c r="A25" s="22" t="s">
        <v>46</v>
      </c>
      <c r="B25" s="21">
        <v>508.92</v>
      </c>
    </row>
    <row r="26" spans="1:2">
      <c r="A26" s="22" t="s">
        <v>47</v>
      </c>
      <c r="B26" s="21">
        <v>514.07899999999995</v>
      </c>
    </row>
    <row r="27" spans="1:2">
      <c r="A27" s="33" t="s">
        <v>41</v>
      </c>
      <c r="B27" s="33"/>
    </row>
    <row r="28" spans="1:2">
      <c r="A28" s="20" t="s">
        <v>34</v>
      </c>
      <c r="B28" s="21">
        <v>0.97799999999999998</v>
      </c>
    </row>
    <row r="29" spans="1:2">
      <c r="A29" s="20" t="s">
        <v>37</v>
      </c>
      <c r="B29" s="21">
        <f>B22</f>
        <v>0.501</v>
      </c>
    </row>
    <row r="30" spans="1:2">
      <c r="A30" s="20" t="s">
        <v>38</v>
      </c>
      <c r="B30" s="21">
        <f>B23</f>
        <v>0.5</v>
      </c>
    </row>
    <row r="31" spans="1:2">
      <c r="A31" s="20" t="s">
        <v>8</v>
      </c>
      <c r="B31" s="21">
        <v>272.04399999999998</v>
      </c>
    </row>
    <row r="32" spans="1:2">
      <c r="A32" s="22" t="s">
        <v>46</v>
      </c>
      <c r="B32" s="21">
        <v>9713.4169999999995</v>
      </c>
    </row>
    <row r="33" spans="1:2">
      <c r="A33" s="22" t="s">
        <v>47</v>
      </c>
      <c r="B33" s="21">
        <v>9726.0930000000008</v>
      </c>
    </row>
    <row r="34" spans="1:2">
      <c r="A34" s="29" t="s">
        <v>42</v>
      </c>
      <c r="B34" s="29"/>
    </row>
    <row r="35" spans="1:2">
      <c r="A35" s="20" t="s">
        <v>43</v>
      </c>
      <c r="B35" s="109" t="s">
        <v>52</v>
      </c>
    </row>
    <row r="36" spans="1:2">
      <c r="A36" s="20" t="s">
        <v>44</v>
      </c>
      <c r="B36" s="27">
        <v>45659</v>
      </c>
    </row>
  </sheetData>
  <mergeCells count="7">
    <mergeCell ref="B1:E1"/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B30" sqref="B30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45</v>
      </c>
      <c r="B2" s="29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0" t="s">
        <v>36</v>
      </c>
      <c r="B6" s="30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1" t="s">
        <v>39</v>
      </c>
      <c r="B13" s="31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2" t="s">
        <v>40</v>
      </c>
      <c r="B20" s="32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3" t="s">
        <v>41</v>
      </c>
      <c r="B27" s="33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29" t="s">
        <v>42</v>
      </c>
      <c r="B34" s="29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22" zoomScaleNormal="100" workbookViewId="0">
      <selection activeCell="A3" sqref="A3:C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3" t="s">
        <v>0</v>
      </c>
      <c r="B1" s="37"/>
      <c r="C1" s="37"/>
      <c r="D1" s="37"/>
      <c r="E1" s="37"/>
      <c r="F1" s="37"/>
      <c r="G1" s="37"/>
      <c r="H1" s="37"/>
      <c r="I1" s="38"/>
    </row>
    <row r="2" spans="1:9">
      <c r="A2" s="64" t="s">
        <v>48</v>
      </c>
      <c r="B2" s="40"/>
      <c r="C2" s="40"/>
      <c r="D2" s="40"/>
      <c r="E2" s="40"/>
      <c r="F2" s="40"/>
      <c r="G2" s="40"/>
      <c r="H2" s="40"/>
      <c r="I2" s="41"/>
    </row>
    <row r="3" spans="1:9">
      <c r="A3" s="65" t="s">
        <v>1</v>
      </c>
      <c r="B3" s="66"/>
      <c r="C3" s="67"/>
      <c r="D3" s="68" t="str">
        <f>FormTitan!B3</f>
        <v>020125</v>
      </c>
      <c r="E3" s="69"/>
      <c r="F3" s="69"/>
      <c r="G3" s="69"/>
      <c r="H3" s="69"/>
      <c r="I3" s="70"/>
    </row>
    <row r="4" spans="1:9">
      <c r="A4" s="71" t="s">
        <v>2</v>
      </c>
      <c r="B4" s="66"/>
      <c r="C4" s="67"/>
      <c r="D4" s="72" t="str">
        <f>FormTitan!B4</f>
        <v>IQC POW 261224</v>
      </c>
      <c r="E4" s="69"/>
      <c r="F4" s="69"/>
      <c r="G4" s="69"/>
      <c r="H4" s="69"/>
      <c r="I4" s="70"/>
    </row>
    <row r="5" spans="1:9">
      <c r="A5" s="65" t="s">
        <v>3</v>
      </c>
      <c r="B5" s="66"/>
      <c r="C5" s="67"/>
      <c r="D5" s="72" t="str">
        <f>FormTitan!B5</f>
        <v>RB POW 261224</v>
      </c>
      <c r="E5" s="69"/>
      <c r="F5" s="69"/>
      <c r="G5" s="69"/>
      <c r="H5" s="69"/>
      <c r="I5" s="70"/>
    </row>
    <row r="6" spans="1:9" ht="14.25" customHeight="1">
      <c r="A6" s="57" t="s">
        <v>4</v>
      </c>
      <c r="B6" s="58"/>
      <c r="C6" s="58"/>
      <c r="D6" s="58"/>
      <c r="E6" s="59"/>
      <c r="F6" s="17" t="s">
        <v>34</v>
      </c>
      <c r="G6" s="77">
        <f>FormTitan!B7</f>
        <v>4.2000000000000003E-2</v>
      </c>
      <c r="H6" s="78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0" t="s">
        <v>11</v>
      </c>
      <c r="G7" s="61"/>
      <c r="H7" s="62"/>
      <c r="I7" s="5" t="s">
        <v>12</v>
      </c>
    </row>
    <row r="8" spans="1:9" ht="18.75" customHeight="1">
      <c r="A8" s="49" t="s">
        <v>13</v>
      </c>
      <c r="B8" s="34">
        <f>FormTitan!B8</f>
        <v>0.501</v>
      </c>
      <c r="C8" s="34">
        <f>FormTitan!B10</f>
        <v>48.667999999999999</v>
      </c>
      <c r="D8" s="34">
        <f>FormTitan!B11</f>
        <v>5134.0159999999996</v>
      </c>
      <c r="E8" s="51">
        <f>D8-C8</f>
        <v>5085.348</v>
      </c>
      <c r="F8" s="53">
        <f>((D8-C8)/1000)/(2.5/B8)</f>
        <v>1.0191037392</v>
      </c>
      <c r="G8" s="73" t="s">
        <v>33</v>
      </c>
      <c r="H8" s="74"/>
      <c r="I8" s="44">
        <f>ABS(E8-E10)/AVERAGE(E8,E10)</f>
        <v>2.7644654172684739E-2</v>
      </c>
    </row>
    <row r="9" spans="1:9" ht="18.75" customHeight="1">
      <c r="A9" s="50"/>
      <c r="B9" s="35"/>
      <c r="C9" s="35"/>
      <c r="D9" s="35"/>
      <c r="E9" s="52"/>
      <c r="F9" s="54"/>
      <c r="G9" s="75" t="s">
        <v>32</v>
      </c>
      <c r="H9" s="76"/>
      <c r="I9" s="45"/>
    </row>
    <row r="10" spans="1:9" ht="18.75" customHeight="1">
      <c r="A10" s="49" t="s">
        <v>16</v>
      </c>
      <c r="B10" s="34">
        <f>FormTitan!B9</f>
        <v>0.5</v>
      </c>
      <c r="C10" s="34">
        <f>C8</f>
        <v>48.667999999999999</v>
      </c>
      <c r="D10" s="34">
        <f>FormTitan!B12</f>
        <v>4995.3500000000004</v>
      </c>
      <c r="E10" s="51">
        <f>D10-C10</f>
        <v>4946.6820000000007</v>
      </c>
      <c r="F10" s="53">
        <f>((D10-C10)/1000)/(2.5/B10)</f>
        <v>0.98933640000000023</v>
      </c>
      <c r="G10" s="55" t="s">
        <v>14</v>
      </c>
      <c r="H10" s="56"/>
      <c r="I10" s="45"/>
    </row>
    <row r="11" spans="1:9" ht="18.75" customHeight="1">
      <c r="A11" s="50"/>
      <c r="B11" s="35"/>
      <c r="C11" s="35"/>
      <c r="D11" s="35"/>
      <c r="E11" s="52"/>
      <c r="F11" s="54"/>
      <c r="G11" s="47" t="s">
        <v>15</v>
      </c>
      <c r="H11" s="48"/>
      <c r="I11" s="46"/>
    </row>
    <row r="12" spans="1:9" ht="15" customHeight="1">
      <c r="A12" s="57" t="s">
        <v>23</v>
      </c>
      <c r="B12" s="58"/>
      <c r="C12" s="58"/>
      <c r="D12" s="58"/>
      <c r="E12" s="59"/>
      <c r="F12" s="18" t="s">
        <v>34</v>
      </c>
      <c r="G12" s="77">
        <f>FormTitan!B14</f>
        <v>3.1E-2</v>
      </c>
      <c r="H12" s="78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0" t="s">
        <v>11</v>
      </c>
      <c r="G13" s="61"/>
      <c r="H13" s="62"/>
      <c r="I13" s="5" t="s">
        <v>25</v>
      </c>
    </row>
    <row r="14" spans="1:9" ht="18.75" customHeight="1">
      <c r="A14" s="49" t="s">
        <v>13</v>
      </c>
      <c r="B14" s="34">
        <f>FormTitan!B15</f>
        <v>0.501</v>
      </c>
      <c r="C14" s="34">
        <f>FormTitan!B17</f>
        <v>17.774000000000001</v>
      </c>
      <c r="D14" s="34">
        <f>FormTitan!B18</f>
        <v>326.95</v>
      </c>
      <c r="E14" s="51">
        <f>D14-C14</f>
        <v>309.17599999999999</v>
      </c>
      <c r="F14" s="53">
        <f>((D14-C14)/1000)/(0.15/B14)</f>
        <v>1.0326478400000001</v>
      </c>
      <c r="G14" s="55" t="s">
        <v>14</v>
      </c>
      <c r="H14" s="56"/>
      <c r="I14" s="44">
        <f>ABS(E14-E16)/AVERAGE(E14,E16)</f>
        <v>1.0677673560452447E-2</v>
      </c>
    </row>
    <row r="15" spans="1:9" ht="15.75">
      <c r="A15" s="50"/>
      <c r="B15" s="35"/>
      <c r="C15" s="35"/>
      <c r="D15" s="35"/>
      <c r="E15" s="52"/>
      <c r="F15" s="54"/>
      <c r="G15" s="47" t="s">
        <v>15</v>
      </c>
      <c r="H15" s="48"/>
      <c r="I15" s="45"/>
    </row>
    <row r="16" spans="1:9" ht="18.75" customHeight="1">
      <c r="A16" s="49" t="s">
        <v>16</v>
      </c>
      <c r="B16" s="34">
        <f>FormTitan!B16</f>
        <v>0.5</v>
      </c>
      <c r="C16" s="34">
        <f>C14</f>
        <v>17.774000000000001</v>
      </c>
      <c r="D16" s="34">
        <f>FormTitan!B19</f>
        <v>330.26900000000001</v>
      </c>
      <c r="E16" s="51">
        <f>D16-C16</f>
        <v>312.495</v>
      </c>
      <c r="F16" s="53">
        <f>((D16-C16)/1000)/(0.15/B16)</f>
        <v>1.0416500000000002</v>
      </c>
      <c r="G16" s="55" t="s">
        <v>14</v>
      </c>
      <c r="H16" s="56"/>
      <c r="I16" s="45"/>
    </row>
    <row r="17" spans="1:9" ht="18.75" customHeight="1">
      <c r="A17" s="50"/>
      <c r="B17" s="35"/>
      <c r="C17" s="35"/>
      <c r="D17" s="35"/>
      <c r="E17" s="52"/>
      <c r="F17" s="54"/>
      <c r="G17" s="47" t="s">
        <v>15</v>
      </c>
      <c r="H17" s="48"/>
      <c r="I17" s="46"/>
    </row>
    <row r="18" spans="1:9" ht="15" customHeight="1">
      <c r="A18" s="57" t="s">
        <v>17</v>
      </c>
      <c r="B18" s="58"/>
      <c r="C18" s="58"/>
      <c r="D18" s="58"/>
      <c r="E18" s="59"/>
      <c r="F18" s="18" t="s">
        <v>34</v>
      </c>
      <c r="G18" s="77">
        <f>FormTitan!B21</f>
        <v>0.65800000000000003</v>
      </c>
      <c r="H18" s="78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0" t="s">
        <v>11</v>
      </c>
      <c r="G19" s="61"/>
      <c r="H19" s="62"/>
      <c r="I19" s="5" t="s">
        <v>19</v>
      </c>
    </row>
    <row r="20" spans="1:9" ht="18.75" customHeight="1">
      <c r="A20" s="49" t="s">
        <v>13</v>
      </c>
      <c r="B20" s="34">
        <f>FormTitan!B22</f>
        <v>0.501</v>
      </c>
      <c r="C20" s="34">
        <f>FormTitan!B24</f>
        <v>31.684000000000001</v>
      </c>
      <c r="D20" s="34">
        <f>FormTitan!B25</f>
        <v>508.92</v>
      </c>
      <c r="E20" s="51">
        <f>D20-C20</f>
        <v>477.23599999999999</v>
      </c>
      <c r="F20" s="53">
        <f>((D20-C20)/1000)/(0.25/B20)</f>
        <v>0.95638094400000007</v>
      </c>
      <c r="G20" s="55" t="s">
        <v>14</v>
      </c>
      <c r="H20" s="56"/>
      <c r="I20" s="44">
        <f>ABS(E20-E22)/AVERAGE(E20,E22)</f>
        <v>1.0752049485687594E-2</v>
      </c>
    </row>
    <row r="21" spans="1:9" ht="18.75" customHeight="1">
      <c r="A21" s="50"/>
      <c r="B21" s="35"/>
      <c r="C21" s="35"/>
      <c r="D21" s="35"/>
      <c r="E21" s="52"/>
      <c r="F21" s="54"/>
      <c r="G21" s="47" t="s">
        <v>15</v>
      </c>
      <c r="H21" s="48"/>
      <c r="I21" s="45"/>
    </row>
    <row r="22" spans="1:9" ht="18.75" customHeight="1">
      <c r="A22" s="49" t="s">
        <v>16</v>
      </c>
      <c r="B22" s="34">
        <f>FormTitan!B23</f>
        <v>0.5</v>
      </c>
      <c r="C22" s="34">
        <f>C20</f>
        <v>31.684000000000001</v>
      </c>
      <c r="D22" s="34">
        <f>FormTitan!B26</f>
        <v>514.07899999999995</v>
      </c>
      <c r="E22" s="51">
        <f>D22-C22</f>
        <v>482.39499999999992</v>
      </c>
      <c r="F22" s="53">
        <f>((D22-C22)/1000)/(0.25/B22)</f>
        <v>0.96478999999999981</v>
      </c>
      <c r="G22" s="55" t="s">
        <v>14</v>
      </c>
      <c r="H22" s="56"/>
      <c r="I22" s="45"/>
    </row>
    <row r="23" spans="1:9" ht="18.75" customHeight="1">
      <c r="A23" s="50"/>
      <c r="B23" s="35"/>
      <c r="C23" s="35"/>
      <c r="D23" s="35"/>
      <c r="E23" s="52"/>
      <c r="F23" s="54"/>
      <c r="G23" s="47" t="s">
        <v>15</v>
      </c>
      <c r="H23" s="48"/>
      <c r="I23" s="46"/>
    </row>
    <row r="24" spans="1:9" ht="15" customHeight="1">
      <c r="A24" s="57" t="s">
        <v>20</v>
      </c>
      <c r="B24" s="58"/>
      <c r="C24" s="58"/>
      <c r="D24" s="58"/>
      <c r="E24" s="59"/>
      <c r="F24" s="18" t="s">
        <v>5</v>
      </c>
      <c r="G24" s="77">
        <f>FormTitan!B28</f>
        <v>0.97799999999999998</v>
      </c>
      <c r="H24" s="78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0" t="s">
        <v>11</v>
      </c>
      <c r="G25" s="61"/>
      <c r="H25" s="62"/>
      <c r="I25" s="5" t="s">
        <v>22</v>
      </c>
    </row>
    <row r="26" spans="1:9" ht="18.75" customHeight="1">
      <c r="A26" s="49" t="s">
        <v>13</v>
      </c>
      <c r="B26" s="34">
        <f>FormTitan!B22</f>
        <v>0.501</v>
      </c>
      <c r="C26" s="34">
        <f>FormTitan!B31</f>
        <v>272.04399999999998</v>
      </c>
      <c r="D26" s="34">
        <f>FormTitan!B32</f>
        <v>9713.4169999999995</v>
      </c>
      <c r="E26" s="51">
        <f>D26-C26</f>
        <v>9441.3729999999996</v>
      </c>
      <c r="F26" s="53">
        <f>((D26-C26)/1000)/(5/B26)</f>
        <v>0.94602557459999992</v>
      </c>
      <c r="G26" s="55" t="s">
        <v>14</v>
      </c>
      <c r="H26" s="56"/>
      <c r="I26" s="44">
        <f>ABS(E26-E28)/AVERAGE(E26,E28)</f>
        <v>1.3417006510890624E-3</v>
      </c>
    </row>
    <row r="27" spans="1:9" ht="18.75" customHeight="1">
      <c r="A27" s="50"/>
      <c r="B27" s="35"/>
      <c r="C27" s="35"/>
      <c r="D27" s="35"/>
      <c r="E27" s="52"/>
      <c r="F27" s="54"/>
      <c r="G27" s="47" t="s">
        <v>15</v>
      </c>
      <c r="H27" s="48"/>
      <c r="I27" s="45"/>
    </row>
    <row r="28" spans="1:9" ht="18.75" customHeight="1">
      <c r="A28" s="49" t="s">
        <v>16</v>
      </c>
      <c r="B28" s="34">
        <f>FormTitan!B23</f>
        <v>0.5</v>
      </c>
      <c r="C28" s="34">
        <f>C26</f>
        <v>272.04399999999998</v>
      </c>
      <c r="D28" s="34">
        <f>FormTitan!B33</f>
        <v>9726.0930000000008</v>
      </c>
      <c r="E28" s="51">
        <f>D28-C28</f>
        <v>9454.0490000000009</v>
      </c>
      <c r="F28" s="53">
        <f>((D28-C28)/1000)/(5/B28)</f>
        <v>0.9454049000000001</v>
      </c>
      <c r="G28" s="55" t="s">
        <v>14</v>
      </c>
      <c r="H28" s="56"/>
      <c r="I28" s="45"/>
    </row>
    <row r="29" spans="1:9" ht="18.75" customHeight="1">
      <c r="A29" s="50"/>
      <c r="B29" s="35"/>
      <c r="C29" s="35"/>
      <c r="D29" s="35"/>
      <c r="E29" s="52"/>
      <c r="F29" s="54"/>
      <c r="G29" s="47" t="s">
        <v>15</v>
      </c>
      <c r="H29" s="48"/>
      <c r="I29" s="46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6" t="s">
        <v>26</v>
      </c>
      <c r="B31" s="37"/>
      <c r="C31" s="37"/>
      <c r="D31" s="38"/>
      <c r="E31" s="79" t="str">
        <f>FormTitan!B35</f>
        <v>PERMIT / AMIR</v>
      </c>
      <c r="F31" s="80"/>
      <c r="G31" s="80"/>
      <c r="H31" s="83">
        <f>FormTitan!B36</f>
        <v>45659</v>
      </c>
      <c r="I31" s="84"/>
    </row>
    <row r="32" spans="1:9" ht="15.75" customHeight="1">
      <c r="A32" s="39"/>
      <c r="B32" s="40"/>
      <c r="C32" s="40"/>
      <c r="D32" s="41"/>
      <c r="E32" s="81"/>
      <c r="F32" s="82"/>
      <c r="G32" s="82"/>
      <c r="H32" s="85"/>
      <c r="I32" s="86"/>
    </row>
    <row r="33" spans="1:9" ht="15.75" customHeight="1">
      <c r="A33" s="42" t="s">
        <v>27</v>
      </c>
      <c r="B33" s="37"/>
      <c r="C33" s="37"/>
      <c r="D33" s="38"/>
      <c r="E33" s="43"/>
      <c r="F33" s="37"/>
      <c r="G33" s="37"/>
      <c r="H33" s="37"/>
      <c r="I33" s="38"/>
    </row>
    <row r="34" spans="1:9" ht="15.75" customHeight="1">
      <c r="A34" s="39"/>
      <c r="B34" s="40"/>
      <c r="C34" s="40"/>
      <c r="D34" s="41"/>
      <c r="E34" s="40"/>
      <c r="F34" s="40"/>
      <c r="G34" s="40"/>
      <c r="H34" s="40"/>
      <c r="I34" s="4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3" zoomScaleNormal="100" workbookViewId="0">
      <selection activeCell="I20" sqref="I20:I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3" t="s">
        <v>0</v>
      </c>
      <c r="B1" s="37"/>
      <c r="C1" s="37"/>
      <c r="D1" s="37"/>
      <c r="E1" s="37"/>
      <c r="F1" s="37"/>
      <c r="G1" s="37"/>
      <c r="H1" s="37"/>
      <c r="I1" s="38"/>
    </row>
    <row r="2" spans="1:9">
      <c r="A2" s="64" t="s">
        <v>48</v>
      </c>
      <c r="B2" s="40"/>
      <c r="C2" s="40"/>
      <c r="D2" s="40"/>
      <c r="E2" s="40"/>
      <c r="F2" s="40"/>
      <c r="G2" s="40"/>
      <c r="H2" s="40"/>
      <c r="I2" s="41"/>
    </row>
    <row r="3" spans="1:9">
      <c r="A3" s="65" t="s">
        <v>1</v>
      </c>
      <c r="B3" s="66"/>
      <c r="C3" s="67"/>
      <c r="D3" s="72">
        <f>FormGH!B3</f>
        <v>0</v>
      </c>
      <c r="E3" s="69"/>
      <c r="F3" s="69"/>
      <c r="G3" s="69"/>
      <c r="H3" s="69"/>
      <c r="I3" s="70"/>
    </row>
    <row r="4" spans="1:9">
      <c r="A4" s="65" t="s">
        <v>2</v>
      </c>
      <c r="B4" s="66"/>
      <c r="C4" s="67"/>
      <c r="D4" s="72">
        <f>FormGH!B4</f>
        <v>0</v>
      </c>
      <c r="E4" s="69"/>
      <c r="F4" s="69"/>
      <c r="G4" s="69"/>
      <c r="H4" s="69"/>
      <c r="I4" s="70"/>
    </row>
    <row r="5" spans="1:9">
      <c r="A5" s="65" t="s">
        <v>3</v>
      </c>
      <c r="B5" s="66"/>
      <c r="C5" s="67"/>
      <c r="D5" s="72">
        <f>FormGH!B5</f>
        <v>0</v>
      </c>
      <c r="E5" s="69"/>
      <c r="F5" s="69"/>
      <c r="G5" s="69"/>
      <c r="H5" s="69"/>
      <c r="I5" s="70"/>
    </row>
    <row r="6" spans="1:9" ht="15" customHeight="1">
      <c r="A6" s="57" t="s">
        <v>4</v>
      </c>
      <c r="B6" s="66"/>
      <c r="C6" s="66"/>
      <c r="D6" s="66"/>
      <c r="E6" s="67"/>
      <c r="F6" s="17" t="s">
        <v>5</v>
      </c>
      <c r="G6" s="77">
        <f>FormGH!B7</f>
        <v>0</v>
      </c>
      <c r="H6" s="78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5" t="s">
        <v>11</v>
      </c>
      <c r="G7" s="37"/>
      <c r="H7" s="38"/>
      <c r="I7" s="5" t="s">
        <v>12</v>
      </c>
    </row>
    <row r="8" spans="1:9" ht="18.75" customHeight="1">
      <c r="A8" s="49" t="s">
        <v>13</v>
      </c>
      <c r="B8" s="34">
        <f>FormGH!B8</f>
        <v>0</v>
      </c>
      <c r="C8" s="34">
        <f>FormGH!B10</f>
        <v>0</v>
      </c>
      <c r="D8" s="34">
        <f>FormGH!B11</f>
        <v>0</v>
      </c>
      <c r="E8" s="94">
        <f>D8-C8</f>
        <v>0</v>
      </c>
      <c r="F8" s="53" t="e">
        <f>((D8-C8)/1000)/(7.5/B8)</f>
        <v>#DIV/0!</v>
      </c>
      <c r="G8" s="55" t="s">
        <v>28</v>
      </c>
      <c r="H8" s="93"/>
      <c r="I8" s="44" t="e">
        <f>ABS(E8-E10)/AVERAGE(E8,E10)</f>
        <v>#DIV/0!</v>
      </c>
    </row>
    <row r="9" spans="1:9" ht="18.75" customHeight="1">
      <c r="A9" s="90"/>
      <c r="B9" s="87"/>
      <c r="C9" s="87"/>
      <c r="D9" s="88"/>
      <c r="E9" s="92"/>
      <c r="F9" s="92"/>
      <c r="G9" s="47" t="s">
        <v>29</v>
      </c>
      <c r="H9" s="91"/>
      <c r="I9" s="89"/>
    </row>
    <row r="10" spans="1:9" ht="18.75" customHeight="1">
      <c r="A10" s="49" t="s">
        <v>16</v>
      </c>
      <c r="B10" s="34">
        <f>FormGH!B9</f>
        <v>0</v>
      </c>
      <c r="C10" s="34">
        <f>C8</f>
        <v>0</v>
      </c>
      <c r="D10" s="34">
        <f>FormGH!B12</f>
        <v>0</v>
      </c>
      <c r="E10" s="94">
        <f>D10-C10</f>
        <v>0</v>
      </c>
      <c r="F10" s="53" t="e">
        <f>((D10-C10)/1000)/(7.5/B10)</f>
        <v>#DIV/0!</v>
      </c>
      <c r="G10" s="55" t="s">
        <v>30</v>
      </c>
      <c r="H10" s="93"/>
      <c r="I10" s="89"/>
    </row>
    <row r="11" spans="1:9" ht="18.75" customHeight="1">
      <c r="A11" s="90"/>
      <c r="B11" s="87"/>
      <c r="C11" s="87"/>
      <c r="D11" s="88"/>
      <c r="E11" s="92"/>
      <c r="F11" s="92"/>
      <c r="G11" s="47" t="s">
        <v>31</v>
      </c>
      <c r="H11" s="91"/>
      <c r="I11" s="90"/>
    </row>
    <row r="12" spans="1:9" ht="15" customHeight="1">
      <c r="A12" s="57" t="s">
        <v>23</v>
      </c>
      <c r="B12" s="66"/>
      <c r="C12" s="66"/>
      <c r="D12" s="66"/>
      <c r="E12" s="67"/>
      <c r="F12" s="18" t="s">
        <v>5</v>
      </c>
      <c r="G12" s="77">
        <f>FormGH!B14</f>
        <v>0</v>
      </c>
      <c r="H12" s="78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5" t="s">
        <v>11</v>
      </c>
      <c r="G13" s="37"/>
      <c r="H13" s="38"/>
      <c r="I13" s="5" t="s">
        <v>25</v>
      </c>
    </row>
    <row r="14" spans="1:9" ht="18.75" customHeight="1">
      <c r="A14" s="49" t="s">
        <v>13</v>
      </c>
      <c r="B14" s="34">
        <f>FormGH!B15</f>
        <v>0</v>
      </c>
      <c r="C14" s="34">
        <f>FormGH!B17</f>
        <v>0</v>
      </c>
      <c r="D14" s="34">
        <f>FormGH!B18</f>
        <v>0</v>
      </c>
      <c r="E14" s="94">
        <f>D14-C14</f>
        <v>0</v>
      </c>
      <c r="F14" s="53" t="e">
        <f>((D14-C14)/1000)/(0.45/B14)</f>
        <v>#DIV/0!</v>
      </c>
      <c r="G14" s="55" t="s">
        <v>14</v>
      </c>
      <c r="H14" s="93"/>
      <c r="I14" s="44" t="e">
        <f>ABS(E14-E16)/AVERAGE(E14,E16)</f>
        <v>#DIV/0!</v>
      </c>
    </row>
    <row r="15" spans="1:9" ht="15.75">
      <c r="A15" s="90"/>
      <c r="B15" s="87"/>
      <c r="C15" s="87"/>
      <c r="D15" s="88"/>
      <c r="E15" s="92"/>
      <c r="F15" s="92"/>
      <c r="G15" s="47" t="s">
        <v>15</v>
      </c>
      <c r="H15" s="91"/>
      <c r="I15" s="89"/>
    </row>
    <row r="16" spans="1:9" ht="18.75" customHeight="1">
      <c r="A16" s="49" t="s">
        <v>16</v>
      </c>
      <c r="B16" s="34">
        <f>FormGH!B16</f>
        <v>0</v>
      </c>
      <c r="C16" s="34">
        <f>C14</f>
        <v>0</v>
      </c>
      <c r="D16" s="34">
        <f>FormGH!B19</f>
        <v>0</v>
      </c>
      <c r="E16" s="94">
        <f>D16-C16</f>
        <v>0</v>
      </c>
      <c r="F16" s="53" t="e">
        <f>((D16-C16)/1000)/(0.45/B16)</f>
        <v>#DIV/0!</v>
      </c>
      <c r="G16" s="55" t="s">
        <v>14</v>
      </c>
      <c r="H16" s="93"/>
      <c r="I16" s="89"/>
    </row>
    <row r="17" spans="1:9" ht="18.75" customHeight="1">
      <c r="A17" s="90"/>
      <c r="B17" s="87"/>
      <c r="C17" s="87"/>
      <c r="D17" s="88"/>
      <c r="E17" s="92"/>
      <c r="F17" s="92"/>
      <c r="G17" s="47" t="s">
        <v>15</v>
      </c>
      <c r="H17" s="91"/>
      <c r="I17" s="90"/>
    </row>
    <row r="18" spans="1:9" ht="15.75" customHeight="1">
      <c r="A18" s="57" t="s">
        <v>17</v>
      </c>
      <c r="B18" s="66"/>
      <c r="C18" s="66"/>
      <c r="D18" s="66"/>
      <c r="E18" s="67"/>
      <c r="F18" s="18" t="s">
        <v>5</v>
      </c>
      <c r="G18" s="96">
        <f>FormGH!B21</f>
        <v>0</v>
      </c>
      <c r="H18" s="97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5" t="s">
        <v>11</v>
      </c>
      <c r="G19" s="37"/>
      <c r="H19" s="38"/>
      <c r="I19" s="5" t="s">
        <v>19</v>
      </c>
    </row>
    <row r="20" spans="1:9" ht="18.75" customHeight="1">
      <c r="A20" s="49" t="s">
        <v>13</v>
      </c>
      <c r="B20" s="34">
        <f>FormGH!B22</f>
        <v>0</v>
      </c>
      <c r="C20" s="34">
        <f>FormGH!B24</f>
        <v>0</v>
      </c>
      <c r="D20" s="34">
        <f>FormGH!B25</f>
        <v>0</v>
      </c>
      <c r="E20" s="51">
        <f>D20-C20</f>
        <v>0</v>
      </c>
      <c r="F20" s="53" t="e">
        <f>((D20-C20)/1000)/(0.75/B20)</f>
        <v>#DIV/0!</v>
      </c>
      <c r="G20" s="55" t="s">
        <v>14</v>
      </c>
      <c r="H20" s="93"/>
      <c r="I20" s="44" t="e">
        <f>ABS(E20-E22)/AVERAGE(E20,E22)</f>
        <v>#DIV/0!</v>
      </c>
    </row>
    <row r="21" spans="1:9" ht="18.75" customHeight="1">
      <c r="A21" s="90"/>
      <c r="B21" s="87"/>
      <c r="C21" s="87"/>
      <c r="D21" s="88"/>
      <c r="E21" s="90"/>
      <c r="F21" s="92"/>
      <c r="G21" s="47" t="s">
        <v>15</v>
      </c>
      <c r="H21" s="91"/>
      <c r="I21" s="89"/>
    </row>
    <row r="22" spans="1:9" ht="18.75" customHeight="1">
      <c r="A22" s="49" t="s">
        <v>16</v>
      </c>
      <c r="B22" s="34">
        <f>FormGH!B23</f>
        <v>0</v>
      </c>
      <c r="C22" s="34">
        <f>C20</f>
        <v>0</v>
      </c>
      <c r="D22" s="34">
        <f>FormGH!B26</f>
        <v>0</v>
      </c>
      <c r="E22" s="51">
        <f>D22-C22</f>
        <v>0</v>
      </c>
      <c r="F22" s="53" t="e">
        <f>((D22-C22)/1000)/(0.75/B22)</f>
        <v>#DIV/0!</v>
      </c>
      <c r="G22" s="55" t="s">
        <v>14</v>
      </c>
      <c r="H22" s="93"/>
      <c r="I22" s="89"/>
    </row>
    <row r="23" spans="1:9" ht="18.75" customHeight="1">
      <c r="A23" s="90"/>
      <c r="B23" s="87"/>
      <c r="C23" s="87"/>
      <c r="D23" s="88"/>
      <c r="E23" s="90"/>
      <c r="F23" s="92"/>
      <c r="G23" s="47" t="s">
        <v>15</v>
      </c>
      <c r="H23" s="91"/>
      <c r="I23" s="90"/>
    </row>
    <row r="24" spans="1:9" ht="15.75" customHeight="1">
      <c r="A24" s="57" t="s">
        <v>20</v>
      </c>
      <c r="B24" s="66"/>
      <c r="C24" s="66"/>
      <c r="D24" s="66"/>
      <c r="E24" s="67"/>
      <c r="F24" s="18" t="s">
        <v>5</v>
      </c>
      <c r="G24" s="77">
        <f>FormGH!B28</f>
        <v>0</v>
      </c>
      <c r="H24" s="78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5" t="s">
        <v>11</v>
      </c>
      <c r="G25" s="37"/>
      <c r="H25" s="38"/>
      <c r="I25" s="5" t="s">
        <v>22</v>
      </c>
    </row>
    <row r="26" spans="1:9" ht="18.75" customHeight="1">
      <c r="A26" s="49" t="s">
        <v>13</v>
      </c>
      <c r="B26" s="34">
        <f>FormGH!B29</f>
        <v>0</v>
      </c>
      <c r="C26" s="34">
        <f>FormGH!B31</f>
        <v>0</v>
      </c>
      <c r="D26" s="34">
        <f>FormGH!B32</f>
        <v>0</v>
      </c>
      <c r="E26" s="51">
        <f>D26-C26</f>
        <v>0</v>
      </c>
      <c r="F26" s="53" t="e">
        <f>((D26-C26)/1000)/(15/B26)</f>
        <v>#DIV/0!</v>
      </c>
      <c r="G26" s="55" t="s">
        <v>14</v>
      </c>
      <c r="H26" s="93"/>
      <c r="I26" s="44" t="e">
        <f>ABS(E26-E28)/AVERAGE(E26,E28)</f>
        <v>#DIV/0!</v>
      </c>
    </row>
    <row r="27" spans="1:9" ht="18.75" customHeight="1">
      <c r="A27" s="90"/>
      <c r="B27" s="87"/>
      <c r="C27" s="87"/>
      <c r="D27" s="88"/>
      <c r="E27" s="90"/>
      <c r="F27" s="92"/>
      <c r="G27" s="47" t="s">
        <v>15</v>
      </c>
      <c r="H27" s="91"/>
      <c r="I27" s="89"/>
    </row>
    <row r="28" spans="1:9" ht="18.75" customHeight="1">
      <c r="A28" s="49" t="s">
        <v>16</v>
      </c>
      <c r="B28" s="34">
        <f>FormGH!B30</f>
        <v>0</v>
      </c>
      <c r="C28" s="34">
        <f>C26</f>
        <v>0</v>
      </c>
      <c r="D28" s="34">
        <f>FormGH!B33</f>
        <v>0</v>
      </c>
      <c r="E28" s="51">
        <f>D28-C28</f>
        <v>0</v>
      </c>
      <c r="F28" s="53" t="e">
        <f>((D28-C28)/1000)/(15/B28)</f>
        <v>#DIV/0!</v>
      </c>
      <c r="G28" s="55" t="s">
        <v>14</v>
      </c>
      <c r="H28" s="93"/>
      <c r="I28" s="89"/>
    </row>
    <row r="29" spans="1:9" ht="18.75" customHeight="1">
      <c r="A29" s="90"/>
      <c r="B29" s="87"/>
      <c r="C29" s="87"/>
      <c r="D29" s="88"/>
      <c r="E29" s="90"/>
      <c r="F29" s="92"/>
      <c r="G29" s="47" t="s">
        <v>15</v>
      </c>
      <c r="H29" s="91"/>
      <c r="I29" s="90"/>
    </row>
    <row r="30" spans="1:9" ht="15.75" customHeight="1">
      <c r="A30" s="36" t="s">
        <v>26</v>
      </c>
      <c r="B30" s="37"/>
      <c r="C30" s="37"/>
      <c r="D30" s="38"/>
      <c r="E30" s="98">
        <f>FormGH!B35</f>
        <v>0</v>
      </c>
      <c r="F30" s="99"/>
      <c r="G30" s="99"/>
      <c r="H30" s="102">
        <f>FormGH!B36</f>
        <v>0</v>
      </c>
      <c r="I30" s="103"/>
    </row>
    <row r="31" spans="1:9" ht="15.75" customHeight="1">
      <c r="A31" s="39"/>
      <c r="B31" s="40"/>
      <c r="C31" s="40"/>
      <c r="D31" s="41"/>
      <c r="E31" s="100"/>
      <c r="F31" s="101"/>
      <c r="G31" s="101"/>
      <c r="H31" s="104"/>
      <c r="I31" s="105"/>
    </row>
    <row r="32" spans="1:9" ht="15.75" customHeight="1">
      <c r="A32" s="42" t="s">
        <v>27</v>
      </c>
      <c r="B32" s="37"/>
      <c r="C32" s="37"/>
      <c r="D32" s="38"/>
      <c r="E32" s="43"/>
      <c r="F32" s="37"/>
      <c r="G32" s="37"/>
      <c r="H32" s="37"/>
      <c r="I32" s="38"/>
    </row>
    <row r="33" spans="1:9" ht="15.75" customHeight="1">
      <c r="A33" s="39"/>
      <c r="B33" s="40"/>
      <c r="C33" s="40"/>
      <c r="D33" s="41"/>
      <c r="E33" s="40"/>
      <c r="F33" s="40"/>
      <c r="G33" s="40"/>
      <c r="H33" s="40"/>
      <c r="I33" s="4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2025-01-08T08:02:40Z</cp:lastPrinted>
  <dcterms:created xsi:type="dcterms:W3CDTF">2006-09-16T00:00:00Z</dcterms:created>
  <dcterms:modified xsi:type="dcterms:W3CDTF">2025-01-08T08:06:31Z</dcterms:modified>
</cp:coreProperties>
</file>