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ICPMS\SCAP 020924\"/>
    </mc:Choice>
  </mc:AlternateContent>
  <bookViews>
    <workbookView xWindow="0" yWindow="0" windowWidth="20490" windowHeight="7620" activeTab="3"/>
  </bookViews>
  <sheets>
    <sheet name="FormTitan" sheetId="4" r:id="rId1"/>
    <sheet name="FormGH" sheetId="5" r:id="rId2"/>
    <sheet name="IQC TITAN" sheetId="1" r:id="rId3"/>
    <sheet name="IQC GH" sheetId="2" r:id="rId4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<sst xmlns="http://schemas.openxmlformats.org/spreadsheetml/2006/main" count="191" uniqueCount="50">
  <si>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</si>
  <si>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</si>
  <si>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</si>
  <si>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</si>
  <si>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</si>
  <si>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</si>
  <si>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</si>
  <si>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</si>
  <si>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</si>
  <si>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</si>
  <si>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</si>
  <si>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</si>
  <si>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</si>
  <si>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</si>
  <si>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</si>
  <si>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</si>
  <si>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</si>
  <si>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</si>
  <si>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</si>
  <si>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</si>
  <si>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</si>
  <si>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</si>
  <si>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</si>
  <si>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</si>
  <si>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</si>
  <si>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</si>
  <si>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</si>
  <si>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</si>
  <si>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</si>
  <si>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</si>
  <si>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</si>
  <si>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</si>
  <si>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</si>
  <si>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</si>
  <si>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</si>
  <si>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</si>
  <si>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</si>
  <si>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</si>
  <si>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</si>
  <si>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</si>
  <si>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</si>
  <si>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</si>
  <si>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</si>
  <si>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</si>
  <si>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</si>
  <si>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</si>
  <si>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</si>
  <si>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SCAP 020924</t>
  </si>
  <si>
    <t>RB GH B 020924</t>
  </si>
  <si>
    <t>PERMIT         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</si>
</sst>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0" fillId="0" borderId="18" xfId="0" applyFont="1" applyFill="1" applyBorder="1" applyAlignment="1"/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 applyAlignment="1"/>
    <xf numFmtId="0" fontId="0" fillId="0" borderId="25" xfId="0" applyFont="1" applyBorder="1" applyAlignment="1"/>
    <xf numFmtId="14" fontId="0" fillId="0" borderId="25" xfId="0" applyNumberFormat="1" applyFont="1" applyBorder="1" applyAlignment="1"/>
    <xf numFmtId="14" fontId="2" fillId="0" borderId="25" xfId="0" applyNumberFormat="1" applyFont="1" applyBorder="1" applyAlignment="1"/>
    <xf numFmtId="0" fontId="0" fillId="0" borderId="25" xfId="0" applyNumberFormat="1" applyFont="1" applyBorder="1" applyAlignment="1"/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6" borderId="13" xfId="0" applyNumberFormat="1" applyFont="1" applyFill="1" applyBorder="1"/>
    <xf numFmtId="0" fontId="5" fillId="6" borderId="13" xfId="0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1" fillId="0" borderId="25" xfId="0" applyFont="1" applyBorder="1" applyAlignment="1"/>
    <xf numFmtId="166" fontId="5" fillId="0" borderId="2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13" sqref="E13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7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9"/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7"/>
    </row>
    <row r="8" spans="1:2" ht="15.75" thickBot="1">
      <c r="A8" s="19" t="s">
        <v>38</v>
      </c>
      <c r="B8" s="27"/>
    </row>
    <row r="9" spans="1:2" ht="15.75" thickBot="1">
      <c r="A9" s="19" t="s">
        <v>39</v>
      </c>
      <c r="B9" s="27"/>
    </row>
    <row r="10" spans="1:2" ht="15.75" thickBot="1">
      <c r="A10" s="20" t="s">
        <v>9</v>
      </c>
      <c r="B10" s="29"/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7"/>
    </row>
    <row r="13" spans="1:2" ht="15.75" thickBot="1">
      <c r="A13" s="19" t="s">
        <v>38</v>
      </c>
      <c r="B13" s="27"/>
    </row>
    <row r="14" spans="1:2" ht="15.75" thickBot="1">
      <c r="A14" s="19" t="s">
        <v>39</v>
      </c>
      <c r="B14" s="27"/>
    </row>
    <row r="15" spans="1:2" ht="15.75" thickBot="1">
      <c r="A15" s="20" t="s">
        <v>9</v>
      </c>
      <c r="B15" s="29"/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7"/>
    </row>
    <row r="18" spans="1:2" ht="15.75" thickBot="1">
      <c r="A18" s="19" t="s">
        <v>38</v>
      </c>
      <c r="B18" s="27"/>
    </row>
    <row r="19" spans="1:2" ht="15.75" thickBot="1">
      <c r="A19" s="19" t="s">
        <v>39</v>
      </c>
      <c r="B19" s="27"/>
    </row>
    <row r="20" spans="1:2" ht="15.75" thickBot="1">
      <c r="A20" s="25" t="s">
        <v>9</v>
      </c>
      <c r="B20" s="29"/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7"/>
    </row>
    <row r="23" spans="1:2" ht="15.75" thickBot="1">
      <c r="A23" s="19" t="s">
        <v>38</v>
      </c>
      <c r="B23" s="27"/>
    </row>
    <row r="24" spans="1:2" ht="15.75" thickBot="1">
      <c r="A24" s="19" t="s">
        <v>39</v>
      </c>
      <c r="B24" s="27"/>
    </row>
    <row r="25" spans="1:2" ht="15.75" thickBot="1">
      <c r="A25" s="20" t="s">
        <v>9</v>
      </c>
      <c r="B25" s="27">
        <v>0.5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28"/>
    </row>
    <row r="28" spans="1:2" ht="15.75" thickBot="1">
      <c r="A28" s="20" t="s">
        <v>45</v>
      </c>
      <c r="B28" s="27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6">
        <v>110924</v>
      </c>
    </row>
    <row r="4" spans="1:2" ht="15.75" thickBot="1">
      <c r="A4" s="17" t="s">
        <v>3</v>
      </c>
      <c r="B4" s="108" t="s">
        <v>47</v>
      </c>
    </row>
    <row r="5" spans="1:2" ht="15.75" thickBot="1">
      <c r="A5" s="18" t="s">
        <v>4</v>
      </c>
      <c r="B5" s="108" t="s">
        <v>48</v>
      </c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6">
        <v>0.04</v>
      </c>
    </row>
    <row r="8" spans="1:2" ht="15.75" thickBot="1">
      <c r="A8" s="19" t="s">
        <v>38</v>
      </c>
      <c r="B8" s="26">
        <v>1.504</v>
      </c>
    </row>
    <row r="9" spans="1:2" ht="15.75" thickBot="1">
      <c r="A9" s="19" t="s">
        <v>39</v>
      </c>
      <c r="B9" s="26">
        <v>1.5049999999999999</v>
      </c>
    </row>
    <row r="10" spans="1:2" ht="15.75" thickBot="1">
      <c r="A10" s="20" t="s">
        <v>9</v>
      </c>
      <c r="B10" s="26">
        <v>14.406000000000001</v>
      </c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6">
        <v>0.01</v>
      </c>
    </row>
    <row r="13" spans="1:2" ht="15.75" thickBot="1">
      <c r="A13" s="19" t="s">
        <v>38</v>
      </c>
      <c r="B13" s="26">
        <v>1.504</v>
      </c>
    </row>
    <row r="14" spans="1:2" ht="15.75" thickBot="1">
      <c r="A14" s="19" t="s">
        <v>39</v>
      </c>
      <c r="B14" s="26">
        <v>1.5049999999999999</v>
      </c>
    </row>
    <row r="15" spans="1:2" ht="15.75" thickBot="1">
      <c r="A15" s="20" t="s">
        <v>9</v>
      </c>
      <c r="B15" s="26">
        <v>4.109</v>
      </c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6">
        <v>2.5000000000000001E-2</v>
      </c>
    </row>
    <row r="18" spans="1:2" ht="15.75" thickBot="1">
      <c r="A18" s="19" t="s">
        <v>38</v>
      </c>
      <c r="B18" s="26">
        <v>1.504</v>
      </c>
    </row>
    <row r="19" spans="1:2" ht="15.75" thickBot="1">
      <c r="A19" s="19" t="s">
        <v>39</v>
      </c>
      <c r="B19" s="26">
        <v>1.5049999999999999</v>
      </c>
    </row>
    <row r="20" spans="1:2" ht="15.75" thickBot="1">
      <c r="A20" s="25" t="s">
        <v>9</v>
      </c>
      <c r="B20" s="26">
        <v>8.6349999999999998</v>
      </c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6">
        <v>0.92300000000000004</v>
      </c>
    </row>
    <row r="23" spans="1:2" ht="15.75" thickBot="1">
      <c r="A23" s="19" t="s">
        <v>38</v>
      </c>
      <c r="B23" s="26">
        <v>1.504</v>
      </c>
    </row>
    <row r="24" spans="1:2" ht="15.75" thickBot="1">
      <c r="A24" s="19" t="s">
        <v>39</v>
      </c>
      <c r="B24" s="26">
        <v>1.5049999999999999</v>
      </c>
    </row>
    <row r="25" spans="1:2" ht="15.75" thickBot="1">
      <c r="A25" s="20" t="s">
        <v>9</v>
      </c>
      <c r="B25" s="26">
        <v>92.93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108" t="s">
        <v>49</v>
      </c>
    </row>
    <row r="28" spans="1:2" ht="15.75" thickBot="1">
      <c r="A28" s="20" t="s">
        <v>45</v>
      </c>
      <c r="B28" s="27">
        <v>45546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topLeftCell="A25" zoomScaleNormal="100" workbookViewId="0">
      <selection activeCell="E31" sqref="E31:G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4">
        <f>FormTitan!B3</f>
        <v>0</v>
      </c>
      <c r="E3" s="75"/>
      <c r="F3" s="75"/>
      <c r="G3" s="75"/>
      <c r="H3" s="75"/>
      <c r="I3" s="76"/>
    </row>
    <row r="4" spans="1:9">
      <c r="A4" s="77" t="s">
        <v>3</v>
      </c>
      <c r="B4" s="72"/>
      <c r="C4" s="73"/>
      <c r="D4" s="78">
        <f>FormTitan!B4</f>
        <v>0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>
        <f>FormTitan!B5</f>
        <v>0</v>
      </c>
      <c r="E5" s="75"/>
      <c r="F5" s="75"/>
      <c r="G5" s="75"/>
      <c r="H5" s="75"/>
      <c r="I5" s="76"/>
    </row>
    <row r="6" spans="1:9" ht="14.25" customHeight="1">
      <c r="A6" s="63" t="s">
        <v>5</v>
      </c>
      <c r="B6" s="64"/>
      <c r="C6" s="64"/>
      <c r="D6" s="64"/>
      <c r="E6" s="65"/>
      <c r="F6" s="22" t="s">
        <v>35</v>
      </c>
      <c r="G6" s="83">
        <f>FormTitan!B7</f>
        <v>0</v>
      </c>
      <c r="H6" s="84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66" t="s">
        <v>12</v>
      </c>
      <c r="G7" s="67"/>
      <c r="H7" s="68"/>
      <c r="I7" s="5" t="s">
        <v>13</v>
      </c>
    </row>
    <row r="8" spans="1:9" ht="18.75" customHeight="1">
      <c r="A8" s="55" t="s">
        <v>14</v>
      </c>
      <c r="B8" s="40">
        <f>FormTitan!B8</f>
        <v>0</v>
      </c>
      <c r="C8" s="40">
        <f>FormTitan!B10</f>
        <v>0</v>
      </c>
      <c r="D8" s="40"/>
      <c r="E8" s="57">
        <f>D8-C8</f>
        <v>0</v>
      </c>
      <c r="F8" s="59" t="e">
        <f>((D8-C8)/1000)/(2.5/B8)</f>
        <v>#DIV/0!</v>
      </c>
      <c r="G8" s="79" t="s">
        <v>34</v>
      </c>
      <c r="H8" s="80"/>
      <c r="I8" s="50" t="e">
        <f>ABS(E8-E10)/AVERAGE(E8,E10)</f>
        <v>#DIV/0!</v>
      </c>
    </row>
    <row r="9" spans="1:9" ht="18.75" customHeight="1">
      <c r="A9" s="56"/>
      <c r="B9" s="41"/>
      <c r="C9" s="41"/>
      <c r="D9" s="41"/>
      <c r="E9" s="58"/>
      <c r="F9" s="60"/>
      <c r="G9" s="81" t="s">
        <v>33</v>
      </c>
      <c r="H9" s="82"/>
      <c r="I9" s="51"/>
    </row>
    <row r="10" spans="1:9" ht="18.75" customHeight="1">
      <c r="A10" s="55" t="s">
        <v>17</v>
      </c>
      <c r="B10" s="40">
        <f>FormTitan!B9</f>
        <v>0</v>
      </c>
      <c r="C10" s="40">
        <f>C8</f>
        <v>0</v>
      </c>
      <c r="D10" s="40"/>
      <c r="E10" s="57">
        <f>D10-C10</f>
        <v>0</v>
      </c>
      <c r="F10" s="59" t="e">
        <f>((D10-C10)/1000)/(2.5/B10)</f>
        <v>#DIV/0!</v>
      </c>
      <c r="G10" s="61" t="s">
        <v>15</v>
      </c>
      <c r="H10" s="62"/>
      <c r="I10" s="51"/>
    </row>
    <row r="11" spans="1:9" ht="18.75" customHeight="1">
      <c r="A11" s="56"/>
      <c r="B11" s="41"/>
      <c r="C11" s="41"/>
      <c r="D11" s="41"/>
      <c r="E11" s="58"/>
      <c r="F11" s="60"/>
      <c r="G11" s="53" t="s">
        <v>16</v>
      </c>
      <c r="H11" s="54"/>
      <c r="I11" s="52"/>
    </row>
    <row r="12" spans="1:9" ht="15" customHeight="1">
      <c r="A12" s="63" t="s">
        <v>24</v>
      </c>
      <c r="B12" s="64"/>
      <c r="C12" s="64"/>
      <c r="D12" s="64"/>
      <c r="E12" s="65"/>
      <c r="F12" s="23" t="s">
        <v>35</v>
      </c>
      <c r="G12" s="83">
        <f>FormTitan!B12</f>
        <v>0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6" t="s">
        <v>12</v>
      </c>
      <c r="G13" s="67"/>
      <c r="H13" s="68"/>
      <c r="I13" s="5" t="s">
        <v>26</v>
      </c>
    </row>
    <row r="14" spans="1:9" ht="18.75" customHeight="1">
      <c r="A14" s="55" t="s">
        <v>14</v>
      </c>
      <c r="B14" s="40">
        <f>FormTitan!B13</f>
        <v>0</v>
      </c>
      <c r="C14" s="40">
        <f>FormTitan!B15</f>
        <v>0</v>
      </c>
      <c r="D14" s="40"/>
      <c r="E14" s="57">
        <f>D14-C14</f>
        <v>0</v>
      </c>
      <c r="F14" s="59" t="e">
        <f>((D14-C14)/1000)/(0.15/B14)</f>
        <v>#DIV/0!</v>
      </c>
      <c r="G14" s="61" t="s">
        <v>15</v>
      </c>
      <c r="H14" s="62"/>
      <c r="I14" s="50" t="e">
        <f>ABS(E14-E16)/AVERAGE(E14,E16)</f>
        <v>#DIV/0!</v>
      </c>
    </row>
    <row r="15" spans="1:9" ht="15.75">
      <c r="A15" s="56"/>
      <c r="B15" s="41"/>
      <c r="C15" s="41"/>
      <c r="D15" s="41"/>
      <c r="E15" s="58"/>
      <c r="F15" s="60"/>
      <c r="G15" s="53" t="s">
        <v>16</v>
      </c>
      <c r="H15" s="54"/>
      <c r="I15" s="51"/>
    </row>
    <row r="16" spans="1:9" ht="18.75" customHeight="1">
      <c r="A16" s="55" t="s">
        <v>17</v>
      </c>
      <c r="B16" s="40">
        <f>FormTitan!B14</f>
        <v>0</v>
      </c>
      <c r="C16" s="40">
        <f>C14</f>
        <v>0</v>
      </c>
      <c r="D16" s="40"/>
      <c r="E16" s="57">
        <f>D16-C16</f>
        <v>0</v>
      </c>
      <c r="F16" s="59" t="e">
        <f>((D16-C16)/1000)/(0.15/B16)</f>
        <v>#DIV/0!</v>
      </c>
      <c r="G16" s="61" t="s">
        <v>15</v>
      </c>
      <c r="H16" s="62"/>
      <c r="I16" s="51"/>
    </row>
    <row r="17" spans="1:9" ht="18.75" customHeight="1">
      <c r="A17" s="56"/>
      <c r="B17" s="41"/>
      <c r="C17" s="41"/>
      <c r="D17" s="41"/>
      <c r="E17" s="58"/>
      <c r="F17" s="60"/>
      <c r="G17" s="53" t="s">
        <v>16</v>
      </c>
      <c r="H17" s="54"/>
      <c r="I17" s="52"/>
    </row>
    <row r="18" spans="1:9" ht="15" customHeight="1">
      <c r="A18" s="63" t="s">
        <v>18</v>
      </c>
      <c r="B18" s="64"/>
      <c r="C18" s="64"/>
      <c r="D18" s="64"/>
      <c r="E18" s="65"/>
      <c r="F18" s="23" t="s">
        <v>35</v>
      </c>
      <c r="G18" s="83">
        <f>FormTitan!B17</f>
        <v>0</v>
      </c>
      <c r="H18" s="8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67"/>
      <c r="H19" s="68"/>
      <c r="I19" s="5" t="s">
        <v>20</v>
      </c>
    </row>
    <row r="20" spans="1:9" ht="18.75" customHeight="1">
      <c r="A20" s="55" t="s">
        <v>14</v>
      </c>
      <c r="B20" s="40">
        <f>FormTitan!B18</f>
        <v>0</v>
      </c>
      <c r="C20" s="40">
        <f>FormTitan!B20</f>
        <v>0</v>
      </c>
      <c r="D20" s="40"/>
      <c r="E20" s="57">
        <f>D20-C20</f>
        <v>0</v>
      </c>
      <c r="F20" s="59" t="e">
        <f>((D20-C20)/1000)/(0.25/B20)</f>
        <v>#DIV/0!</v>
      </c>
      <c r="G20" s="61" t="s">
        <v>15</v>
      </c>
      <c r="H20" s="62"/>
      <c r="I20" s="50" t="e">
        <f>ABS(E20-E22)/AVERAGE(E20,E22)</f>
        <v>#DIV/0!</v>
      </c>
    </row>
    <row r="21" spans="1:9" ht="18.75" customHeight="1">
      <c r="A21" s="56"/>
      <c r="B21" s="41"/>
      <c r="C21" s="41"/>
      <c r="D21" s="41"/>
      <c r="E21" s="58"/>
      <c r="F21" s="60"/>
      <c r="G21" s="53" t="s">
        <v>16</v>
      </c>
      <c r="H21" s="54"/>
      <c r="I21" s="51"/>
    </row>
    <row r="22" spans="1:9" ht="18.75" customHeight="1">
      <c r="A22" s="55" t="s">
        <v>17</v>
      </c>
      <c r="B22" s="40">
        <f>FormTitan!B19</f>
        <v>0</v>
      </c>
      <c r="C22" s="40">
        <f>C20</f>
        <v>0</v>
      </c>
      <c r="D22" s="40"/>
      <c r="E22" s="57">
        <f>D22-C22</f>
        <v>0</v>
      </c>
      <c r="F22" s="59" t="e">
        <f>((D22-C22)/1000)/(0.25/B22)</f>
        <v>#DIV/0!</v>
      </c>
      <c r="G22" s="61" t="s">
        <v>15</v>
      </c>
      <c r="H22" s="62"/>
      <c r="I22" s="51"/>
    </row>
    <row r="23" spans="1:9" ht="18.75" customHeight="1">
      <c r="A23" s="56"/>
      <c r="B23" s="41"/>
      <c r="C23" s="41"/>
      <c r="D23" s="41"/>
      <c r="E23" s="58"/>
      <c r="F23" s="60"/>
      <c r="G23" s="53" t="s">
        <v>16</v>
      </c>
      <c r="H23" s="54"/>
      <c r="I23" s="52"/>
    </row>
    <row r="24" spans="1:9" ht="15" customHeight="1">
      <c r="A24" s="63" t="s">
        <v>21</v>
      </c>
      <c r="B24" s="64"/>
      <c r="C24" s="64"/>
      <c r="D24" s="64"/>
      <c r="E24" s="65"/>
      <c r="F24" s="23" t="s">
        <v>6</v>
      </c>
      <c r="G24" s="83">
        <f>FormTitan!B17</f>
        <v>0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67"/>
      <c r="H25" s="68"/>
      <c r="I25" s="5" t="s">
        <v>23</v>
      </c>
    </row>
    <row r="26" spans="1:9" ht="18.75" customHeight="1">
      <c r="A26" s="55" t="s">
        <v>14</v>
      </c>
      <c r="B26" s="40">
        <f>FormTitan!B18</f>
        <v>0</v>
      </c>
      <c r="C26" s="40">
        <f>FormTitan!B20</f>
        <v>0</v>
      </c>
      <c r="D26" s="40"/>
      <c r="E26" s="57">
        <f>D26-C26</f>
        <v>0</v>
      </c>
      <c r="F26" s="59" t="e">
        <f>((D26-C26)/1000)/(5/B26)</f>
        <v>#DIV/0!</v>
      </c>
      <c r="G26" s="61" t="s">
        <v>15</v>
      </c>
      <c r="H26" s="62"/>
      <c r="I26" s="50" t="e">
        <f>ABS(E26-E28)/AVERAGE(E26,E28)</f>
        <v>#DIV/0!</v>
      </c>
    </row>
    <row r="27" spans="1:9" ht="18.75" customHeight="1">
      <c r="A27" s="56"/>
      <c r="B27" s="41"/>
      <c r="C27" s="41"/>
      <c r="D27" s="41"/>
      <c r="E27" s="58"/>
      <c r="F27" s="60"/>
      <c r="G27" s="53" t="s">
        <v>16</v>
      </c>
      <c r="H27" s="54"/>
      <c r="I27" s="51"/>
    </row>
    <row r="28" spans="1:9" ht="18.75" customHeight="1">
      <c r="A28" s="55" t="s">
        <v>17</v>
      </c>
      <c r="B28" s="40">
        <f>FormTitan!B19</f>
        <v>0</v>
      </c>
      <c r="C28" s="40">
        <f>C26</f>
        <v>0</v>
      </c>
      <c r="D28" s="40"/>
      <c r="E28" s="57">
        <f>D28-C28</f>
        <v>0</v>
      </c>
      <c r="F28" s="59" t="e">
        <f>((D28-C28)/1000)/(5/B28)</f>
        <v>#DIV/0!</v>
      </c>
      <c r="G28" s="61" t="s">
        <v>15</v>
      </c>
      <c r="H28" s="62"/>
      <c r="I28" s="51"/>
    </row>
    <row r="29" spans="1:9" ht="18.75" customHeight="1">
      <c r="A29" s="56"/>
      <c r="B29" s="41"/>
      <c r="C29" s="41"/>
      <c r="D29" s="41"/>
      <c r="E29" s="58"/>
      <c r="F29" s="60"/>
      <c r="G29" s="53" t="s">
        <v>16</v>
      </c>
      <c r="H29" s="54"/>
      <c r="I29" s="52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42" t="s">
        <v>27</v>
      </c>
      <c r="B31" s="43"/>
      <c r="C31" s="43"/>
      <c r="D31" s="44"/>
      <c r="E31" s="85">
        <f>FormTitan!B27</f>
        <v>0</v>
      </c>
      <c r="F31" s="86"/>
      <c r="G31" s="86"/>
      <c r="H31" s="89">
        <f>FormTitan!B28</f>
        <v>0</v>
      </c>
      <c r="I31" s="90"/>
    </row>
    <row r="32" spans="1:9" ht="15.75" customHeight="1">
      <c r="A32" s="45"/>
      <c r="B32" s="46"/>
      <c r="C32" s="46"/>
      <c r="D32" s="47"/>
      <c r="E32" s="87"/>
      <c r="F32" s="88"/>
      <c r="G32" s="88"/>
      <c r="H32" s="91"/>
      <c r="I32" s="92"/>
    </row>
    <row r="33" spans="1:9" ht="15.75" customHeight="1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H30" sqref="H30:I31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8">
        <f>FormGH!B3</f>
        <v>110924</v>
      </c>
      <c r="E3" s="75"/>
      <c r="F3" s="75"/>
      <c r="G3" s="75"/>
      <c r="H3" s="75"/>
      <c r="I3" s="76"/>
    </row>
    <row r="4" spans="1:9">
      <c r="A4" s="71" t="s">
        <v>3</v>
      </c>
      <c r="B4" s="72"/>
      <c r="C4" s="73"/>
      <c r="D4" s="78" t="str">
        <f>FormGH!B4</f>
        <v>IQC SCAP 020924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 t="str">
        <f>FormGH!B5</f>
        <v>RB GH B 020924</v>
      </c>
      <c r="E5" s="75"/>
      <c r="F5" s="75"/>
      <c r="G5" s="75"/>
      <c r="H5" s="75"/>
      <c r="I5" s="76"/>
    </row>
    <row r="6" spans="1:9" ht="15" customHeight="1">
      <c r="A6" s="63" t="s">
        <v>5</v>
      </c>
      <c r="B6" s="72"/>
      <c r="C6" s="72"/>
      <c r="D6" s="72"/>
      <c r="E6" s="73"/>
      <c r="F6" s="22" t="s">
        <v>6</v>
      </c>
      <c r="G6" s="83">
        <f>FormGH!B7</f>
        <v>0.04</v>
      </c>
      <c r="H6" s="8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1" t="s">
        <v>12</v>
      </c>
      <c r="G7" s="43"/>
      <c r="H7" s="44"/>
      <c r="I7" s="5" t="s">
        <v>13</v>
      </c>
    </row>
    <row r="8" spans="1:9" ht="18.75" customHeight="1">
      <c r="A8" s="55" t="s">
        <v>14</v>
      </c>
      <c r="B8" s="40">
        <f>FormGH!B8</f>
        <v>1.504</v>
      </c>
      <c r="C8" s="40">
        <f>FormGH!B10</f>
        <v>14.406000000000001</v>
      </c>
      <c r="D8" s="40">
        <v>4563.4719999999998</v>
      </c>
      <c r="E8" s="100">
        <f>D8-C8</f>
        <v>4549.0659999999998</v>
      </c>
      <c r="F8" s="59">
        <f>((D8-C8)/1000)/(7.5/B8)</f>
        <v>0.91223936853333332</v>
      </c>
      <c r="G8" s="61" t="s">
        <v>29</v>
      </c>
      <c r="H8" s="99"/>
      <c r="I8" s="50">
        <f>ABS(E8-E10)/AVERAGE(E8,E10)</f>
        <v>9.7306396971706954E-3</v>
      </c>
    </row>
    <row r="9" spans="1:9" ht="18.75" customHeight="1">
      <c r="A9" s="96"/>
      <c r="B9" s="93"/>
      <c r="C9" s="93"/>
      <c r="D9" s="94"/>
      <c r="E9" s="98"/>
      <c r="F9" s="98"/>
      <c r="G9" s="53" t="s">
        <v>30</v>
      </c>
      <c r="H9" s="97"/>
      <c r="I9" s="95"/>
    </row>
    <row r="10" spans="1:9" ht="18.75" customHeight="1">
      <c r="A10" s="55" t="s">
        <v>17</v>
      </c>
      <c r="B10" s="40">
        <f>FormGH!B9</f>
        <v>1.5049999999999999</v>
      </c>
      <c r="C10" s="40">
        <f>C8</f>
        <v>14.406000000000001</v>
      </c>
      <c r="D10" s="40">
        <v>4519.4210000000003</v>
      </c>
      <c r="E10" s="100">
        <f>D10-C10</f>
        <v>4505.0150000000003</v>
      </c>
      <c r="F10" s="59">
        <f>((D10-C10)/1000)/(7.5/B10)</f>
        <v>0.9040063433333333</v>
      </c>
      <c r="G10" s="61" t="s">
        <v>31</v>
      </c>
      <c r="H10" s="99"/>
      <c r="I10" s="95"/>
    </row>
    <row r="11" spans="1:9" ht="18.75" customHeight="1">
      <c r="A11" s="96"/>
      <c r="B11" s="93"/>
      <c r="C11" s="93"/>
      <c r="D11" s="94"/>
      <c r="E11" s="98"/>
      <c r="F11" s="98"/>
      <c r="G11" s="53" t="s">
        <v>32</v>
      </c>
      <c r="H11" s="97"/>
      <c r="I11" s="96"/>
    </row>
    <row r="12" spans="1:9" ht="15" customHeight="1">
      <c r="A12" s="63" t="s">
        <v>24</v>
      </c>
      <c r="B12" s="72"/>
      <c r="C12" s="72"/>
      <c r="D12" s="72"/>
      <c r="E12" s="73"/>
      <c r="F12" s="23" t="s">
        <v>6</v>
      </c>
      <c r="G12" s="83">
        <f>FormGH!B12</f>
        <v>0.01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1" t="s">
        <v>12</v>
      </c>
      <c r="G13" s="43"/>
      <c r="H13" s="44"/>
      <c r="I13" s="5" t="s">
        <v>26</v>
      </c>
    </row>
    <row r="14" spans="1:9" ht="18.75" customHeight="1">
      <c r="A14" s="55" t="s">
        <v>14</v>
      </c>
      <c r="B14" s="40">
        <f>FormGH!B13</f>
        <v>1.504</v>
      </c>
      <c r="C14" s="40">
        <f>FormGH!B15</f>
        <v>4.109</v>
      </c>
      <c r="D14" s="40">
        <v>273.69499999999999</v>
      </c>
      <c r="E14" s="100">
        <f>D14-C14</f>
        <v>269.58600000000001</v>
      </c>
      <c r="F14" s="59">
        <f>((D14-C14)/1000)/(0.45/B14)</f>
        <v>0.90101631999999987</v>
      </c>
      <c r="G14" s="61" t="s">
        <v>15</v>
      </c>
      <c r="H14" s="99"/>
      <c r="I14" s="50">
        <f>ABS(E14-E16)/AVERAGE(E14,E16)</f>
        <v>1.6546111439406892E-2</v>
      </c>
    </row>
    <row r="15" spans="1:9" ht="15.75">
      <c r="A15" s="96"/>
      <c r="B15" s="93"/>
      <c r="C15" s="93"/>
      <c r="D15" s="94"/>
      <c r="E15" s="98"/>
      <c r="F15" s="98"/>
      <c r="G15" s="53" t="s">
        <v>16</v>
      </c>
      <c r="H15" s="97"/>
      <c r="I15" s="95"/>
    </row>
    <row r="16" spans="1:9" ht="18.75" customHeight="1">
      <c r="A16" s="55" t="s">
        <v>17</v>
      </c>
      <c r="B16" s="40">
        <f>FormGH!B14</f>
        <v>1.5049999999999999</v>
      </c>
      <c r="C16" s="40">
        <f>C14</f>
        <v>4.109</v>
      </c>
      <c r="D16" s="40">
        <v>269.27100000000002</v>
      </c>
      <c r="E16" s="100">
        <f>D16-C16</f>
        <v>265.16200000000003</v>
      </c>
      <c r="F16" s="59">
        <f>((D16-C16)/1000)/(0.45/B16)</f>
        <v>0.88681957777777776</v>
      </c>
      <c r="G16" s="61" t="s">
        <v>15</v>
      </c>
      <c r="H16" s="99"/>
      <c r="I16" s="95"/>
    </row>
    <row r="17" spans="1:9" ht="18.75" customHeight="1">
      <c r="A17" s="96"/>
      <c r="B17" s="93"/>
      <c r="C17" s="93"/>
      <c r="D17" s="94"/>
      <c r="E17" s="98"/>
      <c r="F17" s="98"/>
      <c r="G17" s="53" t="s">
        <v>16</v>
      </c>
      <c r="H17" s="97"/>
      <c r="I17" s="96"/>
    </row>
    <row r="18" spans="1:9" ht="15.75" customHeight="1">
      <c r="A18" s="63" t="s">
        <v>18</v>
      </c>
      <c r="B18" s="72"/>
      <c r="C18" s="72"/>
      <c r="D18" s="72"/>
      <c r="E18" s="73"/>
      <c r="F18" s="23" t="s">
        <v>6</v>
      </c>
      <c r="G18" s="102">
        <f>FormGH!B17</f>
        <v>2.5000000000000001E-2</v>
      </c>
      <c r="H18" s="10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1" t="s">
        <v>12</v>
      </c>
      <c r="G19" s="43"/>
      <c r="H19" s="44"/>
      <c r="I19" s="5" t="s">
        <v>20</v>
      </c>
    </row>
    <row r="20" spans="1:9" ht="18.75" customHeight="1">
      <c r="A20" s="55" t="s">
        <v>14</v>
      </c>
      <c r="B20" s="40">
        <f>FormGH!B18</f>
        <v>1.504</v>
      </c>
      <c r="C20" s="40">
        <f>FormGH!B20</f>
        <v>8.6349999999999998</v>
      </c>
      <c r="D20" s="40">
        <v>454.81299999999999</v>
      </c>
      <c r="E20" s="57">
        <f>D20-C20</f>
        <v>446.178</v>
      </c>
      <c r="F20" s="59">
        <f>((D20-C20)/1000)/(0.75/B20)</f>
        <v>0.89473561599999996</v>
      </c>
      <c r="G20" s="61" t="s">
        <v>15</v>
      </c>
      <c r="H20" s="99"/>
      <c r="I20" s="50">
        <f>ABS(E20-E22)/AVERAGE(E20,E22)</f>
        <v>4.5105958569008559E-3</v>
      </c>
    </row>
    <row r="21" spans="1:9" ht="18.75" customHeight="1">
      <c r="A21" s="96"/>
      <c r="B21" s="93"/>
      <c r="C21" s="93"/>
      <c r="D21" s="94"/>
      <c r="E21" s="96"/>
      <c r="F21" s="98"/>
      <c r="G21" s="53" t="s">
        <v>16</v>
      </c>
      <c r="H21" s="97"/>
      <c r="I21" s="95"/>
    </row>
    <row r="22" spans="1:9" ht="18.75" customHeight="1">
      <c r="A22" s="55" t="s">
        <v>17</v>
      </c>
      <c r="B22" s="40">
        <f>FormGH!B19</f>
        <v>1.5049999999999999</v>
      </c>
      <c r="C22" s="40">
        <f>C20</f>
        <v>8.6349999999999998</v>
      </c>
      <c r="D22" s="40">
        <v>452.80500000000001</v>
      </c>
      <c r="E22" s="57">
        <f>D22-C22</f>
        <v>444.17</v>
      </c>
      <c r="F22" s="59">
        <f>((D22-C22)/1000)/(0.75/B22)</f>
        <v>0.89130113333333327</v>
      </c>
      <c r="G22" s="61" t="s">
        <v>15</v>
      </c>
      <c r="H22" s="99"/>
      <c r="I22" s="95"/>
    </row>
    <row r="23" spans="1:9" ht="18.75" customHeight="1">
      <c r="A23" s="96"/>
      <c r="B23" s="93"/>
      <c r="C23" s="93"/>
      <c r="D23" s="94"/>
      <c r="E23" s="96"/>
      <c r="F23" s="98"/>
      <c r="G23" s="53" t="s">
        <v>16</v>
      </c>
      <c r="H23" s="97"/>
      <c r="I23" s="96"/>
    </row>
    <row r="24" spans="1:9" ht="15.75" customHeight="1">
      <c r="A24" s="63" t="s">
        <v>21</v>
      </c>
      <c r="B24" s="72"/>
      <c r="C24" s="72"/>
      <c r="D24" s="72"/>
      <c r="E24" s="73"/>
      <c r="F24" s="23" t="s">
        <v>6</v>
      </c>
      <c r="G24" s="83">
        <f>FormGH!B22</f>
        <v>0.92300000000000004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1" t="s">
        <v>12</v>
      </c>
      <c r="G25" s="43"/>
      <c r="H25" s="44"/>
      <c r="I25" s="5" t="s">
        <v>23</v>
      </c>
    </row>
    <row r="26" spans="1:9" ht="18.75" customHeight="1">
      <c r="A26" s="55" t="s">
        <v>14</v>
      </c>
      <c r="B26" s="40">
        <f>FormGH!B23</f>
        <v>1.504</v>
      </c>
      <c r="C26" s="40">
        <f>FormGH!B25</f>
        <v>92.93</v>
      </c>
      <c r="D26" s="40">
        <v>9639.9850000000006</v>
      </c>
      <c r="E26" s="57">
        <f>D26-C26</f>
        <v>9547.0550000000003</v>
      </c>
      <c r="F26" s="59">
        <f>((D26-C26)/1000)/(15/B26)</f>
        <v>0.95725138133333332</v>
      </c>
      <c r="G26" s="61" t="s">
        <v>15</v>
      </c>
      <c r="H26" s="99"/>
      <c r="I26" s="50">
        <f>ABS(E26-E28)/AVERAGE(E26,E28)</f>
        <v>1.5556909065295161E-2</v>
      </c>
    </row>
    <row r="27" spans="1:9" ht="18.75" customHeight="1">
      <c r="A27" s="96"/>
      <c r="B27" s="93"/>
      <c r="C27" s="93"/>
      <c r="D27" s="94"/>
      <c r="E27" s="96"/>
      <c r="F27" s="98"/>
      <c r="G27" s="53" t="s">
        <v>16</v>
      </c>
      <c r="H27" s="97"/>
      <c r="I27" s="95"/>
    </row>
    <row r="28" spans="1:9" ht="18.75" customHeight="1">
      <c r="A28" s="55" t="s">
        <v>17</v>
      </c>
      <c r="B28" s="40">
        <f>FormGH!B24</f>
        <v>1.5049999999999999</v>
      </c>
      <c r="C28" s="40">
        <f>C26</f>
        <v>92.93</v>
      </c>
      <c r="D28" s="40">
        <v>9789.6720000000005</v>
      </c>
      <c r="E28" s="57">
        <f>D28-C28</f>
        <v>9696.7420000000002</v>
      </c>
      <c r="F28" s="59">
        <f>((D28-C28)/1000)/(15/B28)</f>
        <v>0.97290644733333331</v>
      </c>
      <c r="G28" s="61" t="s">
        <v>15</v>
      </c>
      <c r="H28" s="99"/>
      <c r="I28" s="95"/>
    </row>
    <row r="29" spans="1:9" ht="18.75" customHeight="1">
      <c r="A29" s="96"/>
      <c r="B29" s="93"/>
      <c r="C29" s="93"/>
      <c r="D29" s="94"/>
      <c r="E29" s="96"/>
      <c r="F29" s="98"/>
      <c r="G29" s="53" t="s">
        <v>16</v>
      </c>
      <c r="H29" s="97"/>
      <c r="I29" s="96"/>
    </row>
    <row r="30" spans="1:9" ht="15.75" customHeight="1">
      <c r="A30" s="42" t="s">
        <v>27</v>
      </c>
      <c r="B30" s="43"/>
      <c r="C30" s="43"/>
      <c r="D30" s="44"/>
      <c r="E30" s="104" t="str">
        <f>FormGH!B27</f>
        <v>PERMIT            MAISARAH</v>
      </c>
      <c r="F30" s="105"/>
      <c r="G30" s="105"/>
      <c r="H30" s="109">
        <f>FormGH!B28</f>
        <v>45546</v>
      </c>
      <c r="I30" s="110"/>
    </row>
    <row r="31" spans="1:9" ht="15.75" customHeight="1">
      <c r="A31" s="45"/>
      <c r="B31" s="46"/>
      <c r="C31" s="46"/>
      <c r="D31" s="47"/>
      <c r="E31" s="106"/>
      <c r="F31" s="107"/>
      <c r="G31" s="107"/>
      <c r="H31" s="111"/>
      <c r="I31" s="112"/>
    </row>
    <row r="32" spans="1:9" ht="15.75" customHeight="1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2024-09-17T03:33:31Z</cp:lastPrinted>
  <dcterms:created xsi:type="dcterms:W3CDTF">2006-09-16T00:00:00Z</dcterms:created>
  <dcterms:modified xsi:type="dcterms:W3CDTF">2024-09-17T03:34:25Z</dcterms:modified>
</cp:coreProperties>
</file>