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30924\"/>
    </mc:Choice>
  </mc:AlternateContent>
  <bookViews>
    <workbookView xWindow="-105" yWindow="-105" windowWidth="23250" windowHeight="12720" activeTab="12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62913"/>
</workbook>
</file>

<file path=xl/calcChain.xml><?xml version="1.0" encoding="utf-8"?>
<calcChain xmlns="http://schemas.openxmlformats.org/spreadsheetml/2006/main">
  <c r="C8" i="24" l="1"/>
  <c r="C8" i="23"/>
  <c r="C8" i="22"/>
  <c r="C8" i="21"/>
  <c r="C8" i="20"/>
  <c r="C8" i="19"/>
  <c r="C8" i="18"/>
  <c r="C8" i="17"/>
  <c r="C8" i="16"/>
  <c r="C8" i="15"/>
  <c r="C8" i="14"/>
  <c r="C8" i="13"/>
  <c r="C29" i="7" l="1"/>
  <c r="D29" i="7"/>
  <c r="H6" i="7"/>
  <c r="H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J6" i="7" l="1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F29" i="7"/>
  <c r="D25" i="7"/>
  <c r="G29" i="7"/>
  <c r="F2" i="7" l="1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  <c r="H12" i="7" l="1"/>
  <c r="J5" i="7"/>
  <c r="H17" i="7"/>
  <c r="H3" i="7"/>
  <c r="H15" i="7"/>
  <c r="H16" i="7"/>
  <c r="H14" i="7"/>
  <c r="H13" i="7"/>
  <c r="H2" i="7"/>
  <c r="H9" i="7"/>
  <c r="H10" i="7"/>
  <c r="H11" i="7"/>
  <c r="H8" i="7"/>
  <c r="J4" i="7" l="1"/>
</calcChain>
</file>

<file path=xl/sharedStrings.xml><?xml version="1.0" encoding="utf-8"?>
<sst xmlns="http://schemas.openxmlformats.org/spreadsheetml/2006/main" count="684" uniqueCount="93">
  <si>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</si>
  <si>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</si>
  <si>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</si>
  <si>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</si>
  <si>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</si>
  <si>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</si>
  <si>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</si>
  <si>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</si>
  <si>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</si>
  <si>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</si>
  <si>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</si>
  <si>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</si>
  <si>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</si>
  <si>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</si>
  <si>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</si>
  <si>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</si>
  <si>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</si>
  <si>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</si>
  <si>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</si>
  <si>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</si>
  <si>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</si>
  <si>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</si>
  <si>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</si>
  <si>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</si>
  <si>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</si>
  <si>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</si>
  <si>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</si>
  <si>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</si>
  <si>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</si>
  <si>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</si>
  <si>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</si>
  <si>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</si>
  <si>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</si>
  <si>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</si>
  <si>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</si>
  <si>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</si>
  <si>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</si>
  <si>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</si>
  <si>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</si>
  <si>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</si>
  <si>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</si>
  <si>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</si>
  <si>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</si>
  <si>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</si>
  <si>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</si>
  <si>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</si>
  <si>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</si>
  <si>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</si>
  <si>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</si>
  <si>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</si>
  <si>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</si>
  <si>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</si>
  <si>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</si>
  <si>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</si>
  <si>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</si>
  <si>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</si>
  <si>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</si>
  <si>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</si>
  <si>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</si>
  <si>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</si>
  <si>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</si>
  <si>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</si>
  <si>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</si>
  <si>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</si>
  <si>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</si>
  <si>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</si>
  <si>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</si>
  <si>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</si>
  <si>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</si>
  <si>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</si>
  <si>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</si>
  <si>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</si>
  <si>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</si>
  <si>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</si>
  <si>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</si>
  <si>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</si>
  <si>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</si>
  <si>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</si>
  <si>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</si>
  <si>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RB POW 030924</t>
  </si>
  <si>
    <t>IQC POW BLK 030924</t>
  </si>
  <si>
    <t>IQC POW A 030924</t>
  </si>
  <si>
    <t>IQC POW B 030924</t>
  </si>
  <si>
    <t>T2</t>
  </si>
  <si>
    <t>T4</t>
  </si>
  <si>
    <t>KAPSUL KERAS</t>
  </si>
  <si>
    <t>SERBUK</t>
  </si>
  <si>
    <t>NA</t>
  </si>
  <si>
    <t>IQC POW 030924</t>
  </si>
  <si>
    <t>030924</t>
  </si>
  <si>
    <t>YA</t>
  </si>
  <si>
    <t>PERMIT         AMIR</t>
  </si>
  <si>
    <t>XP205DR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</si>
</sst>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3" fillId="0" borderId="0" xfId="0" applyFont="1" applyAlignment="1">
      <alignment horizontal="left" vertical="top"/>
    </xf>
    <xf numFmtId="167" fontId="0" fillId="0" borderId="36" xfId="0" applyNumberFormat="1" applyFont="1" applyFill="1" applyBorder="1" applyAlignment="1"/>
    <xf numFmtId="167" fontId="0" fillId="0" borderId="36" xfId="0" applyNumberFormat="1" applyBorder="1" applyAlignment="1">
      <alignment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7" fontId="24" fillId="0" borderId="0" xfId="0" applyNumberFormat="1" applyFont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61.984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50.194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50.166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29"/>
              <a:chExt cx="207818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9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50.013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50.194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0.520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9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6"/>
  <sheetViews>
    <sheetView topLeftCell="A7" zoomScale="115" zoomScaleNormal="115" workbookViewId="0">
      <selection activeCell="F23" sqref="F2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4" t="s">
        <v>48</v>
      </c>
      <c r="C1" s="55" t="s">
        <v>68</v>
      </c>
      <c r="D1" s="56" t="s">
        <v>49</v>
      </c>
      <c r="E1" s="56" t="s">
        <v>50</v>
      </c>
      <c r="F1" s="25" t="s">
        <v>51</v>
      </c>
      <c r="G1" s="57" t="s">
        <v>43</v>
      </c>
      <c r="H1" s="63" t="s">
        <v>78</v>
      </c>
      <c r="I1" s="47" t="s">
        <v>77</v>
      </c>
      <c r="J1" s="62"/>
      <c r="K1" s="62"/>
      <c r="L1" s="62"/>
      <c r="M1" s="62"/>
      <c r="N1" s="62"/>
      <c r="O1" s="62"/>
    </row>
    <row r="2" spans="1:18" x14ac:dyDescent="0.2">
      <c r="A2" s="30" t="s">
        <v>52</v>
      </c>
      <c r="B2" s="50" t="s">
        <v>79</v>
      </c>
      <c r="C2" s="34"/>
      <c r="D2" s="32">
        <v>11.760999999999999</v>
      </c>
      <c r="E2" s="68">
        <v>61.838000000000001</v>
      </c>
      <c r="F2" s="69">
        <f>E2-D2</f>
        <v>50.076999999999998</v>
      </c>
      <c r="G2" s="58"/>
      <c r="H2" s="64" t="str">
        <f>H4</f>
        <v>T2</v>
      </c>
      <c r="I2" s="49"/>
      <c r="J2" s="51"/>
      <c r="K2" s="51"/>
      <c r="L2" s="51"/>
      <c r="M2" s="51"/>
      <c r="N2" s="51"/>
      <c r="O2" s="51"/>
    </row>
    <row r="3" spans="1:18" ht="13.5" thickBot="1" x14ac:dyDescent="0.25">
      <c r="A3" s="30" t="s">
        <v>53</v>
      </c>
      <c r="B3" s="50" t="s">
        <v>80</v>
      </c>
      <c r="C3" s="32">
        <v>0.502</v>
      </c>
      <c r="D3" s="32">
        <v>11.757</v>
      </c>
      <c r="E3" s="68">
        <v>61.834000000000003</v>
      </c>
      <c r="F3" s="69">
        <f t="shared" ref="F3:F17" si="0">E3-D3</f>
        <v>50.077000000000005</v>
      </c>
      <c r="G3" s="58"/>
      <c r="H3" s="64" t="str">
        <f>H5</f>
        <v>T4</v>
      </c>
      <c r="I3" s="49"/>
      <c r="J3" s="51" t="str">
        <f>IF(I6=1,"(1)/ 2 / 3 / 4 / NA",IF(I6=2,"1 /(2)/ 3 / 4 / NA",IF(I6=3,"1 / 2 /(3)/ 4 / NA",IF(I6=4,"1 / 2 / 3 /(4)/ NA",IF(I6="NA","1 / 2 / 3 / 4 /(NA)")))))</f>
        <v>(1)/ 2 / 3 / 4 / NA</v>
      </c>
      <c r="K3" s="65"/>
      <c r="L3" s="65"/>
      <c r="M3" s="65"/>
      <c r="N3" s="51"/>
      <c r="O3" s="51"/>
    </row>
    <row r="4" spans="1:18" ht="15.75" thickBot="1" x14ac:dyDescent="0.3">
      <c r="A4" s="30" t="s">
        <v>54</v>
      </c>
      <c r="B4" s="50" t="s">
        <v>81</v>
      </c>
      <c r="C4" s="32">
        <v>0.503</v>
      </c>
      <c r="D4" s="32">
        <v>11.71</v>
      </c>
      <c r="E4" s="68">
        <v>61.926000000000002</v>
      </c>
      <c r="F4" s="69">
        <f t="shared" si="0"/>
        <v>50.216000000000001</v>
      </c>
      <c r="G4" s="58"/>
      <c r="H4" s="24" t="s">
        <v>83</v>
      </c>
      <c r="I4" s="49"/>
      <c r="J4" s="51" t="str">
        <f>IF(H6="T1","T1",IF(H6="T2","T2",IF(H6="T3","T3",IF(H6="T4","T4",""))))</f>
        <v>T2</v>
      </c>
      <c r="K4" s="51"/>
      <c r="L4" s="51"/>
      <c r="M4" s="51"/>
      <c r="N4" s="51"/>
      <c r="O4" s="51"/>
    </row>
    <row r="5" spans="1:18" ht="15.75" thickBot="1" x14ac:dyDescent="0.3">
      <c r="A5" s="30" t="s">
        <v>55</v>
      </c>
      <c r="B5" s="50" t="s">
        <v>82</v>
      </c>
      <c r="C5" s="32">
        <v>0.502</v>
      </c>
      <c r="D5" s="32">
        <v>11.778</v>
      </c>
      <c r="E5" s="68">
        <v>61.866999999999997</v>
      </c>
      <c r="F5" s="69">
        <f t="shared" si="0"/>
        <v>50.088999999999999</v>
      </c>
      <c r="G5" s="58"/>
      <c r="H5" s="24" t="s">
        <v>84</v>
      </c>
      <c r="I5" s="49"/>
      <c r="J5" s="51" t="str">
        <f>IF(H5="T1","/ T1",IF(H5="T2","/ T2",IF(H5="T3","/ T3",IF(H5="T4","/ T4",""))))</f>
        <v>/ T4</v>
      </c>
      <c r="K5" s="51"/>
      <c r="L5" s="51"/>
      <c r="M5" s="51"/>
      <c r="N5" s="51"/>
      <c r="O5" s="51"/>
    </row>
    <row r="6" spans="1:18" ht="15" x14ac:dyDescent="0.25">
      <c r="A6" s="30" t="s">
        <v>56</v>
      </c>
      <c r="B6" s="50">
        <v>2024080218</v>
      </c>
      <c r="C6" s="32">
        <v>0.5</v>
      </c>
      <c r="D6" s="32">
        <v>11.79</v>
      </c>
      <c r="E6" s="68">
        <v>61.984000000000002</v>
      </c>
      <c r="F6" s="69">
        <f t="shared" si="0"/>
        <v>50.194000000000003</v>
      </c>
      <c r="G6" s="59" t="s">
        <v>85</v>
      </c>
      <c r="H6" s="64" t="str">
        <f>H4</f>
        <v>T2</v>
      </c>
      <c r="I6" s="48">
        <v>1</v>
      </c>
      <c r="J6" s="51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1"/>
      <c r="L6" s="51"/>
      <c r="M6" s="51"/>
      <c r="N6" s="51"/>
      <c r="O6" s="51"/>
      <c r="P6" s="67"/>
      <c r="Q6" s="67"/>
      <c r="R6" s="67"/>
    </row>
    <row r="7" spans="1:18" ht="15" x14ac:dyDescent="0.25">
      <c r="A7" s="30" t="s">
        <v>57</v>
      </c>
      <c r="B7" s="64">
        <v>2024080220</v>
      </c>
      <c r="C7" s="32">
        <v>0.505</v>
      </c>
      <c r="D7" s="32">
        <v>11.819000000000001</v>
      </c>
      <c r="E7" s="68">
        <v>61.832000000000001</v>
      </c>
      <c r="F7" s="69">
        <f t="shared" si="0"/>
        <v>50.012999999999998</v>
      </c>
      <c r="G7" s="59" t="s">
        <v>85</v>
      </c>
      <c r="H7" s="64" t="str">
        <f>H4</f>
        <v>T2</v>
      </c>
      <c r="I7" s="48">
        <v>2</v>
      </c>
      <c r="J7" s="51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51"/>
      <c r="L7" s="51"/>
      <c r="M7" s="51"/>
      <c r="N7" s="51"/>
      <c r="O7" s="51"/>
      <c r="P7" s="67"/>
      <c r="Q7" s="67"/>
      <c r="R7" s="67"/>
    </row>
    <row r="8" spans="1:18" ht="15" x14ac:dyDescent="0.25">
      <c r="A8" s="30" t="s">
        <v>58</v>
      </c>
      <c r="B8" s="64">
        <v>2024080221</v>
      </c>
      <c r="C8" s="32">
        <v>0.502</v>
      </c>
      <c r="D8" s="32">
        <v>11.795</v>
      </c>
      <c r="E8" s="68">
        <v>61.853000000000002</v>
      </c>
      <c r="F8" s="69">
        <f t="shared" si="0"/>
        <v>50.058</v>
      </c>
      <c r="G8" s="59" t="s">
        <v>86</v>
      </c>
      <c r="H8" s="64" t="str">
        <f>H4</f>
        <v>T2</v>
      </c>
      <c r="I8" s="48" t="s">
        <v>87</v>
      </c>
      <c r="J8" s="51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51"/>
      <c r="L8" s="51"/>
      <c r="M8" s="51"/>
      <c r="N8" s="51"/>
      <c r="O8" s="51"/>
      <c r="P8" s="67"/>
      <c r="Q8" s="67"/>
      <c r="R8" s="67"/>
    </row>
    <row r="9" spans="1:18" ht="15" x14ac:dyDescent="0.25">
      <c r="A9" s="30" t="s">
        <v>59</v>
      </c>
      <c r="B9" s="64">
        <v>2024080222</v>
      </c>
      <c r="C9" s="32">
        <v>0.501</v>
      </c>
      <c r="D9" s="32">
        <v>11.811999999999999</v>
      </c>
      <c r="E9" s="68">
        <v>61.841000000000001</v>
      </c>
      <c r="F9" s="69">
        <f t="shared" si="0"/>
        <v>50.029000000000003</v>
      </c>
      <c r="G9" s="59" t="s">
        <v>86</v>
      </c>
      <c r="H9" s="64" t="str">
        <f>H4</f>
        <v>T2</v>
      </c>
      <c r="I9" s="48" t="s">
        <v>87</v>
      </c>
      <c r="J9" s="51" t="str">
        <f t="shared" si="1"/>
        <v>1 / 2 / 3 / 4 /(NA)</v>
      </c>
      <c r="K9" s="51"/>
      <c r="L9" s="51"/>
      <c r="M9" s="51"/>
      <c r="N9" s="51"/>
      <c r="O9" s="51"/>
      <c r="P9" s="67"/>
      <c r="Q9" s="67"/>
      <c r="R9" s="67"/>
    </row>
    <row r="10" spans="1:18" ht="15" x14ac:dyDescent="0.25">
      <c r="A10" s="30" t="s">
        <v>60</v>
      </c>
      <c r="B10" s="64">
        <v>2024080223</v>
      </c>
      <c r="C10" s="32">
        <v>0.501</v>
      </c>
      <c r="D10" s="32">
        <v>11.766</v>
      </c>
      <c r="E10" s="68">
        <v>61.826000000000001</v>
      </c>
      <c r="F10" s="69">
        <f t="shared" si="0"/>
        <v>50.06</v>
      </c>
      <c r="G10" s="59" t="s">
        <v>86</v>
      </c>
      <c r="H10" s="64" t="str">
        <f>H4</f>
        <v>T2</v>
      </c>
      <c r="I10" s="48" t="s">
        <v>87</v>
      </c>
      <c r="J10" s="51" t="str">
        <f t="shared" si="1"/>
        <v>1 / 2 / 3 / 4 /(NA)</v>
      </c>
      <c r="K10" s="51"/>
      <c r="L10" s="51"/>
      <c r="M10" s="51"/>
      <c r="N10" s="51"/>
      <c r="O10" s="51"/>
      <c r="P10" s="67"/>
      <c r="Q10" s="67"/>
      <c r="R10" s="67"/>
    </row>
    <row r="11" spans="1:18" ht="15" x14ac:dyDescent="0.25">
      <c r="A11" s="30" t="s">
        <v>61</v>
      </c>
      <c r="B11" s="64">
        <v>2024080224</v>
      </c>
      <c r="C11" s="32">
        <v>0.504</v>
      </c>
      <c r="D11" s="32">
        <v>11.762</v>
      </c>
      <c r="E11" s="68">
        <v>61.847999999999999</v>
      </c>
      <c r="F11" s="69">
        <f t="shared" si="0"/>
        <v>50.085999999999999</v>
      </c>
      <c r="G11" s="59" t="s">
        <v>86</v>
      </c>
      <c r="H11" s="64" t="str">
        <f>H4</f>
        <v>T2</v>
      </c>
      <c r="I11" s="48" t="s">
        <v>87</v>
      </c>
      <c r="J11" s="51" t="str">
        <f t="shared" si="1"/>
        <v>1 / 2 / 3 / 4 /(NA)</v>
      </c>
      <c r="K11" s="51"/>
      <c r="L11" s="51"/>
      <c r="M11" s="51"/>
      <c r="N11" s="51"/>
      <c r="O11" s="51"/>
      <c r="P11" s="67"/>
      <c r="Q11" s="67"/>
      <c r="R11" s="67"/>
    </row>
    <row r="12" spans="1:18" ht="15" x14ac:dyDescent="0.25">
      <c r="A12" s="30" t="s">
        <v>62</v>
      </c>
      <c r="B12" s="64">
        <v>2024080225</v>
      </c>
      <c r="C12" s="32">
        <v>0.52</v>
      </c>
      <c r="D12" s="32">
        <v>11.78</v>
      </c>
      <c r="E12" s="68">
        <v>61.838000000000001</v>
      </c>
      <c r="F12" s="69">
        <f t="shared" si="0"/>
        <v>50.058</v>
      </c>
      <c r="G12" s="59" t="s">
        <v>86</v>
      </c>
      <c r="H12" s="64" t="str">
        <f>H5</f>
        <v>T4</v>
      </c>
      <c r="I12" s="48" t="s">
        <v>87</v>
      </c>
      <c r="J12" s="51" t="str">
        <f t="shared" si="1"/>
        <v>1 / 2 / 3 / 4 /(NA)</v>
      </c>
      <c r="K12" s="51"/>
      <c r="L12" s="51"/>
      <c r="M12" s="51"/>
      <c r="N12" s="51"/>
      <c r="O12" s="51"/>
      <c r="P12" s="67"/>
      <c r="Q12" s="67"/>
      <c r="R12" s="67"/>
    </row>
    <row r="13" spans="1:18" ht="15" x14ac:dyDescent="0.25">
      <c r="A13" s="30" t="s">
        <v>63</v>
      </c>
      <c r="B13" s="64">
        <v>2024080226</v>
      </c>
      <c r="C13" s="32">
        <v>0.50600000000000001</v>
      </c>
      <c r="D13" s="32">
        <v>11.794</v>
      </c>
      <c r="E13" s="68">
        <v>61.878999999999998</v>
      </c>
      <c r="F13" s="69">
        <f t="shared" si="0"/>
        <v>50.084999999999994</v>
      </c>
      <c r="G13" s="59" t="s">
        <v>86</v>
      </c>
      <c r="H13" s="64" t="str">
        <f>H5</f>
        <v>T4</v>
      </c>
      <c r="I13" s="48" t="s">
        <v>87</v>
      </c>
      <c r="J13" s="51" t="str">
        <f t="shared" si="1"/>
        <v>1 / 2 / 3 / 4 /(NA)</v>
      </c>
      <c r="K13" s="51"/>
      <c r="L13" s="51"/>
      <c r="M13" s="51"/>
      <c r="N13" s="51"/>
      <c r="O13" s="51"/>
      <c r="P13" s="67"/>
      <c r="Q13" s="67"/>
      <c r="R13" s="67"/>
    </row>
    <row r="14" spans="1:18" ht="15" x14ac:dyDescent="0.25">
      <c r="A14" s="30" t="s">
        <v>64</v>
      </c>
      <c r="B14" s="64">
        <v>2024080227</v>
      </c>
      <c r="C14" s="32">
        <v>0.501</v>
      </c>
      <c r="D14" s="32">
        <v>11.778</v>
      </c>
      <c r="E14" s="68">
        <v>61.841000000000001</v>
      </c>
      <c r="F14" s="69">
        <f t="shared" si="0"/>
        <v>50.063000000000002</v>
      </c>
      <c r="G14" s="59" t="s">
        <v>86</v>
      </c>
      <c r="H14" s="64" t="str">
        <f>H5</f>
        <v>T4</v>
      </c>
      <c r="I14" s="48" t="s">
        <v>87</v>
      </c>
      <c r="J14" s="51" t="str">
        <f t="shared" si="1"/>
        <v>1 / 2 / 3 / 4 /(NA)</v>
      </c>
      <c r="K14" s="51"/>
      <c r="L14" s="51"/>
      <c r="M14" s="51"/>
      <c r="N14" s="51"/>
      <c r="O14" s="51"/>
      <c r="P14" s="67"/>
      <c r="Q14" s="67"/>
      <c r="R14" s="67"/>
    </row>
    <row r="15" spans="1:18" ht="15" x14ac:dyDescent="0.25">
      <c r="A15" s="30" t="s">
        <v>65</v>
      </c>
      <c r="B15" s="64">
        <v>2024080228</v>
      </c>
      <c r="C15" s="32">
        <v>0.51</v>
      </c>
      <c r="D15" s="32">
        <v>11.792</v>
      </c>
      <c r="E15" s="68">
        <v>61.825000000000003</v>
      </c>
      <c r="F15" s="69">
        <f t="shared" si="0"/>
        <v>50.033000000000001</v>
      </c>
      <c r="G15" s="59" t="s">
        <v>86</v>
      </c>
      <c r="H15" s="64" t="str">
        <f>H5</f>
        <v>T4</v>
      </c>
      <c r="I15" s="48" t="s">
        <v>87</v>
      </c>
      <c r="J15" s="51" t="str">
        <f t="shared" si="1"/>
        <v>1 / 2 / 3 / 4 /(NA)</v>
      </c>
      <c r="K15" s="51"/>
      <c r="L15" s="51"/>
      <c r="M15" s="51"/>
      <c r="N15" s="51"/>
      <c r="O15" s="51"/>
      <c r="P15" s="67"/>
      <c r="Q15" s="67"/>
      <c r="R15" s="67"/>
    </row>
    <row r="16" spans="1:18" ht="15" x14ac:dyDescent="0.25">
      <c r="A16" s="30" t="s">
        <v>66</v>
      </c>
      <c r="B16" s="64">
        <v>2024080236</v>
      </c>
      <c r="C16" s="32">
        <v>0.501</v>
      </c>
      <c r="D16" s="32">
        <v>11.760999999999999</v>
      </c>
      <c r="E16" s="68">
        <v>61.822000000000003</v>
      </c>
      <c r="F16" s="69">
        <f t="shared" si="0"/>
        <v>50.061000000000007</v>
      </c>
      <c r="G16" s="59" t="s">
        <v>86</v>
      </c>
      <c r="H16" s="64" t="str">
        <f>H5</f>
        <v>T4</v>
      </c>
      <c r="I16" s="48" t="s">
        <v>87</v>
      </c>
      <c r="J16" s="51" t="str">
        <f t="shared" si="1"/>
        <v>1 / 2 / 3 / 4 /(NA)</v>
      </c>
      <c r="K16" s="51"/>
      <c r="L16" s="51"/>
      <c r="M16" s="51"/>
      <c r="N16" s="51"/>
      <c r="O16" s="51"/>
      <c r="P16" s="67"/>
      <c r="Q16" s="67"/>
      <c r="R16" s="67"/>
    </row>
    <row r="17" spans="1:18" ht="15" x14ac:dyDescent="0.25">
      <c r="A17" s="30" t="s">
        <v>67</v>
      </c>
      <c r="B17" s="64">
        <v>2024080237</v>
      </c>
      <c r="C17" s="32">
        <v>0.505</v>
      </c>
      <c r="D17" s="32">
        <v>11.753</v>
      </c>
      <c r="E17" s="68">
        <v>61.918999999999997</v>
      </c>
      <c r="F17" s="69">
        <f t="shared" si="0"/>
        <v>50.165999999999997</v>
      </c>
      <c r="G17" s="59" t="s">
        <v>86</v>
      </c>
      <c r="H17" s="64" t="str">
        <f>H5</f>
        <v>T4</v>
      </c>
      <c r="I17" s="48" t="s">
        <v>87</v>
      </c>
      <c r="J17" s="51" t="str">
        <f t="shared" si="1"/>
        <v>1 / 2 / 3 / 4 /(NA)</v>
      </c>
      <c r="K17" s="51"/>
      <c r="L17" s="51"/>
      <c r="M17" s="51"/>
      <c r="N17" s="51"/>
      <c r="O17" s="51"/>
      <c r="P17" s="67"/>
      <c r="Q17" s="67"/>
      <c r="R17" s="67"/>
    </row>
    <row r="18" spans="1:18" x14ac:dyDescent="0.2">
      <c r="J18" s="51"/>
      <c r="K18" s="51"/>
      <c r="L18" s="51"/>
      <c r="M18" s="51"/>
      <c r="N18" s="51"/>
      <c r="O18" s="51"/>
      <c r="P18" s="67"/>
      <c r="Q18" s="67"/>
      <c r="R18" s="67"/>
    </row>
    <row r="19" spans="1:18" x14ac:dyDescent="0.2">
      <c r="A19" s="23" t="s">
        <v>76</v>
      </c>
      <c r="B19" s="31" t="s">
        <v>91</v>
      </c>
      <c r="J19" s="51"/>
      <c r="K19" s="51"/>
      <c r="L19" s="51"/>
      <c r="M19" s="51"/>
      <c r="N19" s="51"/>
      <c r="O19" s="51"/>
      <c r="P19" s="67"/>
      <c r="Q19" s="67"/>
      <c r="R19" s="67"/>
    </row>
    <row r="20" spans="1:18" x14ac:dyDescent="0.2">
      <c r="A20" s="23" t="s">
        <v>75</v>
      </c>
      <c r="B20" s="45">
        <v>45538</v>
      </c>
      <c r="J20" s="51"/>
      <c r="K20" s="51"/>
    </row>
    <row r="21" spans="1:18" x14ac:dyDescent="0.2">
      <c r="A21" s="23" t="s">
        <v>69</v>
      </c>
      <c r="B21" s="31" t="s">
        <v>88</v>
      </c>
      <c r="C21" s="36" t="s">
        <v>70</v>
      </c>
      <c r="J21" s="51"/>
      <c r="K21" s="51"/>
    </row>
    <row r="22" spans="1:18" ht="13.5" thickBot="1" x14ac:dyDescent="0.25">
      <c r="A22" t="s">
        <v>71</v>
      </c>
      <c r="B22" s="66" t="s">
        <v>89</v>
      </c>
      <c r="C22" s="53"/>
      <c r="D22" s="53"/>
      <c r="E22" s="53"/>
      <c r="F22" s="51"/>
      <c r="G22" s="52"/>
      <c r="H22" s="51"/>
      <c r="J22" s="51"/>
      <c r="K22" s="51"/>
    </row>
    <row r="23" spans="1:18" ht="15.75" thickBot="1" x14ac:dyDescent="0.3">
      <c r="A23" s="23" t="s">
        <v>45</v>
      </c>
      <c r="B23" s="24" t="s">
        <v>90</v>
      </c>
      <c r="C23" s="51"/>
      <c r="D23" s="51" t="b">
        <f>IF(B23="YA", TRUE)</f>
        <v>1</v>
      </c>
      <c r="E23" s="51"/>
      <c r="F23" s="60"/>
      <c r="G23" s="52"/>
      <c r="H23" s="51"/>
      <c r="I23" s="51"/>
      <c r="J23" s="51"/>
      <c r="K23" s="51"/>
    </row>
    <row r="24" spans="1:18" ht="15.75" thickBot="1" x14ac:dyDescent="0.3">
      <c r="A24" s="23" t="s">
        <v>46</v>
      </c>
      <c r="B24" s="24" t="s">
        <v>90</v>
      </c>
      <c r="C24" s="51"/>
      <c r="D24" s="51" t="b">
        <f>IF(B24="YA", TRUE)</f>
        <v>1</v>
      </c>
      <c r="E24" s="51"/>
      <c r="F24" s="60"/>
      <c r="G24" s="52"/>
      <c r="H24" s="51"/>
      <c r="I24" s="51"/>
    </row>
    <row r="25" spans="1:18" ht="15.75" thickBot="1" x14ac:dyDescent="0.3">
      <c r="A25" s="23" t="s">
        <v>47</v>
      </c>
      <c r="B25" s="24" t="s">
        <v>90</v>
      </c>
      <c r="C25" s="51"/>
      <c r="D25" s="51" t="b">
        <f>IF(B25="YA", TRUE)</f>
        <v>1</v>
      </c>
      <c r="E25" s="51"/>
      <c r="F25" s="60"/>
      <c r="G25" s="52"/>
      <c r="H25" s="51"/>
      <c r="I25" s="51"/>
    </row>
    <row r="26" spans="1:18" ht="14.25" customHeight="1" thickBot="1" x14ac:dyDescent="0.25">
      <c r="C26" s="51"/>
      <c r="D26" s="51"/>
      <c r="E26" s="51"/>
      <c r="F26" s="51"/>
      <c r="G26" s="52"/>
      <c r="H26" s="51"/>
      <c r="I26" s="51"/>
    </row>
    <row r="27" spans="1:18" ht="15.75" thickBot="1" x14ac:dyDescent="0.3">
      <c r="A27" s="23" t="s">
        <v>72</v>
      </c>
      <c r="B27" s="24" t="s">
        <v>44</v>
      </c>
      <c r="C27" s="53"/>
      <c r="D27" s="53"/>
      <c r="E27" s="53"/>
      <c r="F27" s="51"/>
      <c r="G27" s="52"/>
      <c r="H27" s="51"/>
      <c r="I27" s="51"/>
    </row>
    <row r="28" spans="1:18" s="51" customFormat="1" ht="15.75" thickBot="1" x14ac:dyDescent="0.3">
      <c r="A28" s="51" t="s">
        <v>74</v>
      </c>
      <c r="B28" s="61" t="s">
        <v>44</v>
      </c>
      <c r="C28" s="73" t="b">
        <f>IF(B28=1,TRUE)</f>
        <v>0</v>
      </c>
      <c r="D28" s="73"/>
      <c r="E28" s="73"/>
      <c r="F28" s="74"/>
      <c r="G28" s="74"/>
    </row>
    <row r="29" spans="1:18" ht="15.75" thickBot="1" x14ac:dyDescent="0.3">
      <c r="A29" t="s">
        <v>22</v>
      </c>
      <c r="B29" s="24" t="s">
        <v>92</v>
      </c>
      <c r="C29" s="73" t="b">
        <f>IF(B29="XP205DR",TRUE)</f>
        <v>1</v>
      </c>
      <c r="D29" s="73" t="b">
        <f>IF(B29="MSA 225S-100-DA",TRUE)</f>
        <v>0</v>
      </c>
      <c r="E29" s="73" t="b">
        <f>IF(B29="MSE 225S-100-DU ",TRUE)</f>
        <v>0</v>
      </c>
      <c r="F29" s="75" t="b">
        <f>IF(B29="PG 603S",TRUE)</f>
        <v>0</v>
      </c>
      <c r="G29" s="74" t="b">
        <f>IF(B29="Lain-lain",TRUE)</f>
        <v>0</v>
      </c>
      <c r="H29" s="51"/>
      <c r="I29" s="51"/>
    </row>
    <row r="30" spans="1:18" x14ac:dyDescent="0.2">
      <c r="C30" s="70"/>
      <c r="D30" s="70"/>
      <c r="E30" s="70"/>
      <c r="F30" s="62"/>
      <c r="G30" s="71"/>
      <c r="H30" s="51"/>
      <c r="I30" s="51"/>
    </row>
    <row r="31" spans="1:18" x14ac:dyDescent="0.2">
      <c r="C31" s="70"/>
      <c r="D31" s="70"/>
      <c r="E31" s="70"/>
      <c r="F31" s="62"/>
      <c r="G31" s="71"/>
      <c r="H31" s="51"/>
      <c r="I31" s="51"/>
    </row>
    <row r="32" spans="1:18" ht="14.25" x14ac:dyDescent="0.2">
      <c r="C32" s="70"/>
      <c r="D32" s="70"/>
      <c r="E32" s="72"/>
      <c r="F32" s="62"/>
      <c r="G32" s="71"/>
      <c r="H32" s="51"/>
      <c r="I32" s="51"/>
    </row>
    <row r="33" spans="3:9" x14ac:dyDescent="0.2">
      <c r="C33" s="70"/>
      <c r="D33" s="70"/>
      <c r="E33" s="70"/>
      <c r="F33" s="62"/>
      <c r="G33" s="71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30" priority="54">
      <formula>LEN(B2)=0</formula>
    </cfRule>
  </conditionalFormatting>
  <conditionalFormatting sqref="B21">
    <cfRule type="expression" dxfId="29" priority="52">
      <formula>LEN(B21)=0</formula>
    </cfRule>
  </conditionalFormatting>
  <conditionalFormatting sqref="B22">
    <cfRule type="expression" dxfId="28" priority="51">
      <formula>LEN(B22)=0</formula>
    </cfRule>
  </conditionalFormatting>
  <conditionalFormatting sqref="B27">
    <cfRule type="cellIs" dxfId="27" priority="48" operator="equal">
      <formula>"Sila Pilih"</formula>
    </cfRule>
  </conditionalFormatting>
  <conditionalFormatting sqref="B29">
    <cfRule type="cellIs" dxfId="26" priority="46" operator="equal">
      <formula>"Sila Pilih"</formula>
    </cfRule>
  </conditionalFormatting>
  <conditionalFormatting sqref="B19">
    <cfRule type="expression" dxfId="25" priority="45">
      <formula>LEN(B19)=0</formula>
    </cfRule>
  </conditionalFormatting>
  <conditionalFormatting sqref="B20">
    <cfRule type="expression" dxfId="24" priority="44">
      <formula>LEN(B20)=0</formula>
    </cfRule>
  </conditionalFormatting>
  <conditionalFormatting sqref="B23 F23">
    <cfRule type="cellIs" dxfId="23" priority="41" operator="equal">
      <formula>"TIDAK"</formula>
    </cfRule>
    <cfRule type="cellIs" dxfId="22" priority="42" operator="equal">
      <formula>"ya"</formula>
    </cfRule>
    <cfRule type="cellIs" dxfId="21" priority="43" operator="equal">
      <formula>"Sila Pilih"</formula>
    </cfRule>
  </conditionalFormatting>
  <conditionalFormatting sqref="B24 F24">
    <cfRule type="cellIs" dxfId="20" priority="38" operator="equal">
      <formula>"TIDAK"</formula>
    </cfRule>
    <cfRule type="cellIs" dxfId="19" priority="39" operator="equal">
      <formula>"ya"</formula>
    </cfRule>
    <cfRule type="cellIs" dxfId="18" priority="40" operator="equal">
      <formula>"Sila Pilih"</formula>
    </cfRule>
  </conditionalFormatting>
  <conditionalFormatting sqref="B25 F25">
    <cfRule type="cellIs" dxfId="17" priority="35" operator="equal">
      <formula>"TIDAK"</formula>
    </cfRule>
    <cfRule type="cellIs" dxfId="16" priority="36" operator="equal">
      <formula>"ya"</formula>
    </cfRule>
    <cfRule type="cellIs" dxfId="15" priority="37" operator="equal">
      <formula>"Sila Pilih"</formula>
    </cfRule>
  </conditionalFormatting>
  <conditionalFormatting sqref="I6">
    <cfRule type="cellIs" dxfId="14" priority="21" operator="equal">
      <formula>"Sila Pilih"</formula>
    </cfRule>
  </conditionalFormatting>
  <conditionalFormatting sqref="I7:I17">
    <cfRule type="cellIs" dxfId="13" priority="20" operator="equal">
      <formula>"Sila Pilih"</formula>
    </cfRule>
  </conditionalFormatting>
  <conditionalFormatting sqref="F2:F17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6:H11">
    <cfRule type="cellIs" dxfId="1" priority="3" operator="equal">
      <formula>"Sila Pilih"</formula>
    </cfRule>
  </conditionalFormatting>
  <conditionalFormatting sqref="G6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>
      <formula1>"Sila Pilih, T1, T2, T3, T4"</formula1>
    </dataValidation>
    <dataValidation type="list" allowBlank="1" showInputMessage="1" showErrorMessage="1" sqref="B28 I6:I17">
      <formula1>"Sila Pilih, 1, 2, 3, 4, NA"</formula1>
    </dataValidation>
    <dataValidation type="list" allowBlank="1" showInputMessage="1" showErrorMessage="1" sqref="B29">
      <formula1>"Sila Pilih, XP205DR, MSA 225S-100-DA, PG 603S, MSE 225S-100-DU , Lain-lain"</formula1>
    </dataValidation>
    <dataValidation type="list" allowBlank="1" showInputMessage="1" showErrorMessage="1" sqref="B23:B25 F23:F25">
      <formula1>"Sila Pilih, YA, TIDAK"</formula1>
    </dataValidation>
    <dataValidation type="list" allowBlank="1" showInputMessage="1" showErrorMessage="1" sqref="G6:G17">
      <formula1>"Sila Pilih, KAPSUL KERAS, SERBUK, CECAIR, PIL, KAPSUL LEMBUT, KRIM,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FormTitan!B14</f>
        <v>2024080227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FormTitan!G14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FormTitan!J14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FormTitan!B15</f>
        <v>2024080228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FormTitan!G15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FormTitan!J15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FormTitan!B16</f>
        <v>2024080236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FormTitan!G16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FormTitan!J16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FormTitan!B17</f>
        <v>2024080237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FormTitan!G17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41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43" t="s">
        <v>74</v>
      </c>
      <c r="H17" s="16" t="str">
        <f>FormTitan!J17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42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42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42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42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FormTitan!B6</f>
        <v>2024080218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FormTitan!G6</f>
        <v>KAPSUL KERAS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60"/>
      <c r="D9" s="161"/>
      <c r="E9" s="162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FormTitan!B7</f>
        <v>2024080220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FormTitan!G7</f>
        <v>KAPSUL KERAS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FormTitan!J7</f>
        <v>1 /(2)/ 3 / 4 / NA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FormTitan!B8</f>
        <v>2024080221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FormTitan!G8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63"/>
      <c r="D9" s="164"/>
      <c r="E9" s="165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FormTitan!J8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FormTitan!B9</f>
        <v>2024080222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FormTitan!G9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FormTitan!J9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8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FormTitan!B10</f>
        <v>2024080223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FormTitan!G10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FormTitan!J10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FormTitan!B11</f>
        <v>2024080224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FormTitan!G11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FormTitan!J11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FormTitan!B12</f>
        <v>2024080225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FormTitan!G12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FormTitan!J12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6" t="s">
        <v>0</v>
      </c>
      <c r="B1" s="147"/>
      <c r="C1" s="147"/>
      <c r="D1" s="147"/>
      <c r="E1" s="147"/>
      <c r="F1" s="147"/>
      <c r="G1" s="147"/>
      <c r="H1" s="148"/>
    </row>
    <row r="2" spans="1:8" ht="18.95" customHeight="1" x14ac:dyDescent="0.2">
      <c r="A2" s="149" t="s">
        <v>42</v>
      </c>
      <c r="B2" s="150"/>
      <c r="C2" s="151"/>
      <c r="D2" s="152">
        <f>FormTitan!B13</f>
        <v>2024080226</v>
      </c>
      <c r="E2" s="152"/>
      <c r="F2" s="152"/>
      <c r="G2" s="152"/>
      <c r="H2" s="153"/>
    </row>
    <row r="3" spans="1:8" ht="24" customHeight="1" x14ac:dyDescent="0.2">
      <c r="A3" s="154" t="s">
        <v>43</v>
      </c>
      <c r="B3" s="155"/>
      <c r="C3" s="156"/>
      <c r="D3" s="157" t="str">
        <f>FormTitan!G13</f>
        <v>SERBUK</v>
      </c>
      <c r="E3" s="158"/>
      <c r="F3" s="158"/>
      <c r="G3" s="158"/>
      <c r="H3" s="159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144" t="s">
        <v>38</v>
      </c>
      <c r="G4" s="144"/>
      <c r="H4" s="145"/>
    </row>
    <row r="5" spans="1:8" ht="19.899999999999999" customHeight="1" x14ac:dyDescent="0.2">
      <c r="A5" s="35" t="s">
        <v>21</v>
      </c>
      <c r="B5" s="8"/>
      <c r="C5" s="8"/>
      <c r="D5" s="8"/>
      <c r="E5" s="138" t="str">
        <f>FormTitan!B21</f>
        <v>IQC POW 030924</v>
      </c>
      <c r="F5" s="138"/>
      <c r="G5" s="139" t="s">
        <v>40</v>
      </c>
      <c r="H5" s="140"/>
    </row>
    <row r="6" spans="1:8" ht="25.5" customHeight="1" x14ac:dyDescent="0.2">
      <c r="A6" s="141" t="s">
        <v>1</v>
      </c>
      <c r="B6" s="142"/>
      <c r="C6" s="142"/>
      <c r="D6" s="142"/>
      <c r="E6" s="143"/>
      <c r="F6" s="29" t="s">
        <v>8</v>
      </c>
      <c r="G6" s="124" t="s">
        <v>9</v>
      </c>
      <c r="H6" s="127"/>
    </row>
    <row r="7" spans="1:8" ht="21" customHeight="1" x14ac:dyDescent="0.2">
      <c r="A7" s="131" t="s">
        <v>2</v>
      </c>
      <c r="B7" s="132"/>
      <c r="C7" s="135"/>
      <c r="D7" s="136"/>
      <c r="E7" s="137"/>
      <c r="F7" s="19">
        <f>FormTitan!C3</f>
        <v>0.502</v>
      </c>
      <c r="G7" s="133">
        <f>FormTitan!F3</f>
        <v>50.077000000000005</v>
      </c>
      <c r="H7" s="134"/>
    </row>
    <row r="8" spans="1:8" ht="21" customHeight="1" x14ac:dyDescent="0.2">
      <c r="A8" s="131" t="s">
        <v>3</v>
      </c>
      <c r="B8" s="132"/>
      <c r="C8" s="160" t="str">
        <f>FormTitan!B21</f>
        <v>IQC POW 030924</v>
      </c>
      <c r="D8" s="161"/>
      <c r="E8" s="162"/>
      <c r="F8" s="19">
        <f>FormTitan!C4</f>
        <v>0.503</v>
      </c>
      <c r="G8" s="133">
        <f>FormTitan!F4</f>
        <v>50.216000000000001</v>
      </c>
      <c r="H8" s="134"/>
    </row>
    <row r="9" spans="1:8" ht="20.100000000000001" customHeight="1" x14ac:dyDescent="0.2">
      <c r="A9" s="131" t="s">
        <v>4</v>
      </c>
      <c r="B9" s="132"/>
      <c r="C9" s="135"/>
      <c r="D9" s="136"/>
      <c r="E9" s="137"/>
      <c r="F9" s="19">
        <f>FormTitan!C5</f>
        <v>0.502</v>
      </c>
      <c r="G9" s="133">
        <f>FormTitan!F5</f>
        <v>50.088999999999999</v>
      </c>
      <c r="H9" s="134"/>
    </row>
    <row r="10" spans="1:8" ht="48.75" customHeight="1" x14ac:dyDescent="0.2">
      <c r="A10" s="116"/>
      <c r="B10" s="118" t="s">
        <v>5</v>
      </c>
      <c r="C10" s="119"/>
      <c r="D10" s="119"/>
      <c r="E10" s="120"/>
      <c r="F10" s="124" t="s">
        <v>39</v>
      </c>
      <c r="G10" s="125"/>
      <c r="H10" s="126"/>
    </row>
    <row r="11" spans="1:8" ht="20.25" customHeight="1" x14ac:dyDescent="0.2">
      <c r="A11" s="117"/>
      <c r="B11" s="121"/>
      <c r="C11" s="122"/>
      <c r="D11" s="122"/>
      <c r="E11" s="123"/>
      <c r="F11" s="6" t="s">
        <v>3</v>
      </c>
      <c r="G11" s="124" t="s">
        <v>18</v>
      </c>
      <c r="H11" s="127"/>
    </row>
    <row r="12" spans="1:8" ht="21.75" customHeight="1" x14ac:dyDescent="0.2">
      <c r="A12" s="7" t="s">
        <v>10</v>
      </c>
      <c r="B12" s="128">
        <v>2.5</v>
      </c>
      <c r="C12" s="129"/>
      <c r="D12" s="129"/>
      <c r="E12" s="130"/>
      <c r="F12" s="5">
        <f>B12/F8</f>
        <v>4.9701789264413518</v>
      </c>
      <c r="G12" s="111">
        <f>B12/F9</f>
        <v>4.9800796812749004</v>
      </c>
      <c r="H12" s="112"/>
    </row>
    <row r="13" spans="1:8" ht="21.95" customHeight="1" x14ac:dyDescent="0.2">
      <c r="A13" s="7" t="s">
        <v>11</v>
      </c>
      <c r="B13" s="108">
        <v>0.25</v>
      </c>
      <c r="C13" s="109"/>
      <c r="D13" s="109"/>
      <c r="E13" s="110"/>
      <c r="F13" s="5">
        <f>B13/F8</f>
        <v>0.49701789264413521</v>
      </c>
      <c r="G13" s="111">
        <f>B13/F9</f>
        <v>0.49800796812749004</v>
      </c>
      <c r="H13" s="112"/>
    </row>
    <row r="14" spans="1:8" ht="21.95" customHeight="1" x14ac:dyDescent="0.2">
      <c r="A14" s="7" t="s">
        <v>12</v>
      </c>
      <c r="B14" s="113">
        <v>5</v>
      </c>
      <c r="C14" s="114"/>
      <c r="D14" s="114"/>
      <c r="E14" s="115"/>
      <c r="F14" s="5">
        <f>B14/F8</f>
        <v>9.9403578528827037</v>
      </c>
      <c r="G14" s="111">
        <f>B14/F9</f>
        <v>9.9601593625498008</v>
      </c>
      <c r="H14" s="112"/>
    </row>
    <row r="15" spans="1:8" ht="21.95" customHeight="1" x14ac:dyDescent="0.2">
      <c r="A15" s="7" t="s">
        <v>13</v>
      </c>
      <c r="B15" s="108">
        <v>0.15</v>
      </c>
      <c r="C15" s="109"/>
      <c r="D15" s="109"/>
      <c r="E15" s="110"/>
      <c r="F15" s="5">
        <f>B15/F8</f>
        <v>0.29821073558648109</v>
      </c>
      <c r="G15" s="111">
        <f>B15/F9</f>
        <v>0.29880478087649404</v>
      </c>
      <c r="H15" s="112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04" t="s">
        <v>31</v>
      </c>
      <c r="B17" s="105"/>
      <c r="C17" s="105"/>
      <c r="D17" s="105"/>
      <c r="E17" s="106" t="s">
        <v>29</v>
      </c>
      <c r="F17" s="107"/>
      <c r="G17" s="28" t="s">
        <v>74</v>
      </c>
      <c r="H17" s="16" t="str">
        <f>FormTitan!J13</f>
        <v>1 / 2 / 3 / 4 /(NA)</v>
      </c>
    </row>
    <row r="18" spans="1:8" ht="18.75" customHeight="1" x14ac:dyDescent="0.25">
      <c r="A18" s="97" t="s">
        <v>32</v>
      </c>
      <c r="B18" s="98"/>
      <c r="C18" s="98"/>
      <c r="D18" s="98"/>
      <c r="E18" s="99" t="s">
        <v>29</v>
      </c>
      <c r="F18" s="99"/>
      <c r="G18" s="26"/>
      <c r="H18" s="17"/>
    </row>
    <row r="19" spans="1:8" ht="18.75" customHeight="1" x14ac:dyDescent="0.25">
      <c r="A19" s="97" t="s">
        <v>33</v>
      </c>
      <c r="B19" s="98"/>
      <c r="C19" s="98"/>
      <c r="D19" s="98"/>
      <c r="E19" s="99" t="s">
        <v>73</v>
      </c>
      <c r="F19" s="99"/>
      <c r="G19" s="26"/>
      <c r="H19" s="17"/>
    </row>
    <row r="20" spans="1:8" ht="18.75" customHeight="1" x14ac:dyDescent="0.25">
      <c r="A20" s="97" t="s">
        <v>34</v>
      </c>
      <c r="B20" s="98"/>
      <c r="C20" s="98"/>
      <c r="D20" s="98"/>
      <c r="E20" s="99" t="s">
        <v>29</v>
      </c>
      <c r="F20" s="99"/>
      <c r="G20" s="26"/>
      <c r="H20" s="17"/>
    </row>
    <row r="21" spans="1:8" ht="18.75" customHeight="1" x14ac:dyDescent="0.25">
      <c r="A21" s="97" t="s">
        <v>35</v>
      </c>
      <c r="B21" s="98"/>
      <c r="C21" s="98"/>
      <c r="D21" s="98"/>
      <c r="E21" s="99"/>
      <c r="F21" s="99"/>
      <c r="G21" s="26"/>
      <c r="H21" s="17"/>
    </row>
    <row r="22" spans="1:8" ht="18.75" customHeight="1" x14ac:dyDescent="0.25">
      <c r="A22" s="100" t="s">
        <v>36</v>
      </c>
      <c r="B22" s="101"/>
      <c r="C22" s="101"/>
      <c r="D22" s="101"/>
      <c r="E22" s="102" t="s">
        <v>30</v>
      </c>
      <c r="F22" s="103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8" t="s">
        <v>19</v>
      </c>
      <c r="B26" s="89"/>
      <c r="C26" s="89"/>
      <c r="D26" s="90" t="s">
        <v>15</v>
      </c>
      <c r="E26" s="90"/>
      <c r="F26" s="14" t="s">
        <v>27</v>
      </c>
      <c r="G26" s="90" t="s">
        <v>15</v>
      </c>
      <c r="H26" s="91"/>
    </row>
    <row r="27" spans="1:8" ht="60.75" customHeight="1" x14ac:dyDescent="0.2">
      <c r="A27" s="92" t="s">
        <v>20</v>
      </c>
      <c r="B27" s="93"/>
      <c r="C27" s="93"/>
      <c r="D27" s="94" t="s">
        <v>15</v>
      </c>
      <c r="E27" s="94"/>
      <c r="F27" s="15" t="s">
        <v>16</v>
      </c>
      <c r="G27" s="95" t="s">
        <v>37</v>
      </c>
      <c r="H27" s="96"/>
    </row>
    <row r="28" spans="1:8" ht="42.75" customHeight="1" x14ac:dyDescent="0.2">
      <c r="A28" s="76" t="s">
        <v>14</v>
      </c>
      <c r="B28" s="77"/>
      <c r="C28" s="77"/>
      <c r="D28" s="77"/>
      <c r="E28" s="78"/>
      <c r="F28" s="79" t="s">
        <v>7</v>
      </c>
      <c r="G28" s="80"/>
      <c r="H28" s="81"/>
    </row>
    <row r="29" spans="1:8" ht="18" customHeight="1" x14ac:dyDescent="0.2">
      <c r="A29" s="82" t="str">
        <f>FormTitan!B19</f>
        <v>PERMIT         AMIR</v>
      </c>
      <c r="B29" s="83"/>
      <c r="C29" s="83"/>
      <c r="D29" s="84">
        <f>FormTitan!B20</f>
        <v>45538</v>
      </c>
      <c r="E29" s="85"/>
      <c r="F29" s="3"/>
      <c r="G29" s="86"/>
      <c r="H29" s="8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2024-09-05T05:03:02Z</cp:lastPrinted>
  <dcterms:created xsi:type="dcterms:W3CDTF">2024-04-02T02:54:16Z</dcterms:created>
  <dcterms:modified xsi:type="dcterms:W3CDTF">2024-09-05T06:13:30Z</dcterms:modified>
</cp:coreProperties>
</file>