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ms09\Documents\Github\Pi-BLDC-Controller\"/>
    </mc:Choice>
  </mc:AlternateContent>
  <xr:revisionPtr revIDLastSave="0" documentId="13_ncr:1_{C84D46D2-E7DA-44B2-87C6-A5A591658358}" xr6:coauthVersionLast="47" xr6:coauthVersionMax="47" xr10:uidLastSave="{00000000-0000-0000-0000-000000000000}"/>
  <bookViews>
    <workbookView xWindow="-110" yWindow="-110" windowWidth="19420" windowHeight="10560" xr2:uid="{C1DB2227-6E77-44AB-BB7A-3E79D3D49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79" i="1"/>
  <c r="B78" i="1"/>
  <c r="B75" i="1"/>
  <c r="B64" i="1"/>
  <c r="B58" i="1"/>
  <c r="B56" i="1" s="1"/>
  <c r="B59" i="1"/>
  <c r="B43" i="1"/>
  <c r="B44" i="1"/>
  <c r="B36" i="1"/>
  <c r="B26" i="1"/>
  <c r="B25" i="1"/>
  <c r="B24" i="1"/>
</calcChain>
</file>

<file path=xl/sharedStrings.xml><?xml version="1.0" encoding="utf-8"?>
<sst xmlns="http://schemas.openxmlformats.org/spreadsheetml/2006/main" count="112" uniqueCount="109">
  <si>
    <t>Values at nominal voltage</t>
  </si>
  <si>
    <t>Characteristics</t>
  </si>
  <si>
    <t>Nominal voltage</t>
  </si>
  <si>
    <t>30 V</t>
  </si>
  <si>
    <t>No load speed</t>
  </si>
  <si>
    <t>2080 rpm</t>
  </si>
  <si>
    <t>No load current</t>
  </si>
  <si>
    <t>490 mA</t>
  </si>
  <si>
    <t>Nominal speed</t>
  </si>
  <si>
    <t>1780 rpm</t>
  </si>
  <si>
    <t>Nominal torque (max. continuous torque)</t>
  </si>
  <si>
    <t>988 mNm</t>
  </si>
  <si>
    <t>Nominal current (max. continuous current)</t>
  </si>
  <si>
    <t>7.06 A</t>
  </si>
  <si>
    <t>Stall torque</t>
  </si>
  <si>
    <t>9950 mNm</t>
  </si>
  <si>
    <t>Stall current</t>
  </si>
  <si>
    <t>107 A</t>
  </si>
  <si>
    <t>Max. efficiency</t>
  </si>
  <si>
    <t>Terminal resistance</t>
  </si>
  <si>
    <t>Terminal inductance</t>
  </si>
  <si>
    <t>0.369 mH</t>
  </si>
  <si>
    <t>Torque constant</t>
  </si>
  <si>
    <t>136 mNm/A</t>
  </si>
  <si>
    <t>Speed constant</t>
  </si>
  <si>
    <t>70.2 rpm/V</t>
  </si>
  <si>
    <t>Speed / torque gradient</t>
  </si>
  <si>
    <t>0.144 rpm/mNm</t>
  </si>
  <si>
    <t>Mechanical time constant</t>
  </si>
  <si>
    <t>7.66 ms</t>
  </si>
  <si>
    <t>Rotor inertia</t>
  </si>
  <si>
    <t>5060 gcm²</t>
  </si>
  <si>
    <t>0.28 Ohm</t>
  </si>
  <si>
    <t>Note</t>
  </si>
  <si>
    <t>The recommended and most efficient operating voltage for the motor.</t>
  </si>
  <si>
    <t>The maximum speed the motor achieves when it's not driving any load</t>
  </si>
  <si>
    <t>The small amount of current the motor draws to run at no-load speed</t>
  </si>
  <si>
    <t>The motor's speed when operating under its specified nominal torque and voltage, representing a typical, efficient operating point.</t>
  </si>
  <si>
    <t>The maximum torque the motor can continuously produce without overheating.</t>
  </si>
  <si>
    <t>The current drawn by the motor when it's producing its nominal torque.</t>
  </si>
  <si>
    <t>The maximum torque the motor can produce when it is held at a standstill (0 RPM)</t>
  </si>
  <si>
    <t>The maximum current the motor will draw when it is stalled.</t>
  </si>
  <si>
    <t>The highest percentage of electrical power that the motor can convert into mechanical power.</t>
  </si>
  <si>
    <t>The electrical resistance measured between any two of the motor's three phases.</t>
  </si>
  <si>
    <t>The electrical inductance measured between any two of the motor's three phases.</t>
  </si>
  <si>
    <t>Current at full torque =</t>
  </si>
  <si>
    <t>A key motor characteristic indicating how much torque is generated per amp of current (Kt​).</t>
  </si>
  <si>
    <t>Indicates the motor's no-load speed per volt of applied voltage (Kv​).</t>
  </si>
  <si>
    <t xml:space="preserve">Volt at max RPM = </t>
  </si>
  <si>
    <t>Describes how much the motor's speed will drop for a given increase in load (torque).</t>
  </si>
  <si>
    <t>The time it takes for the rotor to reach 63.2% of its final speed after a voltage is applied.</t>
  </si>
  <si>
    <t>A measure of the rotor's resistance to changes in its rotational speed.</t>
  </si>
  <si>
    <t>Recommended Motor driver 1.2x of V</t>
  </si>
  <si>
    <t>Rsene</t>
  </si>
  <si>
    <t>I</t>
  </si>
  <si>
    <t>Vvref</t>
  </si>
  <si>
    <t>Vsox</t>
  </si>
  <si>
    <t>Gcsa</t>
  </si>
  <si>
    <t>Internal buck converter</t>
  </si>
  <si>
    <t>Vout</t>
  </si>
  <si>
    <t>Rfb1</t>
  </si>
  <si>
    <t>Rfb2</t>
  </si>
  <si>
    <t xml:space="preserve">confusing, need revisiting </t>
  </si>
  <si>
    <t>C3</t>
  </si>
  <si>
    <t>&gt;0.47uF</t>
  </si>
  <si>
    <t>Rt, On-Time Generator and Shutdown</t>
  </si>
  <si>
    <t>Ton</t>
  </si>
  <si>
    <t>Rt</t>
  </si>
  <si>
    <t>Vin</t>
  </si>
  <si>
    <t>Rcl</t>
  </si>
  <si>
    <t>Vfb</t>
  </si>
  <si>
    <t>Toff</t>
  </si>
  <si>
    <t>Current Limit, Rcl (not required)</t>
  </si>
  <si>
    <t>System Power Requirment</t>
  </si>
  <si>
    <t>P</t>
  </si>
  <si>
    <t>V</t>
  </si>
  <si>
    <t>A</t>
  </si>
  <si>
    <t>W</t>
  </si>
  <si>
    <t>Parameter</t>
  </si>
  <si>
    <t>Infineon BSC030N08NS5</t>
  </si>
  <si>
    <t>Verdict</t>
  </si>
  <si>
    <t>VDS​ (Voltage)</t>
  </si>
  <si>
    <t>80 V</t>
  </si>
  <si>
    <t>Identical</t>
  </si>
  <si>
    <t>RDS(on)​ (max @ 10V)</t>
  </si>
  <si>
    <t>2.8 mΩ</t>
  </si>
  <si>
    <t>3.0 mΩ</t>
  </si>
  <si>
    <t>Very similar, excellent performance</t>
  </si>
  <si>
    <t>ID​ (Continuous)</t>
  </si>
  <si>
    <t>130 A</t>
  </si>
  <si>
    <t>100 A</t>
  </si>
  <si>
    <t>Both far exceed motor requirements</t>
  </si>
  <si>
    <t>Qg​ (Total Gate Charge, typ)</t>
  </si>
  <si>
    <t>Lower gate charge, potentially more efficient switching</t>
  </si>
  <si>
    <t>Package</t>
  </si>
  <si>
    <t>PowerPAK SO-8</t>
  </si>
  <si>
    <t>SuperSO8 (similar footprint)</t>
  </si>
  <si>
    <t>Both are thermally efficient packages</t>
  </si>
  <si>
    <t>Vishay SIR680LDP (winner)</t>
  </si>
  <si>
    <t>40.5 nC</t>
  </si>
  <si>
    <t>61 nC</t>
  </si>
  <si>
    <t>Shunt Resistor</t>
  </si>
  <si>
    <t>Rshunt</t>
  </si>
  <si>
    <t xml:space="preserve">Vshunt </t>
  </si>
  <si>
    <t>Power at continuous current (7.06A)</t>
  </si>
  <si>
    <t>Power at max current (14.12A)</t>
  </si>
  <si>
    <t>Imax (7.06A*2)</t>
  </si>
  <si>
    <t>Rsense, Unidirection Current Sensing</t>
  </si>
  <si>
    <t>TLRP3A30CR007FTE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</si>
</sst>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35</xdr:row>
      <xdr:rowOff>0</xdr:rowOff>
    </xdr:from>
    <xdr:to>
      <xdr:col>2</xdr:col>
      <xdr:colOff>3159565</xdr:colOff>
      <xdr:row>36</xdr:row>
      <xdr:rowOff>112436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EB2B30-B3EA-0B04-6D2A-C4559688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9640" y="6400800"/>
          <a:ext cx="3151945" cy="295316"/>
        </a:xfrm>
        <a:prstGeom prst="rect">
          <a:avLst/>
        </a:prstGeom>
      </xdr:spPr>
    </xdr:pic>
    <xdr:clientData/>
  </xdr:twoCellAnchor>
  <xdr:oneCellAnchor>
    <xdr:from>
      <xdr:col>2</xdr:col>
      <xdr:colOff>2961640</xdr:colOff>
      <xdr:row>27</xdr:row>
      <xdr:rowOff>152400</xdr:rowOff>
    </xdr:from>
    <xdr:ext cx="1249680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40FD46-1A82-E89B-931E-EE503C14DCDB}"/>
            </a:ext>
          </a:extLst>
        </xdr:cNvPr>
        <xdr:cNvSpPr txBox="1"/>
      </xdr:nvSpPr>
      <xdr:spPr>
        <a:xfrm>
          <a:off x="7693660" y="5090160"/>
          <a:ext cx="124968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Gain option, Gcsa:</a:t>
          </a:r>
        </a:p>
        <a:p>
          <a:r>
            <a:rPr lang="en-GB" sz="1100"/>
            <a:t>5 V/V</a:t>
          </a:r>
        </a:p>
        <a:p>
          <a:r>
            <a:rPr lang="en-GB" sz="1100"/>
            <a:t>10</a:t>
          </a:r>
          <a:r>
            <a:rPr lang="en-GB" sz="1100" baseline="0"/>
            <a:t> V/V</a:t>
          </a:r>
        </a:p>
        <a:p>
          <a:r>
            <a:rPr lang="en-GB" sz="1100" baseline="0"/>
            <a:t>20 V/V (use this)</a:t>
          </a:r>
        </a:p>
        <a:p>
          <a:r>
            <a:rPr lang="en-GB" sz="1100" baseline="0"/>
            <a:t>40 V/V</a:t>
          </a:r>
          <a:endParaRPr lang="en-GB" sz="1100"/>
        </a:p>
      </xdr:txBody>
    </xdr:sp>
    <xdr:clientData/>
  </xdr:oneCellAnchor>
  <xdr:twoCellAnchor editAs="oneCell">
    <xdr:from>
      <xdr:col>2</xdr:col>
      <xdr:colOff>3200399</xdr:colOff>
      <xdr:row>33</xdr:row>
      <xdr:rowOff>162756</xdr:rowOff>
    </xdr:from>
    <xdr:to>
      <xdr:col>2</xdr:col>
      <xdr:colOff>5811520</xdr:colOff>
      <xdr:row>40</xdr:row>
      <xdr:rowOff>172982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913F79-69EF-621D-0FAE-F540CB8884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1689"/>
        <a:stretch/>
      </xdr:blipFill>
      <xdr:spPr>
        <a:xfrm>
          <a:off x="7932419" y="6197796"/>
          <a:ext cx="2597151" cy="1276416"/>
        </a:xfrm>
        <a:prstGeom prst="rect">
          <a:avLst/>
        </a:prstGeom>
      </xdr:spPr>
    </xdr:pic>
    <xdr:clientData/>
  </xdr:twoCellAnchor>
  <xdr:twoCellAnchor editAs="oneCell">
    <xdr:from>
      <xdr:col>2</xdr:col>
      <xdr:colOff>3373119</xdr:colOff>
      <xdr:row>41</xdr:row>
      <xdr:rowOff>21786</xdr:rowOff>
    </xdr:from>
    <xdr:to>
      <xdr:col>2</xdr:col>
      <xdr:colOff>5507990</xdr:colOff>
      <xdr:row>49</xdr:row>
      <xdr:rowOff>60380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879535-8618-D37D-A3E6-D4921733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139" y="7519866"/>
          <a:ext cx="2134871" cy="1491474"/>
        </a:xfrm>
        <a:prstGeom prst="rect">
          <a:avLst/>
        </a:prstGeom>
      </xdr:spPr>
    </xdr:pic>
    <xdr:clientData/>
  </xdr:twoCellAnchor>
  <xdr:twoCellAnchor editAs="oneCell">
    <xdr:from>
      <xdr:col>2</xdr:col>
      <xdr:colOff>63501</xdr:colOff>
      <xdr:row>49</xdr:row>
      <xdr:rowOff>86936</xdr:rowOff>
    </xdr:from>
    <xdr:to>
      <xdr:col>2</xdr:col>
      <xdr:colOff>6765781</xdr:colOff>
      <xdr:row>52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42EB92-3D86-1B08-0723-489FD6419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95521" y="9048056"/>
          <a:ext cx="6708630" cy="576004"/>
        </a:xfrm>
        <a:prstGeom prst="rect">
          <a:avLst/>
        </a:prstGeom>
      </xdr:spPr>
    </xdr:pic>
    <xdr:clientData/>
  </xdr:twoCellAnchor>
  <xdr:twoCellAnchor editAs="oneCell">
    <xdr:from>
      <xdr:col>2</xdr:col>
      <xdr:colOff>215153</xdr:colOff>
      <xdr:row>54</xdr:row>
      <xdr:rowOff>134471</xdr:rowOff>
    </xdr:from>
    <xdr:to>
      <xdr:col>2</xdr:col>
      <xdr:colOff>3414727</xdr:colOff>
      <xdr:row>60</xdr:row>
      <xdr:rowOff>101522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DBB69F-81DF-4771-6BC0-EFC7C99BA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8518" y="9816353"/>
          <a:ext cx="3185604" cy="1047896"/>
        </a:xfrm>
        <a:prstGeom prst="rect">
          <a:avLst/>
        </a:prstGeom>
      </xdr:spPr>
    </xdr:pic>
    <xdr:clientData/>
  </xdr:twoCellAnchor>
  <xdr:twoCellAnchor editAs="oneCell">
    <xdr:from>
      <xdr:col>2</xdr:col>
      <xdr:colOff>343646</xdr:colOff>
      <xdr:row>28</xdr:row>
      <xdr:rowOff>74704</xdr:rowOff>
    </xdr:from>
    <xdr:to>
      <xdr:col>2</xdr:col>
      <xdr:colOff>2906059</xdr:colOff>
      <xdr:row>33</xdr:row>
      <xdr:rowOff>38541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93274A-06F5-896D-0085-56C59A72E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2528" y="5304116"/>
          <a:ext cx="2562413" cy="89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3E94-43D9-4A69-8658-E1FED08B8E02}">
  <dimension ref="A2:F79"/>
  <sheetViews>
    <sheetView tabSelected="1" topLeftCell="A26" zoomScale="85" zoomScaleNormal="85" workbookViewId="0">
      <selection activeCell="B40" sqref="B40"/>
    </sheetView>
  </sheetViews>
  <sheetFormatPr defaultRowHeight="14.5" x14ac:dyDescent="0.35"/>
  <cols>
    <col min="1" max="1" width="33.453125" customWidth="1"/>
    <col min="2" max="2" width="34.26953125" customWidth="1"/>
    <col min="3" max="3" width="97.54296875" customWidth="1"/>
  </cols>
  <sheetData>
    <row r="2" spans="1:3" x14ac:dyDescent="0.35">
      <c r="A2" s="1"/>
    </row>
    <row r="3" spans="1:3" x14ac:dyDescent="0.35">
      <c r="A3" s="1" t="s">
        <v>0</v>
      </c>
      <c r="C3" s="1" t="s">
        <v>33</v>
      </c>
    </row>
    <row r="4" spans="1:3" x14ac:dyDescent="0.35">
      <c r="A4" t="s">
        <v>2</v>
      </c>
      <c r="B4" t="s">
        <v>3</v>
      </c>
      <c r="C4" t="s">
        <v>34</v>
      </c>
    </row>
    <row r="5" spans="1:3" x14ac:dyDescent="0.35">
      <c r="A5" t="s">
        <v>4</v>
      </c>
      <c r="B5" t="s">
        <v>5</v>
      </c>
      <c r="C5" t="s">
        <v>35</v>
      </c>
    </row>
    <row r="6" spans="1:3" x14ac:dyDescent="0.35">
      <c r="A6" t="s">
        <v>6</v>
      </c>
      <c r="B6" t="s">
        <v>7</v>
      </c>
      <c r="C6" t="s">
        <v>36</v>
      </c>
    </row>
    <row r="7" spans="1:3" x14ac:dyDescent="0.35">
      <c r="A7" t="s">
        <v>8</v>
      </c>
      <c r="B7" t="s">
        <v>9</v>
      </c>
      <c r="C7" t="s">
        <v>37</v>
      </c>
    </row>
    <row r="8" spans="1:3" x14ac:dyDescent="0.35">
      <c r="A8" t="s">
        <v>10</v>
      </c>
      <c r="B8" t="s">
        <v>11</v>
      </c>
      <c r="C8" t="s">
        <v>38</v>
      </c>
    </row>
    <row r="9" spans="1:3" x14ac:dyDescent="0.35">
      <c r="A9" t="s">
        <v>12</v>
      </c>
      <c r="B9" t="s">
        <v>13</v>
      </c>
      <c r="C9" t="s">
        <v>39</v>
      </c>
    </row>
    <row r="10" spans="1:3" x14ac:dyDescent="0.35">
      <c r="A10" t="s">
        <v>14</v>
      </c>
      <c r="B10" t="s">
        <v>15</v>
      </c>
      <c r="C10" t="s">
        <v>40</v>
      </c>
    </row>
    <row r="11" spans="1:3" x14ac:dyDescent="0.35">
      <c r="A11" t="s">
        <v>16</v>
      </c>
      <c r="B11" t="s">
        <v>17</v>
      </c>
      <c r="C11" t="s">
        <v>41</v>
      </c>
    </row>
    <row r="12" spans="1:3" x14ac:dyDescent="0.35">
      <c r="A12" t="s">
        <v>18</v>
      </c>
      <c r="B12" s="2">
        <v>0.87</v>
      </c>
      <c r="C12" t="s">
        <v>42</v>
      </c>
    </row>
    <row r="13" spans="1:3" x14ac:dyDescent="0.35">
      <c r="A13" s="1" t="s">
        <v>1</v>
      </c>
    </row>
    <row r="14" spans="1:3" x14ac:dyDescent="0.35">
      <c r="A14" t="s">
        <v>19</v>
      </c>
      <c r="B14" t="s">
        <v>32</v>
      </c>
      <c r="C14" t="s">
        <v>43</v>
      </c>
    </row>
    <row r="15" spans="1:3" x14ac:dyDescent="0.35">
      <c r="A15" t="s">
        <v>20</v>
      </c>
      <c r="B15" t="s">
        <v>21</v>
      </c>
      <c r="C15" t="s">
        <v>44</v>
      </c>
    </row>
    <row r="16" spans="1:3" x14ac:dyDescent="0.35">
      <c r="A16" t="s">
        <v>22</v>
      </c>
      <c r="B16" t="s">
        <v>23</v>
      </c>
      <c r="C16" t="s">
        <v>46</v>
      </c>
    </row>
    <row r="17" spans="1:3" x14ac:dyDescent="0.35">
      <c r="A17" t="s">
        <v>24</v>
      </c>
      <c r="B17" t="s">
        <v>25</v>
      </c>
      <c r="C17" t="s">
        <v>47</v>
      </c>
    </row>
    <row r="18" spans="1:3" x14ac:dyDescent="0.35">
      <c r="A18" t="s">
        <v>26</v>
      </c>
      <c r="B18" t="s">
        <v>27</v>
      </c>
      <c r="C18" t="s">
        <v>49</v>
      </c>
    </row>
    <row r="19" spans="1:3" x14ac:dyDescent="0.35">
      <c r="A19" t="s">
        <v>28</v>
      </c>
      <c r="B19" t="s">
        <v>29</v>
      </c>
      <c r="C19" t="s">
        <v>50</v>
      </c>
    </row>
    <row r="20" spans="1:3" x14ac:dyDescent="0.35">
      <c r="A20" t="s">
        <v>30</v>
      </c>
      <c r="B20" t="s">
        <v>31</v>
      </c>
      <c r="C20" t="s">
        <v>51</v>
      </c>
    </row>
    <row r="24" spans="1:3" x14ac:dyDescent="0.35">
      <c r="A24" t="s">
        <v>45</v>
      </c>
      <c r="B24">
        <f>(988/136)</f>
        <v>7.2647058823529411</v>
      </c>
    </row>
    <row r="25" spans="1:3" x14ac:dyDescent="0.35">
      <c r="A25" t="s">
        <v>48</v>
      </c>
      <c r="B25">
        <f>(2080/70.2)</f>
        <v>29.62962962962963</v>
      </c>
    </row>
    <row r="26" spans="1:3" x14ac:dyDescent="0.35">
      <c r="A26" t="s">
        <v>52</v>
      </c>
      <c r="B26">
        <f>(30*1.2)</f>
        <v>36</v>
      </c>
    </row>
    <row r="28" spans="1:3" x14ac:dyDescent="0.35">
      <c r="A28" s="1" t="s">
        <v>107</v>
      </c>
      <c r="C28" t="s">
        <v>62</v>
      </c>
    </row>
    <row r="29" spans="1:3" x14ac:dyDescent="0.35">
      <c r="A29" t="s">
        <v>53</v>
      </c>
      <c r="B29">
        <v>7.0000000000000001E-3</v>
      </c>
    </row>
    <row r="30" spans="1:3" x14ac:dyDescent="0.35">
      <c r="A30" t="s">
        <v>54</v>
      </c>
      <c r="B30">
        <v>14</v>
      </c>
    </row>
    <row r="31" spans="1:3" x14ac:dyDescent="0.35">
      <c r="A31" t="s">
        <v>55</v>
      </c>
      <c r="B31">
        <v>3.3</v>
      </c>
    </row>
    <row r="32" spans="1:3" x14ac:dyDescent="0.35">
      <c r="A32" t="s">
        <v>56</v>
      </c>
      <c r="B32">
        <v>3</v>
      </c>
    </row>
    <row r="33" spans="1:2" x14ac:dyDescent="0.35">
      <c r="A33" t="s">
        <v>57</v>
      </c>
      <c r="B33">
        <f>(B31-B32/B30*B29)</f>
        <v>3.2984999999999998</v>
      </c>
    </row>
    <row r="35" spans="1:2" x14ac:dyDescent="0.35">
      <c r="A35" s="1" t="s">
        <v>58</v>
      </c>
    </row>
    <row r="36" spans="1:2" x14ac:dyDescent="0.35">
      <c r="A36" t="s">
        <v>59</v>
      </c>
      <c r="B36">
        <f>((2.5*(B37+B38))/B37)</f>
        <v>3.3392857142857144</v>
      </c>
    </row>
    <row r="37" spans="1:2" x14ac:dyDescent="0.35">
      <c r="A37" t="s">
        <v>60</v>
      </c>
      <c r="B37">
        <v>14000</v>
      </c>
    </row>
    <row r="38" spans="1:2" x14ac:dyDescent="0.35">
      <c r="A38" t="s">
        <v>61</v>
      </c>
      <c r="B38">
        <v>4700</v>
      </c>
    </row>
    <row r="40" spans="1:2" x14ac:dyDescent="0.35">
      <c r="A40" t="s">
        <v>63</v>
      </c>
      <c r="B40" t="s">
        <v>64</v>
      </c>
    </row>
    <row r="42" spans="1:2" x14ac:dyDescent="0.35">
      <c r="A42" s="1" t="s">
        <v>65</v>
      </c>
    </row>
    <row r="43" spans="1:2" x14ac:dyDescent="0.35">
      <c r="A43" t="s">
        <v>66</v>
      </c>
      <c r="B43">
        <f>500*10^-9</f>
        <v>5.0000000000000008E-7</v>
      </c>
    </row>
    <row r="44" spans="1:2" x14ac:dyDescent="0.35">
      <c r="A44" t="s">
        <v>67</v>
      </c>
      <c r="B44">
        <f>((B43*B45)/(1.386*10^-10))</f>
        <v>108225.10822510824</v>
      </c>
    </row>
    <row r="45" spans="1:2" x14ac:dyDescent="0.35">
      <c r="A45" t="s">
        <v>68</v>
      </c>
      <c r="B45">
        <v>30</v>
      </c>
    </row>
    <row r="55" spans="1:3" x14ac:dyDescent="0.35">
      <c r="A55" s="1" t="s">
        <v>72</v>
      </c>
    </row>
    <row r="56" spans="1:3" x14ac:dyDescent="0.35">
      <c r="A56" t="s">
        <v>69</v>
      </c>
      <c r="B56">
        <f>(B57)/((B59)*((10^(-5)/B58)-0.285))</f>
        <v>6614173228.3458633</v>
      </c>
    </row>
    <row r="57" spans="1:3" x14ac:dyDescent="0.35">
      <c r="A57" t="s">
        <v>70</v>
      </c>
      <c r="B57">
        <v>30</v>
      </c>
    </row>
    <row r="58" spans="1:3" x14ac:dyDescent="0.35">
      <c r="A58" t="s">
        <v>71</v>
      </c>
      <c r="B58">
        <f>35*10^(-6)</f>
        <v>3.4999999999999997E-5</v>
      </c>
    </row>
    <row r="59" spans="1:3" x14ac:dyDescent="0.35">
      <c r="B59">
        <f>6.35*10^(-6)</f>
        <v>6.3499999999999993E-6</v>
      </c>
    </row>
    <row r="62" spans="1:3" x14ac:dyDescent="0.35">
      <c r="A62" s="1" t="s">
        <v>73</v>
      </c>
    </row>
    <row r="63" spans="1:3" x14ac:dyDescent="0.35">
      <c r="A63" t="s">
        <v>74</v>
      </c>
      <c r="B63">
        <v>260</v>
      </c>
      <c r="C63" t="s">
        <v>77</v>
      </c>
    </row>
    <row r="64" spans="1:3" x14ac:dyDescent="0.35">
      <c r="A64" t="s">
        <v>54</v>
      </c>
      <c r="B64">
        <f>B63/B65</f>
        <v>8.6666666666666661</v>
      </c>
      <c r="C64" t="s">
        <v>76</v>
      </c>
    </row>
    <row r="65" spans="1:6" x14ac:dyDescent="0.35">
      <c r="A65" t="s">
        <v>75</v>
      </c>
      <c r="B65">
        <v>30</v>
      </c>
      <c r="C65" t="s">
        <v>75</v>
      </c>
    </row>
    <row r="66" spans="1:6" ht="15" thickBot="1" x14ac:dyDescent="0.4"/>
    <row r="67" spans="1:6" ht="15" thickBot="1" x14ac:dyDescent="0.4">
      <c r="A67" s="5" t="s">
        <v>78</v>
      </c>
      <c r="B67" s="3" t="s">
        <v>98</v>
      </c>
      <c r="C67" s="3" t="s">
        <v>79</v>
      </c>
      <c r="D67" s="3" t="s">
        <v>80</v>
      </c>
      <c r="E67" s="3"/>
      <c r="F67" s="3"/>
    </row>
    <row r="68" spans="1:6" ht="15" thickBot="1" x14ac:dyDescent="0.4">
      <c r="A68" s="5" t="s">
        <v>81</v>
      </c>
      <c r="B68" s="3" t="s">
        <v>82</v>
      </c>
      <c r="C68" s="3" t="s">
        <v>82</v>
      </c>
      <c r="D68" s="3" t="s">
        <v>83</v>
      </c>
      <c r="E68" s="3"/>
      <c r="F68" s="3"/>
    </row>
    <row r="69" spans="1:6" ht="15" thickBot="1" x14ac:dyDescent="0.4">
      <c r="A69" s="5" t="s">
        <v>84</v>
      </c>
      <c r="B69" s="3" t="s">
        <v>85</v>
      </c>
      <c r="C69" s="3" t="s">
        <v>86</v>
      </c>
      <c r="D69" s="4" t="s">
        <v>87</v>
      </c>
      <c r="E69" s="3"/>
      <c r="F69" s="3"/>
    </row>
    <row r="70" spans="1:6" ht="15" thickBot="1" x14ac:dyDescent="0.4">
      <c r="A70" s="5" t="s">
        <v>88</v>
      </c>
      <c r="B70" s="3" t="s">
        <v>89</v>
      </c>
      <c r="C70" s="3" t="s">
        <v>90</v>
      </c>
      <c r="D70" s="4" t="s">
        <v>91</v>
      </c>
      <c r="E70" s="3"/>
      <c r="F70" s="3"/>
    </row>
    <row r="71" spans="1:6" ht="15" thickBot="1" x14ac:dyDescent="0.4">
      <c r="A71" s="5" t="s">
        <v>92</v>
      </c>
      <c r="B71" s="3" t="s">
        <v>99</v>
      </c>
      <c r="C71" s="3" t="s">
        <v>100</v>
      </c>
      <c r="D71" s="4" t="s">
        <v>93</v>
      </c>
      <c r="E71" s="3"/>
      <c r="F71" s="3"/>
    </row>
    <row r="72" spans="1:6" ht="15" thickBot="1" x14ac:dyDescent="0.4">
      <c r="A72" s="5" t="s">
        <v>94</v>
      </c>
      <c r="B72" s="3" t="s">
        <v>95</v>
      </c>
      <c r="C72" s="3" t="s">
        <v>96</v>
      </c>
      <c r="D72" s="4" t="s">
        <v>97</v>
      </c>
      <c r="E72" s="3"/>
      <c r="F72" s="3"/>
    </row>
    <row r="74" spans="1:6" x14ac:dyDescent="0.35">
      <c r="A74" s="1" t="s">
        <v>101</v>
      </c>
      <c r="B74" t="s">
        <v>108</v>
      </c>
    </row>
    <row r="75" spans="1:6" x14ac:dyDescent="0.35">
      <c r="A75" s="6" t="s">
        <v>102</v>
      </c>
      <c r="B75">
        <f>B77/B76</f>
        <v>7.0821529745042503E-3</v>
      </c>
    </row>
    <row r="76" spans="1:6" x14ac:dyDescent="0.35">
      <c r="A76" t="s">
        <v>106</v>
      </c>
      <c r="B76">
        <v>14.12</v>
      </c>
    </row>
    <row r="77" spans="1:6" x14ac:dyDescent="0.35">
      <c r="A77" t="s">
        <v>103</v>
      </c>
      <c r="B77">
        <v>0.1</v>
      </c>
    </row>
    <row r="78" spans="1:6" x14ac:dyDescent="0.35">
      <c r="A78" t="s">
        <v>104</v>
      </c>
      <c r="B78">
        <f>7.06^2*B75</f>
        <v>0.35300000000000004</v>
      </c>
    </row>
    <row r="79" spans="1:6" x14ac:dyDescent="0.35">
      <c r="A79" t="s">
        <v>105</v>
      </c>
      <c r="B79">
        <f>14.12^2*B75</f>
        <v>1.4120000000000001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Alias, Syauqi</dc:creator>
  <cp:lastModifiedBy>Alias, Syauqi</cp:lastModifiedBy>
  <dcterms:created xsi:type="dcterms:W3CDTF">2025-07-04T14:52:06Z</dcterms:created>
  <dcterms:modified xsi:type="dcterms:W3CDTF">2025-07-09T16:32:40Z</dcterms:modified>
</cp:coreProperties>
</file>