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defaultThemeVersion="166925"/>
  <mc:AlternateContent xmlns:mc="http://schemas.openxmlformats.org/markup-compatibility/2006">
    <mc:Choice Requires="x15">
      <x15ac:absPath xmlns:x15ac="http://schemas.microsoft.com/office/spreadsheetml/2010/11/ac" url="C:\Users\a0488284\Documents\Calculations\Calculators\"/>
    </mc:Choice>
  </mc:AlternateContent>
  <xr:revisionPtr revIDLastSave="0" documentId="13_ncr:1_{273B31E3-8B39-4404-90F1-7485857D6DFC}" xr6:coauthVersionLast="36" xr6:coauthVersionMax="36" xr10:uidLastSave="{00000000-0000-0000-0000-000000000000}"/>
  <workbookProtection workbookAlgorithmName="SHA-512" workbookHashValue="e5B//M5L/u9ErOTefeLP6MyoaO9eAwZqa7Dqz9z6tGaoGkiksudPT2OC0pMBe2Pb3Loq1uPKIffaBMd13oiPTQ==" workbookSaltValue="6VoyyaUpopjMkkuv2Y/QhQ==" workbookSpinCount="100000" lockStructure="1"/>
  <bookViews>
    <workbookView xWindow="0" yWindow="0" windowWidth="28800" windowHeight="12228" xr2:uid="{B0014BC6-BF2A-4671-9CE5-5392B7337983}"/>
  </bookViews>
  <sheets>
    <sheet name="Max_QG_Calculator" sheetId="1" r:id="rId1"/>
    <sheet name="Important Notice and Disclaimer" sheetId="3" r:id="rId2"/>
    <sheet name="Notes" sheetId="2" state="hidden" r:id="rId3"/>
  </sheets>
  <definedNames>
    <definedName name="AVG_Gate_Current_maximum_voltage">Max_QG_Calculator!$C$22</definedName>
    <definedName name="AVG_Gate_Current_minimum_voltage">Max_QG_Calculator!$C$18</definedName>
    <definedName name="AVG_Gate_Current_nominal_voltage">Max_QG_Calculator!$C$20</definedName>
    <definedName name="BootstrapCurrent">IF(isExternalBootstrap,Max_QG_Calculator!$C$7,IF(isExternalGVDD,VLOOKUP(Device,DeviceInfo,6,FALSE),0))</definedName>
    <definedName name="CgdChargeMaximum">Max_QG_Calculator!$C$13*10^-3*GateVoltageMaximum</definedName>
    <definedName name="CgdChargeMinimum">Max_QG_Calculator!$C$13*10^-3*GateVoltageMinimum</definedName>
    <definedName name="CgdChargeNominal">Max_QG_Calculator!$C$13*10^-3*GateVoltageNominal</definedName>
    <definedName name="CgsChargeMaximum">Max_QG_Calculator!$C$14*10^-3*GateVoltageMaximum</definedName>
    <definedName name="CgsChargeMinimum">Max_QG_Calculator!$C$14*10^-3*GateVoltageMinimum</definedName>
    <definedName name="CgsChargeNominal">Max_QG_Calculator!$C$14*10^-3*GateVoltageNominal</definedName>
    <definedName name="Device">Max_QG_Calculator!$C$5</definedName>
    <definedName name="DeviceCurrent">VLOOKUP(Device,DeviceInfo,9,FALSE)</definedName>
    <definedName name="DeviceInfo">Max_QG_Calculator!$F$17:$O$26</definedName>
    <definedName name="DeviceOptions">Max_QG_Calculator!$G$40:$G$47</definedName>
    <definedName name="DRV8300_Igate_range">Max_QG_Calculator!$G$33:$J$36</definedName>
    <definedName name="DRV8300_Vgate_range">Max_QG_Calculator!$G$56:$J$59</definedName>
    <definedName name="DRV8320_Igate_range">Max_QG_Calculator!$K$33:$N$36</definedName>
    <definedName name="DRV8320_Vgate_range">Max_QG_Calculator!$K$56:$N$59</definedName>
    <definedName name="DRV8323_Igate_range">Max_QG_Calculator!$O$33:$R$36</definedName>
    <definedName name="DRV8323_Vgate_range">Max_QG_Calculator!$O$56:$R$59</definedName>
    <definedName name="DRV8328_Igate_range">Max_QG_Calculator!$S$33:$V$37</definedName>
    <definedName name="DRV8328_Vgate_range">Max_QG_Calculator!$S$56:$V$60</definedName>
    <definedName name="DRV8329_Igate_range">Max_QG_Calculator!$W$33:$Z$37</definedName>
    <definedName name="DRV8329_Vgate_range">Max_QG_Calculator!$W$56:$Z$60</definedName>
    <definedName name="DRV8334_Igate_range">Max_QG_Calculator!$AI$33:$AL$36</definedName>
    <definedName name="DRV8334_Vgate_range">Max_QG_Calculator!$AI$56:$AL$59</definedName>
    <definedName name="DRV834x_Igate_range">Max_QG_Calculator!$AA$33:$AD$36</definedName>
    <definedName name="DRV834x_Vgate_range">Max_QG_Calculator!$AA$56:$AD$59</definedName>
    <definedName name="DRV835x_Igate_range">Max_QG_Calculator!$AE$33:$AH$36</definedName>
    <definedName name="DRV835x_Vgate_range">Max_QG_Calculator!$AE$56:$AH$59</definedName>
    <definedName name="External_GVDD_Note">Notes!$E$2</definedName>
    <definedName name="externalBOOTSTRAPdevices">Max_QG_Calculator!$N$41:$O$41</definedName>
    <definedName name="externalGVDDdevices">Max_QG_Calculator!$P$41:$Q$42</definedName>
    <definedName name="GateResistorCurrentMaximum">IF(ISNA(Max_QG_Calculator!$C$12),0,(GateVoltageMaximum/(Max_QG_Calculator!$C$12)))</definedName>
    <definedName name="GateResistorCurrentMinimum">IF(ISNA(Max_QG_Calculator!$C$12),0,(GateVoltageMinimum/(Max_QG_Calculator!$C$12)))</definedName>
    <definedName name="GateResistorCurrentNominal">IF(ISNA(Max_QG_Calculator!$C$12),0,(GateVoltageNominal/(Max_QG_Calculator!$C$12)))</definedName>
    <definedName name="GateVoltageMaximum">VLOOKUP(MaximumVoltage,Vgate_range,3,TRUE)</definedName>
    <definedName name="GateVoltageMinimum">VLOOKUP(MinimumVoltage,Vgate_range,3,TRUE)</definedName>
    <definedName name="GateVoltageNominal">VLOOKUP(NominalVoltage,Vgate_range,3,TRUE)</definedName>
    <definedName name="getExternalGVDDNote">IF(isExternalGVDD, INDIRECT("External_GVDD_Note"), INDIRECT("No_External_GVDD_Note"))</definedName>
    <definedName name="GVDDAverageGateCurrent">IF(isExternalGVDD,IF(GVDDCurrentCapability&gt;(DeviceCurrent+2*BootstrapCurrent),BootstrapCurrent*2,GVDDCurrentCapability-DeviceCurrent),0)</definedName>
    <definedName name="GVDDCurrentCapability">Max_QG_Calculator!$C$6</definedName>
    <definedName name="Igate_range">INDIRECT(VLOOKUP(Device,Vlookup_device_table,2,FALSE))</definedName>
    <definedName name="isExternalBootstrap">IF(ISNA(VLOOKUP(Device,externalBOOTSTRAPdevices,2,FALSE)),FALSE,TRUE)</definedName>
    <definedName name="isExternalGVDD">IF(ISNA(VLOOKUP(Device,externalGVDDdevices,2,FALSE)),FALSE,TRUE)</definedName>
    <definedName name="MaximumDeviceVoltage">VLOOKUP(Device,DeviceInfo,2,FALSE)</definedName>
    <definedName name="MaximumVoltage">Max_QG_Calculator!$C$11</definedName>
    <definedName name="MinimumDeviceVoltage">VLOOKUP(Device,DeviceInfo,4,FALSE)</definedName>
    <definedName name="MinimumVoltage">Max_QG_Calculator!$C$10</definedName>
    <definedName name="No_External_GVDD_Note">Notes!$E$3</definedName>
    <definedName name="NominalVoltage">Max_QG_Calculator!$C$9</definedName>
    <definedName name="Num_FETs_switching">VLOOKUP(Max_QG_Calculator!$C$15,Max_QG_Calculator!$Q$19:$R$21,2,FALSE)</definedName>
    <definedName name="PWM_Freq">Max_QG_Calculator!$C$8</definedName>
    <definedName name="PWM_Frequency">PWM_Freq*1000</definedName>
    <definedName name="SupplyVoltageName">VLOOKUP(Device,DeviceInfo,8,FALSE)</definedName>
    <definedName name="Vgate_range">INDIRECT(VLOOKUP(Device,Vlookup_device_table,3,FALSE))</definedName>
    <definedName name="Vlookup_device_table">Max_QG_Calculator!$G$39:$I$47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 l="1"/>
  <c r="E10" i="1"/>
  <c r="E9" i="1"/>
  <c r="B22" i="1" l="1"/>
  <c r="B23" i="1"/>
  <c r="D6" i="1"/>
  <c r="D7" i="1"/>
  <c r="B7" i="1"/>
  <c r="B6" i="1"/>
  <c r="G54" i="1"/>
  <c r="G39" i="1"/>
  <c r="C18" i="1"/>
  <c r="C22" i="1"/>
  <c r="B21" i="1" l="1"/>
  <c r="B20" i="1"/>
  <c r="B18" i="1"/>
  <c r="B19" i="1"/>
  <c r="B11" i="1"/>
  <c r="C20" i="1"/>
  <c r="C19" i="1"/>
  <c r="C23" i="1"/>
  <c r="B10" i="1" l="1"/>
  <c r="B9" i="1"/>
  <c r="C21" i="1"/>
</calcChain>
</file>

<file path=xl/sharedStrings.xml><?xml version="1.0" encoding="utf-8"?>
<sst xmlns="http://schemas.openxmlformats.org/spreadsheetml/2006/main" count="295" uniqueCount="68">
  <si>
    <t>MOSFET Max Qg calculator</t>
  </si>
  <si>
    <t>PWM Frequency</t>
  </si>
  <si>
    <t>kHz</t>
  </si>
  <si>
    <t>Control Method</t>
  </si>
  <si>
    <t>Trapezoidal</t>
  </si>
  <si>
    <t>Device</t>
  </si>
  <si>
    <t>DRV835x</t>
  </si>
  <si>
    <t>Number of MOSFETs switching</t>
  </si>
  <si>
    <t>mA</t>
  </si>
  <si>
    <t>Sinusoidal</t>
  </si>
  <si>
    <t>nC</t>
  </si>
  <si>
    <t>FOC</t>
  </si>
  <si>
    <t>V</t>
  </si>
  <si>
    <r>
      <t>k</t>
    </r>
    <r>
      <rPr>
        <sz val="11"/>
        <color rgb="FF3F3F76"/>
        <rFont val="Times New Roman"/>
        <family val="1"/>
      </rPr>
      <t>Ω</t>
    </r>
  </si>
  <si>
    <t>pF</t>
  </si>
  <si>
    <t>Optional external Cgd capacitance</t>
  </si>
  <si>
    <t>Optional external Cgs capacitance</t>
  </si>
  <si>
    <t>Optional external Rgs resistance</t>
  </si>
  <si>
    <t>DRV834x-Q1</t>
  </si>
  <si>
    <t>DRV8328</t>
  </si>
  <si>
    <t>DRV8329</t>
  </si>
  <si>
    <t>DRV8320</t>
  </si>
  <si>
    <t>DRV8323</t>
  </si>
  <si>
    <t>Supply Input Name</t>
  </si>
  <si>
    <t>VM</t>
  </si>
  <si>
    <t>PVDD</t>
  </si>
  <si>
    <t>Device Info</t>
  </si>
  <si>
    <t>DRV8300</t>
  </si>
  <si>
    <t>Vlookup device table</t>
  </si>
  <si>
    <t>DRV8300_Igate_range</t>
  </si>
  <si>
    <t>DRV8320_Igate_range</t>
  </si>
  <si>
    <t>DRV8323_Igate_range</t>
  </si>
  <si>
    <t>DRV8328_Igate_range</t>
  </si>
  <si>
    <t>DRV8329_Igate_range</t>
  </si>
  <si>
    <t>DRV835x_Igate_range</t>
  </si>
  <si>
    <t>DRV834x_Igate_range</t>
  </si>
  <si>
    <t>DRV8300_Vgate_range</t>
  </si>
  <si>
    <t>DRV8320_Vgate_range</t>
  </si>
  <si>
    <t>DRV8323_Vgate_range</t>
  </si>
  <si>
    <t>DRV8328_Vgate_range</t>
  </si>
  <si>
    <t>DRV8329_Vgate_range</t>
  </si>
  <si>
    <t>DRV834x_Vgate_range</t>
  </si>
  <si>
    <t>DRV835x_Vgate_range</t>
  </si>
  <si>
    <t>Max device voltage</t>
  </si>
  <si>
    <t>Minimum recommended device voltage</t>
  </si>
  <si>
    <t>GVDD</t>
  </si>
  <si>
    <t>DRV8300Dx</t>
  </si>
  <si>
    <t>DRV8300Nx</t>
  </si>
  <si>
    <t>Device GVDD current consumption during PWM switching</t>
  </si>
  <si>
    <t>Bootstrap current</t>
  </si>
  <si>
    <t>Devices with external bootstrap diode</t>
  </si>
  <si>
    <t>Supply Input Voltage</t>
  </si>
  <si>
    <t>Gate Voltage</t>
  </si>
  <si>
    <t>Average Gate Current</t>
  </si>
  <si>
    <r>
      <rPr>
        <b/>
        <sz val="14"/>
        <color theme="1"/>
        <rFont val="Calibri"/>
        <family val="2"/>
        <scheme val="minor"/>
      </rPr>
      <t xml:space="preserve">Note 1
</t>
    </r>
    <r>
      <rPr>
        <sz val="11"/>
        <color theme="1"/>
        <rFont val="Calibri"/>
        <family val="2"/>
        <scheme val="minor"/>
      </rPr>
      <t>To add a new device, if Note 3 is not applicable then extend the below table by another 4 columns, adding in the average gate current that is shown in the datasheet at each different supply input voltage. The supply input voltage must be in ascending order (smallest to largest)!!</t>
    </r>
  </si>
  <si>
    <r>
      <rPr>
        <b/>
        <sz val="14"/>
        <color theme="1"/>
        <rFont val="Calibri"/>
        <family val="2"/>
        <scheme val="minor"/>
      </rPr>
      <t>Note 4</t>
    </r>
    <r>
      <rPr>
        <sz val="11"/>
        <color theme="1"/>
        <rFont val="Calibri"/>
        <family val="2"/>
        <scheme val="minor"/>
      </rPr>
      <t xml:space="preserve">
To add another device, complete the following steps:
1. Add the device name in the first column of the "Vlookup device table"
2. Add the text DEVICENAME_Igate_range in the second column
3. Add the text DEVICENAME_Vgate_range in the third column</t>
    </r>
  </si>
  <si>
    <t>DRV8334</t>
  </si>
  <si>
    <t xml:space="preserve"> </t>
  </si>
  <si>
    <t>Device where avg gate current determined by external GVDD average current capability</t>
  </si>
  <si>
    <r>
      <rPr>
        <b/>
        <sz val="14"/>
        <color theme="1"/>
        <rFont val="Calibri"/>
        <family val="2"/>
        <scheme val="minor"/>
      </rPr>
      <t>Note 3</t>
    </r>
    <r>
      <rPr>
        <b/>
        <sz val="11"/>
        <color theme="1"/>
        <rFont val="Calibri"/>
        <family val="2"/>
        <scheme val="minor"/>
      </rPr>
      <t xml:space="preserve">
</t>
    </r>
    <r>
      <rPr>
        <sz val="11"/>
        <color theme="1"/>
        <rFont val="Calibri"/>
        <family val="2"/>
        <scheme val="minor"/>
      </rPr>
      <t>To add a device where avg gate current is determined by the external GVDD average current capability, complete the following steps:
   1. Add the device name to the "Device where avg gate current determined by GVDD average current capability" table
   2. If the bootstrap is external, add the device name to the "Devices with external bootstrap diode" table
   3. go to Name Manager
   4. Change the range of the external GVDD devices array to include the added device</t>
    </r>
  </si>
  <si>
    <r>
      <rPr>
        <b/>
        <sz val="14"/>
        <color theme="1"/>
        <rFont val="Calibri"/>
        <family val="2"/>
        <scheme val="minor"/>
      </rPr>
      <t xml:space="preserve">Note 2
</t>
    </r>
    <r>
      <rPr>
        <sz val="11"/>
        <color theme="1"/>
        <rFont val="Calibri"/>
        <family val="2"/>
        <scheme val="minor"/>
      </rPr>
      <t xml:space="preserve">To add a new device, extend the below table by another 4 columns, adding in the max gate voltage that is shown in the datasheet at each different supply input voltage. The supply input voltage must be in ascending order (smallest to largest)!! Since this is a range of inputs corresponding to a range of gate voltages, it is best to use the lowest supply input voltage listed with the maximum gate voltage listed. For example: if gate voltage for the DRV8334 is max 13V when PVDD is between 5V and 6.5V, then I would list the supply input voltage as 5V corresponding to a gate voltage of 13V. The reason for this is that this gate voltage will be used for all supply voltages in between 5V and 6.49V. </t>
    </r>
  </si>
  <si>
    <t>DRV8334_Igate_range</t>
  </si>
  <si>
    <t>DRV8334_Vgate_range</t>
  </si>
  <si>
    <r>
      <rPr>
        <b/>
        <sz val="14"/>
        <color theme="1"/>
        <rFont val="Calibri"/>
        <family val="2"/>
        <scheme val="minor"/>
      </rPr>
      <t>To update calculator with a new device, follow the following steps:</t>
    </r>
    <r>
      <rPr>
        <sz val="11"/>
        <color theme="1"/>
        <rFont val="Calibri"/>
        <family val="2"/>
        <scheme val="minor"/>
      </rPr>
      <t xml:space="preserve">
</t>
    </r>
    <r>
      <rPr>
        <b/>
        <sz val="11"/>
        <color theme="1"/>
        <rFont val="Calibri"/>
        <family val="2"/>
        <scheme val="minor"/>
      </rPr>
      <t xml:space="preserve">1. Add the appropriate device information to the "Device Info" table
</t>
    </r>
    <r>
      <rPr>
        <sz val="11"/>
        <color theme="1"/>
        <rFont val="Calibri"/>
        <family val="2"/>
        <scheme val="minor"/>
      </rPr>
      <t xml:space="preserve">    a. Add the device name in the "Device" Column
    b. Add the max recommended supply input voltage for the "Max device voltage" column
    c. Add the minimum recommended supply input voltage for the "Minimum recommended device voltage" column
    d. Add the supply input name to the "supply Input Name" column
    e. If the device does not have a max average gate current capability mentioned in the datasheet, and GVDD is supplied externally, this is likely due to the average gate current capability limitation being determined not by the device but by the average gate current capability of the external GVDD supply and the bootstrap current capability. If this is the case, then enter the max device GVDD current consumption during PWM switching with no MOSFETs connected under the "Device GVDD current consumption during PWM switching". Additionally, if the bootstrap is integrated into the device, enter the bootstrap current limitation mentioned in the datasheet.
    f. Follow instructions for Note 1
    g. Follow instructions for Note 2
    h. Follow instructions for Note 3
    i. Follow instructions for Note 4
</t>
    </r>
    <r>
      <rPr>
        <b/>
        <sz val="11"/>
        <color theme="1"/>
        <rFont val="Calibri"/>
        <family val="2"/>
        <scheme val="minor"/>
      </rPr>
      <t xml:space="preserve">2. Under the "Formulas" tab, select "Name Manager". Edit the following:
</t>
    </r>
    <r>
      <rPr>
        <sz val="11"/>
        <color theme="1"/>
        <rFont val="Calibri"/>
        <family val="2"/>
        <scheme val="minor"/>
      </rPr>
      <t xml:space="preserve">    a. "DeviceInfo" to extend the cell range to include the added device/s
    b. "DeviceOptions" to extend the cell range to include the added device/s
    c. "Vlookup_device_table" to extend the cell range to include the added device/s
</t>
    </r>
    <r>
      <rPr>
        <b/>
        <sz val="11"/>
        <color theme="1"/>
        <rFont val="Calibri"/>
        <family val="2"/>
        <scheme val="minor"/>
      </rPr>
      <t>3. Under the "Formulas" tab, select "Name Manager". Add the following names:</t>
    </r>
    <r>
      <rPr>
        <sz val="11"/>
        <color theme="1"/>
        <rFont val="Calibri"/>
        <family val="2"/>
        <scheme val="minor"/>
      </rPr>
      <t xml:space="preserve">
    a. Add a name called "</t>
    </r>
    <r>
      <rPr>
        <i/>
        <sz val="11"/>
        <color theme="1"/>
        <rFont val="Calibri"/>
        <family val="2"/>
        <scheme val="minor"/>
      </rPr>
      <t>DEVICENAME</t>
    </r>
    <r>
      <rPr>
        <sz val="11"/>
        <color theme="1"/>
        <rFont val="Calibri"/>
        <family val="2"/>
        <scheme val="minor"/>
      </rPr>
      <t xml:space="preserve">_Igate_range, add the cell range of all the cells of the added device in the "Average Gate Current" table 
    b. Add a name called "DEVICENAME_Vgate_range, add the cell range of all the cells of the added device in the "Gate Voltage" table </t>
    </r>
  </si>
  <si>
    <t>TI PROVIDES TECHNICAL AND RELIABILITY DATA (INCLUDING DATASHEETS), DESIGN RESOURCES (INCLUDING REFERENCE DESIGNS), APPLICATION OR OTHER DESIGN ADVICE, WEB TOOLS, SAFETY INFORMATION, AND OTHER RESOURCES “AS IS” AND WITH ALL FAULTS, AND DISCLAIMS ALL WARRANTIES, EXPRESS AND IMPLIED, INCLUDING WITHOUT LIMITATION ANY IMPLIED WARRANTIES OF MERCHANTABILITY, FITNESS FOR A PARTICULAR PURPOSE OR NON-INFRINGEMENT OF THIRD PARTY INTELLECTUAL PROPERTY RIGHTS.
These resources are intended for skilled developers designing with TI products. You are solely responsible for (1) selecting the appropriate TI products for your application, (2) designing, validating and testing your application, and (3) ensuring your application meets applicable standards, and any other safety, security, regulatory or other requirements.
These resources are subject to change without notice. TI grants you permission to use these resources only for development of an application that uses the TI products described in the resource. Other reproduction and display of these resources is prohibited. No license is granted to any other TI intellectual property right or to any third party intellectual property right. TI disclaims responsibility for, and you will fully indemnify TI and its representatives against, any claims, damages, costs, losses, and liabilities arising out of your use of these resources.
TI’s products are provided subject to TI’s Terms of Sale or other applicable terms available either on ti.com or provided in conjunction with such TI products. TI’s provision of these resources does not expand or otherwise alter TI’s applicable warranties or warranty disclaimers for TI products.  
TI objects to and rejects any additional or different terms you may have proposed.  </t>
  </si>
  <si>
    <t>https://www.ti.com/legal/terms-conditions/terms-of-sale.html</t>
  </si>
  <si>
    <t>DRV8350</t>
  </si>
  <si>
    <t>DRV8353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</si>
</sst>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11"/>
      <color rgb="FF3F3F76"/>
      <name val="Calibri"/>
      <family val="2"/>
      <scheme val="minor"/>
    </font>
    <font>
      <b/>
      <sz val="11"/>
      <color rgb="FFFA7D00"/>
      <name val="Calibri"/>
      <family val="2"/>
      <scheme val="minor"/>
    </font>
    <font>
      <b/>
      <sz val="11"/>
      <color theme="1"/>
      <name val="Calibri"/>
      <family val="2"/>
      <scheme val="minor"/>
    </font>
    <font>
      <b/>
      <sz val="16"/>
      <color theme="1"/>
      <name val="Calibri"/>
      <family val="2"/>
      <scheme val="minor"/>
    </font>
    <font>
      <b/>
      <sz val="11"/>
      <color rgb="FF3F3F76"/>
      <name val="Calibri"/>
      <family val="2"/>
      <scheme val="minor"/>
    </font>
    <font>
      <sz val="11"/>
      <color rgb="FF3F3F76"/>
      <name val="Times New Roman"/>
      <family val="1"/>
    </font>
    <font>
      <b/>
      <sz val="10"/>
      <color theme="1"/>
      <name val="Calibri"/>
      <family val="2"/>
      <scheme val="minor"/>
    </font>
    <font>
      <sz val="12"/>
      <color theme="1"/>
      <name val="Calibri"/>
      <family val="2"/>
      <scheme val="minor"/>
    </font>
    <font>
      <b/>
      <sz val="11"/>
      <name val="Calibri"/>
      <family val="2"/>
      <scheme val="minor"/>
    </font>
    <font>
      <b/>
      <sz val="14"/>
      <color theme="1"/>
      <name val="Calibri"/>
      <family val="2"/>
      <scheme val="minor"/>
    </font>
    <font>
      <i/>
      <sz val="11"/>
      <color theme="1"/>
      <name val="Calibri"/>
      <family val="2"/>
      <scheme val="minor"/>
    </font>
    <font>
      <sz val="8"/>
      <color rgb="FF555555"/>
      <name val="Arial"/>
      <family val="2"/>
    </font>
    <font>
      <u/>
      <sz val="11"/>
      <color theme="10"/>
      <name val="Calibri"/>
      <family val="2"/>
      <scheme val="minor"/>
    </font>
    <font>
      <sz val="10"/>
      <color rgb="FF555555"/>
      <name val="Arial"/>
      <family val="2"/>
    </font>
  </fonts>
  <fills count="13">
    <fill>
      <patternFill patternType="none"/>
    </fill>
    <fill>
      <patternFill patternType="gray125"/>
    </fill>
    <fill>
      <patternFill patternType="solid">
        <fgColor rgb="FFFFCC99"/>
      </patternFill>
    </fill>
    <fill>
      <patternFill patternType="solid">
        <fgColor rgb="FFF2F2F2"/>
      </patternFill>
    </fill>
    <fill>
      <patternFill patternType="solid">
        <fgColor theme="4" tint="0.59999389629810485"/>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rgb="FFFFFF00"/>
        <bgColor indexed="64"/>
      </patternFill>
    </fill>
  </fills>
  <borders count="56">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rgb="FF7F7F7F"/>
      </left>
      <right style="medium">
        <color indexed="64"/>
      </right>
      <top style="thin">
        <color rgb="FF7F7F7F"/>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rgb="FF7F7F7F"/>
      </right>
      <top style="thin">
        <color rgb="FF7F7F7F"/>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rgb="FF7F7F7F"/>
      </bottom>
      <diagonal/>
    </border>
    <border>
      <left/>
      <right style="thin">
        <color rgb="FF7F7F7F"/>
      </right>
      <top/>
      <bottom style="thin">
        <color rgb="FF7F7F7F"/>
      </bottom>
      <diagonal/>
    </border>
    <border>
      <left style="thin">
        <color rgb="FF7F7F7F"/>
      </left>
      <right style="medium">
        <color indexed="64"/>
      </right>
      <top/>
      <bottom style="thin">
        <color rgb="FF7F7F7F"/>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thin">
        <color rgb="FF7F7F7F"/>
      </right>
      <top style="thin">
        <color rgb="FF7F7F7F"/>
      </top>
      <bottom/>
      <diagonal/>
    </border>
    <border>
      <left/>
      <right style="thin">
        <color indexed="64"/>
      </right>
      <top/>
      <bottom/>
      <diagonal/>
    </border>
    <border>
      <left style="thin">
        <color indexed="64"/>
      </left>
      <right/>
      <top/>
      <bottom/>
      <diagonal/>
    </border>
  </borders>
  <cellStyleXfs count="4">
    <xf numFmtId="0" fontId="0" fillId="0" borderId="0"/>
    <xf numFmtId="0" fontId="1" fillId="2" borderId="1" applyNumberFormat="0" applyAlignment="0" applyProtection="0"/>
    <xf numFmtId="0" fontId="2" fillId="3" borderId="1" applyNumberFormat="0" applyAlignment="0" applyProtection="0"/>
    <xf numFmtId="0" fontId="13" fillId="0" borderId="0" applyNumberFormat="0" applyFill="0" applyBorder="0" applyAlignment="0" applyProtection="0"/>
  </cellStyleXfs>
  <cellXfs count="224">
    <xf numFmtId="0" fontId="0" fillId="0" borderId="0" xfId="0"/>
    <xf numFmtId="0" fontId="0" fillId="0" borderId="0" xfId="0" applyProtection="1"/>
    <xf numFmtId="0" fontId="1" fillId="4" borderId="5" xfId="1" applyFill="1" applyBorder="1" applyProtection="1"/>
    <xf numFmtId="0" fontId="1" fillId="4" borderId="8" xfId="1" applyFill="1" applyBorder="1" applyProtection="1"/>
    <xf numFmtId="0" fontId="0" fillId="5" borderId="0" xfId="0" applyFill="1" applyBorder="1" applyProtection="1"/>
    <xf numFmtId="0" fontId="0" fillId="5" borderId="6" xfId="0" applyFill="1" applyBorder="1" applyProtection="1"/>
    <xf numFmtId="0" fontId="0" fillId="6" borderId="10" xfId="0" applyFill="1" applyBorder="1" applyProtection="1"/>
    <xf numFmtId="0" fontId="0" fillId="6" borderId="13" xfId="0" applyFill="1" applyBorder="1" applyProtection="1"/>
    <xf numFmtId="0" fontId="1" fillId="2" borderId="14" xfId="1" applyBorder="1" applyProtection="1">
      <protection locked="0"/>
    </xf>
    <xf numFmtId="0" fontId="2" fillId="3" borderId="15" xfId="2" applyBorder="1" applyProtection="1"/>
    <xf numFmtId="2" fontId="2" fillId="3" borderId="16" xfId="2" applyNumberFormat="1" applyBorder="1" applyProtection="1"/>
    <xf numFmtId="0" fontId="5" fillId="4" borderId="17" xfId="1" applyFont="1" applyFill="1" applyBorder="1" applyProtection="1"/>
    <xf numFmtId="0" fontId="5" fillId="4" borderId="18" xfId="1" applyFont="1" applyFill="1" applyBorder="1" applyProtection="1"/>
    <xf numFmtId="0" fontId="3" fillId="5" borderId="19" xfId="0" applyFont="1" applyFill="1" applyBorder="1" applyProtection="1"/>
    <xf numFmtId="0" fontId="3" fillId="6" borderId="20" xfId="0" applyFont="1" applyFill="1" applyBorder="1" applyAlignment="1" applyProtection="1">
      <alignment wrapText="1"/>
    </xf>
    <xf numFmtId="0" fontId="3" fillId="6" borderId="21" xfId="0" applyFont="1" applyFill="1" applyBorder="1" applyProtection="1"/>
    <xf numFmtId="0" fontId="5" fillId="4" borderId="22" xfId="1" applyFont="1" applyFill="1" applyBorder="1" applyProtection="1"/>
    <xf numFmtId="0" fontId="1" fillId="2" borderId="23" xfId="1" applyBorder="1" applyProtection="1">
      <protection locked="0"/>
    </xf>
    <xf numFmtId="0" fontId="1" fillId="4" borderId="24" xfId="1" applyFill="1" applyBorder="1" applyProtection="1"/>
    <xf numFmtId="0" fontId="0" fillId="0" borderId="0" xfId="0" applyAlignment="1">
      <alignment horizontal="center" wrapText="1"/>
    </xf>
    <xf numFmtId="0" fontId="0" fillId="7" borderId="7" xfId="0" applyFill="1" applyBorder="1" applyProtection="1"/>
    <xf numFmtId="0" fontId="0" fillId="7" borderId="7" xfId="0" applyFill="1" applyBorder="1"/>
    <xf numFmtId="0" fontId="0" fillId="9" borderId="7" xfId="0" applyFill="1" applyBorder="1"/>
    <xf numFmtId="0" fontId="0" fillId="9" borderId="7" xfId="0" applyFill="1" applyBorder="1" applyProtection="1"/>
    <xf numFmtId="0" fontId="0" fillId="7" borderId="25" xfId="0" applyFill="1" applyBorder="1" applyProtection="1"/>
    <xf numFmtId="0" fontId="0" fillId="6" borderId="9" xfId="0" applyFill="1" applyBorder="1" applyProtection="1"/>
    <xf numFmtId="0" fontId="0" fillId="11" borderId="11" xfId="0" applyFill="1" applyBorder="1" applyProtection="1"/>
    <xf numFmtId="0" fontId="0" fillId="11" borderId="13" xfId="0" applyFill="1" applyBorder="1" applyProtection="1"/>
    <xf numFmtId="0" fontId="0" fillId="11" borderId="29" xfId="0" applyFill="1" applyBorder="1" applyProtection="1"/>
    <xf numFmtId="0" fontId="0" fillId="11" borderId="30" xfId="0" applyFill="1" applyBorder="1" applyProtection="1"/>
    <xf numFmtId="0" fontId="7" fillId="10" borderId="31" xfId="0" applyFont="1" applyFill="1" applyBorder="1" applyProtection="1"/>
    <xf numFmtId="0" fontId="7" fillId="10" borderId="32" xfId="0" applyFont="1" applyFill="1" applyBorder="1" applyProtection="1"/>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0" fillId="0" borderId="0" xfId="0" applyFill="1" applyBorder="1" applyProtection="1"/>
    <xf numFmtId="0" fontId="0" fillId="0" borderId="0" xfId="0" applyFill="1" applyBorder="1"/>
    <xf numFmtId="0" fontId="0" fillId="7" borderId="29" xfId="0" applyFill="1" applyBorder="1" applyProtection="1"/>
    <xf numFmtId="0" fontId="0" fillId="9" borderId="9" xfId="0" applyFill="1" applyBorder="1"/>
    <xf numFmtId="0" fontId="0" fillId="7" borderId="9" xfId="0" applyFill="1" applyBorder="1"/>
    <xf numFmtId="0" fontId="0" fillId="7" borderId="9" xfId="0" applyFill="1" applyBorder="1" applyProtection="1"/>
    <xf numFmtId="0" fontId="0" fillId="9" borderId="11" xfId="0" applyFill="1" applyBorder="1" applyProtection="1"/>
    <xf numFmtId="0" fontId="0" fillId="9" borderId="12" xfId="0" applyFill="1" applyBorder="1" applyProtection="1"/>
    <xf numFmtId="0" fontId="7" fillId="10" borderId="33" xfId="0" applyFont="1" applyFill="1" applyBorder="1" applyProtection="1"/>
    <xf numFmtId="0" fontId="7" fillId="10" borderId="35" xfId="0" applyFont="1" applyFill="1" applyBorder="1" applyProtection="1"/>
    <xf numFmtId="0" fontId="3" fillId="9" borderId="34" xfId="0" applyFont="1" applyFill="1" applyBorder="1" applyAlignment="1" applyProtection="1">
      <alignment horizontal="center"/>
    </xf>
    <xf numFmtId="0" fontId="3" fillId="9" borderId="35" xfId="0" applyFont="1" applyFill="1" applyBorder="1" applyAlignment="1" applyProtection="1">
      <alignment horizontal="center"/>
    </xf>
    <xf numFmtId="0" fontId="0" fillId="9" borderId="37" xfId="0" applyFill="1" applyBorder="1"/>
    <xf numFmtId="0" fontId="0" fillId="7" borderId="37" xfId="0" applyFill="1" applyBorder="1"/>
    <xf numFmtId="0" fontId="0" fillId="7" borderId="37" xfId="0" applyFill="1" applyBorder="1" applyProtection="1"/>
    <xf numFmtId="0" fontId="0" fillId="9" borderId="38" xfId="0" applyFill="1" applyBorder="1" applyProtection="1"/>
    <xf numFmtId="0" fontId="0" fillId="9" borderId="15" xfId="0" applyFill="1" applyBorder="1"/>
    <xf numFmtId="0" fontId="0" fillId="7" borderId="15" xfId="0" applyFill="1" applyBorder="1"/>
    <xf numFmtId="0" fontId="0" fillId="7" borderId="15" xfId="0" applyFill="1" applyBorder="1" applyProtection="1"/>
    <xf numFmtId="0" fontId="0" fillId="7" borderId="30" xfId="0" applyFill="1" applyBorder="1" applyProtection="1"/>
    <xf numFmtId="0" fontId="0" fillId="9" borderId="10" xfId="0" applyFill="1" applyBorder="1"/>
    <xf numFmtId="0" fontId="0" fillId="7" borderId="10" xfId="0" applyFill="1" applyBorder="1"/>
    <xf numFmtId="0" fontId="0" fillId="0" borderId="0" xfId="0" applyFont="1" applyFill="1" applyBorder="1" applyAlignment="1" applyProtection="1">
      <alignment horizontal="center"/>
    </xf>
    <xf numFmtId="0" fontId="0" fillId="9" borderId="34" xfId="0" applyFont="1" applyFill="1" applyBorder="1" applyAlignment="1" applyProtection="1">
      <alignment horizontal="right"/>
    </xf>
    <xf numFmtId="0" fontId="0" fillId="9" borderId="34" xfId="0" applyFont="1" applyFill="1" applyBorder="1" applyAlignment="1" applyProtection="1">
      <alignment horizontal="left"/>
    </xf>
    <xf numFmtId="0" fontId="0" fillId="9" borderId="37" xfId="0" applyFont="1" applyFill="1" applyBorder="1" applyAlignment="1" applyProtection="1">
      <alignment horizontal="center"/>
    </xf>
    <xf numFmtId="0" fontId="0" fillId="7" borderId="37" xfId="0" applyFont="1" applyFill="1" applyBorder="1" applyAlignment="1" applyProtection="1">
      <alignment horizontal="center"/>
    </xf>
    <xf numFmtId="0" fontId="0" fillId="9" borderId="33" xfId="0" applyFont="1" applyFill="1" applyBorder="1" applyAlignment="1" applyProtection="1">
      <alignment horizontal="right"/>
    </xf>
    <xf numFmtId="0" fontId="0" fillId="9" borderId="25" xfId="0" applyFill="1" applyBorder="1"/>
    <xf numFmtId="0" fontId="0" fillId="7" borderId="11" xfId="0" applyFill="1" applyBorder="1"/>
    <xf numFmtId="0" fontId="0" fillId="7" borderId="12" xfId="0" applyFill="1" applyBorder="1"/>
    <xf numFmtId="0" fontId="0" fillId="7" borderId="13" xfId="0" applyFill="1" applyBorder="1"/>
    <xf numFmtId="0" fontId="0" fillId="9" borderId="10" xfId="0" applyFont="1" applyFill="1" applyBorder="1" applyAlignment="1" applyProtection="1">
      <alignment horizontal="center"/>
    </xf>
    <xf numFmtId="0" fontId="0" fillId="7" borderId="10" xfId="0" applyFont="1" applyFill="1" applyBorder="1" applyAlignment="1" applyProtection="1">
      <alignment horizontal="center"/>
    </xf>
    <xf numFmtId="0" fontId="0" fillId="9" borderId="9" xfId="0" applyFill="1" applyBorder="1" applyProtection="1"/>
    <xf numFmtId="0" fontId="8" fillId="7" borderId="12" xfId="0" applyFont="1" applyFill="1" applyBorder="1" applyAlignment="1" applyProtection="1">
      <alignment horizontal="left"/>
    </xf>
    <xf numFmtId="0" fontId="0" fillId="7" borderId="12" xfId="0" applyFont="1" applyFill="1" applyBorder="1" applyAlignment="1" applyProtection="1">
      <alignment horizontal="right"/>
    </xf>
    <xf numFmtId="0" fontId="0" fillId="7" borderId="13" xfId="0" applyFont="1" applyFill="1" applyBorder="1" applyAlignment="1" applyProtection="1">
      <alignment horizontal="center"/>
    </xf>
    <xf numFmtId="0" fontId="0" fillId="9" borderId="29" xfId="0" applyFill="1" applyBorder="1"/>
    <xf numFmtId="0" fontId="0" fillId="9" borderId="30" xfId="0" applyFont="1" applyFill="1" applyBorder="1" applyAlignment="1" applyProtection="1">
      <alignment horizontal="center"/>
    </xf>
    <xf numFmtId="0" fontId="0" fillId="9" borderId="30" xfId="0" applyFill="1" applyBorder="1"/>
    <xf numFmtId="0" fontId="0" fillId="9" borderId="25" xfId="0" applyFont="1" applyFill="1" applyBorder="1" applyAlignment="1" applyProtection="1">
      <alignment horizontal="right"/>
    </xf>
    <xf numFmtId="0" fontId="0" fillId="9" borderId="25" xfId="0" applyFont="1" applyFill="1" applyBorder="1" applyAlignment="1" applyProtection="1">
      <alignment horizontal="left"/>
    </xf>
    <xf numFmtId="0" fontId="0" fillId="9" borderId="39" xfId="0" applyFill="1" applyBorder="1"/>
    <xf numFmtId="0" fontId="0" fillId="9" borderId="15" xfId="0" applyFill="1" applyBorder="1" applyProtection="1"/>
    <xf numFmtId="0" fontId="0" fillId="7" borderId="16" xfId="0" applyFont="1" applyFill="1" applyBorder="1" applyAlignment="1" applyProtection="1">
      <alignment horizontal="right"/>
    </xf>
    <xf numFmtId="0" fontId="0" fillId="9" borderId="29" xfId="0" applyFont="1" applyFill="1" applyBorder="1" applyAlignment="1" applyProtection="1">
      <alignment horizontal="right"/>
    </xf>
    <xf numFmtId="0" fontId="0" fillId="9" borderId="11" xfId="0" applyFill="1" applyBorder="1"/>
    <xf numFmtId="0" fontId="0" fillId="9" borderId="40" xfId="0" applyFill="1" applyBorder="1"/>
    <xf numFmtId="0" fontId="0" fillId="9" borderId="10" xfId="0" applyFont="1" applyFill="1" applyBorder="1" applyAlignment="1" applyProtection="1">
      <alignment horizontal="left"/>
    </xf>
    <xf numFmtId="0" fontId="3" fillId="9" borderId="33" xfId="0" applyFont="1" applyFill="1" applyBorder="1" applyAlignment="1" applyProtection="1">
      <alignment horizontal="center" wrapText="1"/>
    </xf>
    <xf numFmtId="0" fontId="0" fillId="9" borderId="30" xfId="0" applyFont="1" applyFill="1" applyBorder="1" applyAlignment="1" applyProtection="1">
      <alignment horizontal="left"/>
    </xf>
    <xf numFmtId="0" fontId="3" fillId="0" borderId="0" xfId="0" applyFont="1" applyFill="1" applyBorder="1" applyAlignment="1" applyProtection="1"/>
    <xf numFmtId="0" fontId="0" fillId="9" borderId="36" xfId="0" applyFont="1" applyFill="1" applyBorder="1" applyAlignment="1" applyProtection="1">
      <alignment horizontal="left"/>
    </xf>
    <xf numFmtId="0" fontId="0" fillId="7" borderId="38" xfId="0" applyFont="1" applyFill="1" applyBorder="1" applyAlignment="1" applyProtection="1">
      <alignment horizontal="center"/>
    </xf>
    <xf numFmtId="0" fontId="0" fillId="9" borderId="39" xfId="0" applyFont="1" applyFill="1" applyBorder="1" applyAlignment="1" applyProtection="1">
      <alignment horizontal="right"/>
    </xf>
    <xf numFmtId="0" fontId="0" fillId="7" borderId="10" xfId="0" applyFont="1" applyFill="1" applyBorder="1" applyAlignment="1" applyProtection="1">
      <alignment horizontal="left"/>
    </xf>
    <xf numFmtId="0" fontId="0" fillId="7" borderId="13" xfId="0" applyFont="1" applyFill="1" applyBorder="1" applyAlignment="1" applyProtection="1">
      <alignment horizontal="left"/>
    </xf>
    <xf numFmtId="164" fontId="0" fillId="7" borderId="12" xfId="0" applyNumberFormat="1" applyFill="1" applyBorder="1"/>
    <xf numFmtId="0" fontId="3" fillId="6" borderId="41" xfId="0" applyFont="1" applyFill="1" applyBorder="1" applyAlignment="1" applyProtection="1">
      <alignment wrapText="1"/>
    </xf>
    <xf numFmtId="0" fontId="2" fillId="3" borderId="42" xfId="2" applyBorder="1" applyProtection="1"/>
    <xf numFmtId="0" fontId="0" fillId="6" borderId="28" xfId="0" applyFill="1" applyBorder="1" applyProtection="1"/>
    <xf numFmtId="0" fontId="0" fillId="9" borderId="35" xfId="0" applyFont="1" applyFill="1" applyBorder="1" applyAlignment="1" applyProtection="1">
      <alignment horizontal="left"/>
    </xf>
    <xf numFmtId="0" fontId="0" fillId="9" borderId="33" xfId="0" applyFont="1" applyFill="1" applyBorder="1" applyAlignment="1" applyProtection="1">
      <alignment horizontal="right" wrapText="1"/>
    </xf>
    <xf numFmtId="0" fontId="0" fillId="7" borderId="0" xfId="0" applyFill="1" applyBorder="1"/>
    <xf numFmtId="0" fontId="0" fillId="9" borderId="37" xfId="0" applyFill="1" applyBorder="1" applyProtection="1"/>
    <xf numFmtId="0" fontId="0" fillId="9" borderId="7" xfId="0" applyFont="1" applyFill="1" applyBorder="1" applyAlignment="1" applyProtection="1">
      <alignment horizontal="right"/>
    </xf>
    <xf numFmtId="0" fontId="0" fillId="9" borderId="7" xfId="0" applyFont="1" applyFill="1" applyBorder="1" applyAlignment="1" applyProtection="1">
      <alignment horizontal="left"/>
    </xf>
    <xf numFmtId="0" fontId="0" fillId="9" borderId="7" xfId="0" applyFont="1" applyFill="1" applyBorder="1" applyAlignment="1" applyProtection="1">
      <alignment horizontal="right" wrapText="1"/>
    </xf>
    <xf numFmtId="0" fontId="3" fillId="9" borderId="7" xfId="0" applyFont="1" applyFill="1" applyBorder="1" applyAlignment="1" applyProtection="1">
      <alignment horizontal="center"/>
    </xf>
    <xf numFmtId="0" fontId="0" fillId="9" borderId="7" xfId="0" applyFont="1" applyFill="1" applyBorder="1" applyAlignment="1" applyProtection="1">
      <alignment horizontal="center"/>
    </xf>
    <xf numFmtId="0" fontId="0" fillId="9" borderId="48" xfId="0" applyFill="1" applyBorder="1"/>
    <xf numFmtId="0" fontId="0" fillId="9" borderId="46" xfId="0" applyFill="1" applyBorder="1" applyProtection="1"/>
    <xf numFmtId="0" fontId="0" fillId="9" borderId="35" xfId="0" applyFill="1" applyBorder="1"/>
    <xf numFmtId="0" fontId="0" fillId="0" borderId="0" xfId="0" applyFont="1" applyFill="1" applyBorder="1" applyAlignment="1" applyProtection="1">
      <alignment horizontal="left"/>
    </xf>
    <xf numFmtId="164" fontId="0" fillId="0" borderId="0" xfId="0" applyNumberFormat="1" applyFill="1" applyBorder="1"/>
    <xf numFmtId="0" fontId="0" fillId="0" borderId="0" xfId="0" applyFont="1" applyFill="1" applyBorder="1" applyAlignment="1" applyProtection="1">
      <alignment horizontal="right"/>
    </xf>
    <xf numFmtId="0" fontId="8" fillId="0" borderId="0" xfId="0" applyFont="1" applyFill="1" applyBorder="1" applyAlignment="1" applyProtection="1">
      <alignment horizontal="left"/>
    </xf>
    <xf numFmtId="0" fontId="0" fillId="9" borderId="45" xfId="0" applyFill="1" applyBorder="1"/>
    <xf numFmtId="0" fontId="0" fillId="9" borderId="6" xfId="0" applyFill="1" applyBorder="1"/>
    <xf numFmtId="0" fontId="0" fillId="7" borderId="50" xfId="0" applyFill="1" applyBorder="1"/>
    <xf numFmtId="0" fontId="0" fillId="7" borderId="52" xfId="0" applyFill="1" applyBorder="1"/>
    <xf numFmtId="0" fontId="0" fillId="9" borderId="50" xfId="0" applyFill="1" applyBorder="1"/>
    <xf numFmtId="0" fontId="0" fillId="9" borderId="51" xfId="0" applyFill="1" applyBorder="1"/>
    <xf numFmtId="0" fontId="0" fillId="9" borderId="52" xfId="0" applyFill="1" applyBorder="1"/>
    <xf numFmtId="0" fontId="3" fillId="0" borderId="0" xfId="0" applyFont="1" applyBorder="1" applyAlignment="1" applyProtection="1"/>
    <xf numFmtId="0" fontId="5" fillId="4" borderId="45" xfId="1" applyFont="1" applyFill="1" applyBorder="1" applyProtection="1"/>
    <xf numFmtId="0" fontId="1" fillId="4" borderId="6" xfId="1" applyFill="1" applyBorder="1" applyProtection="1"/>
    <xf numFmtId="0" fontId="1" fillId="2" borderId="53" xfId="1" applyBorder="1" applyProtection="1">
      <protection locked="0"/>
    </xf>
    <xf numFmtId="0" fontId="0" fillId="9" borderId="54" xfId="0" applyFont="1" applyFill="1" applyBorder="1" applyAlignment="1" applyProtection="1">
      <alignment horizontal="right"/>
    </xf>
    <xf numFmtId="0" fontId="0" fillId="7" borderId="39" xfId="0" applyFill="1" applyBorder="1" applyProtection="1"/>
    <xf numFmtId="0" fontId="0" fillId="7" borderId="16" xfId="0" applyFill="1" applyBorder="1"/>
    <xf numFmtId="0" fontId="0" fillId="9" borderId="36" xfId="0" applyFill="1" applyBorder="1"/>
    <xf numFmtId="0" fontId="0" fillId="9" borderId="38" xfId="0" applyFill="1" applyBorder="1"/>
    <xf numFmtId="0" fontId="0" fillId="7" borderId="11" xfId="0" applyFont="1" applyFill="1" applyBorder="1" applyAlignment="1" applyProtection="1">
      <alignment horizontal="right"/>
    </xf>
    <xf numFmtId="0" fontId="0" fillId="9" borderId="0" xfId="0" applyFill="1" applyBorder="1"/>
    <xf numFmtId="0" fontId="0" fillId="9" borderId="43" xfId="0" applyFill="1" applyBorder="1"/>
    <xf numFmtId="0" fontId="0" fillId="9" borderId="44" xfId="0" applyFill="1" applyBorder="1"/>
    <xf numFmtId="0" fontId="0" fillId="9" borderId="49" xfId="0" applyFill="1" applyBorder="1"/>
    <xf numFmtId="0" fontId="0" fillId="7" borderId="45" xfId="0" applyFill="1" applyBorder="1"/>
    <xf numFmtId="0" fontId="0" fillId="7" borderId="6" xfId="0" applyFill="1" applyBorder="1"/>
    <xf numFmtId="0" fontId="0" fillId="7" borderId="33" xfId="0" applyFill="1" applyBorder="1" applyProtection="1"/>
    <xf numFmtId="0" fontId="0" fillId="7" borderId="34" xfId="0" applyFill="1" applyBorder="1" applyProtection="1"/>
    <xf numFmtId="0" fontId="0" fillId="7" borderId="55" xfId="0" applyFill="1" applyBorder="1" applyProtection="1"/>
    <xf numFmtId="0" fontId="0" fillId="7" borderId="0" xfId="0" applyFill="1" applyBorder="1" applyProtection="1"/>
    <xf numFmtId="0" fontId="12" fillId="0" borderId="0" xfId="0" applyFont="1" applyAlignment="1">
      <alignment vertical="center" wrapText="1"/>
    </xf>
    <xf numFmtId="0" fontId="13" fillId="0" borderId="0" xfId="3" applyAlignment="1">
      <alignment vertical="center" wrapText="1"/>
    </xf>
    <xf numFmtId="0" fontId="13" fillId="0" borderId="0" xfId="3"/>
    <xf numFmtId="0" fontId="14" fillId="0" borderId="0" xfId="0" applyFont="1" applyAlignment="1">
      <alignment vertical="center" wrapText="1"/>
    </xf>
    <xf numFmtId="0" fontId="0" fillId="0" borderId="2" xfId="0" applyBorder="1" applyAlignment="1">
      <alignment horizontal="center"/>
    </xf>
    <xf numFmtId="0" fontId="0" fillId="0" borderId="4" xfId="0" applyBorder="1" applyAlignment="1">
      <alignment horizontal="center"/>
    </xf>
    <xf numFmtId="0" fontId="4" fillId="0" borderId="2" xfId="0" applyFont="1" applyBorder="1" applyAlignment="1" applyProtection="1">
      <alignment horizontal="center"/>
    </xf>
    <xf numFmtId="0" fontId="4" fillId="0" borderId="3" xfId="0" applyFont="1" applyBorder="1" applyAlignment="1" applyProtection="1">
      <alignment horizontal="center"/>
    </xf>
    <xf numFmtId="0" fontId="4" fillId="0" borderId="4" xfId="0" applyFont="1" applyBorder="1" applyAlignment="1" applyProtection="1">
      <alignment horizontal="center"/>
    </xf>
    <xf numFmtId="0" fontId="0" fillId="0" borderId="0" xfId="0" applyAlignment="1">
      <alignment horizontal="left" wrapText="1"/>
    </xf>
    <xf numFmtId="0" fontId="3" fillId="8" borderId="26" xfId="0" applyFont="1" applyFill="1" applyBorder="1" applyAlignment="1" applyProtection="1">
      <alignment horizontal="center"/>
    </xf>
    <xf numFmtId="0" fontId="3" fillId="8" borderId="9" xfId="0" applyFont="1" applyFill="1" applyBorder="1" applyAlignment="1" applyProtection="1">
      <alignment horizontal="center"/>
    </xf>
    <xf numFmtId="0" fontId="3" fillId="8" borderId="48" xfId="0" applyFont="1" applyFill="1" applyBorder="1" applyAlignment="1" applyProtection="1">
      <alignment horizontal="center"/>
    </xf>
    <xf numFmtId="0" fontId="3" fillId="8" borderId="27" xfId="0" applyFont="1" applyFill="1" applyBorder="1" applyAlignment="1" applyProtection="1">
      <alignment horizontal="center" wrapText="1"/>
    </xf>
    <xf numFmtId="0" fontId="3" fillId="8" borderId="7" xfId="0" applyFont="1" applyFill="1" applyBorder="1" applyAlignment="1" applyProtection="1">
      <alignment horizontal="center" wrapText="1"/>
    </xf>
    <xf numFmtId="0" fontId="3" fillId="8" borderId="46" xfId="0" applyFont="1" applyFill="1" applyBorder="1" applyAlignment="1" applyProtection="1">
      <alignment horizontal="center" wrapText="1"/>
    </xf>
    <xf numFmtId="0" fontId="3" fillId="0" borderId="27" xfId="0" applyFont="1" applyBorder="1" applyAlignment="1" applyProtection="1">
      <alignment horizontal="center"/>
    </xf>
    <xf numFmtId="0" fontId="3" fillId="0" borderId="7" xfId="0" applyFont="1" applyBorder="1" applyAlignment="1" applyProtection="1">
      <alignment horizontal="center"/>
    </xf>
    <xf numFmtId="0" fontId="3" fillId="0" borderId="46" xfId="0" applyFont="1" applyBorder="1" applyAlignment="1" applyProtection="1">
      <alignment horizontal="center"/>
    </xf>
    <xf numFmtId="0" fontId="3" fillId="8" borderId="7" xfId="0" applyFont="1" applyFill="1" applyBorder="1" applyAlignment="1" applyProtection="1">
      <alignment horizontal="center"/>
    </xf>
    <xf numFmtId="0" fontId="3" fillId="8" borderId="46" xfId="0" applyFont="1" applyFill="1" applyBorder="1" applyAlignment="1" applyProtection="1">
      <alignment horizontal="center"/>
    </xf>
    <xf numFmtId="0" fontId="3" fillId="8" borderId="28" xfId="0" applyFont="1" applyFill="1" applyBorder="1" applyAlignment="1" applyProtection="1">
      <alignment horizontal="center"/>
    </xf>
    <xf numFmtId="0" fontId="3" fillId="8" borderId="10" xfId="0" applyFont="1" applyFill="1" applyBorder="1" applyAlignment="1" applyProtection="1">
      <alignment horizontal="center"/>
    </xf>
    <xf numFmtId="0" fontId="3" fillId="8" borderId="47" xfId="0" applyFont="1" applyFill="1" applyBorder="1" applyAlignment="1" applyProtection="1">
      <alignment horizontal="center"/>
    </xf>
    <xf numFmtId="0" fontId="3" fillId="8" borderId="43" xfId="0" applyFont="1" applyFill="1" applyBorder="1" applyAlignment="1" applyProtection="1">
      <alignment horizontal="center" wrapText="1"/>
    </xf>
    <xf numFmtId="0" fontId="3" fillId="8" borderId="44" xfId="0" applyFont="1" applyFill="1" applyBorder="1" applyAlignment="1" applyProtection="1">
      <alignment horizontal="center"/>
    </xf>
    <xf numFmtId="0" fontId="3" fillId="8" borderId="45" xfId="0" applyFont="1" applyFill="1" applyBorder="1" applyAlignment="1" applyProtection="1">
      <alignment horizontal="center"/>
    </xf>
    <xf numFmtId="0" fontId="3" fillId="8" borderId="0" xfId="0" applyFont="1" applyFill="1" applyBorder="1" applyAlignment="1" applyProtection="1">
      <alignment horizontal="center"/>
    </xf>
    <xf numFmtId="0" fontId="3" fillId="0" borderId="2" xfId="0" applyFont="1" applyBorder="1" applyAlignment="1" applyProtection="1">
      <alignment horizontal="center"/>
    </xf>
    <xf numFmtId="0" fontId="3" fillId="0" borderId="3" xfId="0" applyFont="1" applyBorder="1" applyAlignment="1" applyProtection="1">
      <alignment horizontal="center"/>
    </xf>
    <xf numFmtId="0" fontId="3" fillId="0" borderId="4" xfId="0" applyFont="1" applyBorder="1" applyAlignment="1" applyProtection="1">
      <alignment horizontal="center"/>
    </xf>
    <xf numFmtId="0" fontId="3" fillId="8" borderId="2" xfId="0" applyFont="1" applyFill="1" applyBorder="1" applyAlignment="1" applyProtection="1">
      <alignment horizontal="center" wrapText="1"/>
    </xf>
    <xf numFmtId="0" fontId="3" fillId="8" borderId="3" xfId="0" applyFont="1" applyFill="1" applyBorder="1" applyAlignment="1" applyProtection="1">
      <alignment horizontal="center" wrapText="1"/>
    </xf>
    <xf numFmtId="0" fontId="3" fillId="8" borderId="4" xfId="0" applyFont="1" applyFill="1" applyBorder="1" applyAlignment="1" applyProtection="1">
      <alignment horizontal="center" wrapText="1"/>
    </xf>
    <xf numFmtId="0" fontId="9" fillId="8" borderId="2" xfId="0" applyFont="1" applyFill="1" applyBorder="1" applyAlignment="1" applyProtection="1">
      <alignment horizontal="center" wrapText="1"/>
    </xf>
    <xf numFmtId="0" fontId="9" fillId="8" borderId="3" xfId="0" applyFont="1" applyFill="1" applyBorder="1" applyAlignment="1" applyProtection="1">
      <alignment horizontal="center" wrapText="1"/>
    </xf>
    <xf numFmtId="0" fontId="0" fillId="8" borderId="44" xfId="0" applyFill="1" applyBorder="1" applyAlignment="1">
      <alignment horizontal="center" wrapText="1"/>
    </xf>
    <xf numFmtId="0" fontId="0" fillId="8" borderId="0" xfId="0" applyFill="1" applyBorder="1" applyAlignment="1">
      <alignment horizontal="center" wrapText="1"/>
    </xf>
    <xf numFmtId="0" fontId="0" fillId="8" borderId="52" xfId="0" applyFill="1" applyBorder="1" applyAlignment="1">
      <alignment horizontal="center" wrapText="1"/>
    </xf>
    <xf numFmtId="0" fontId="0" fillId="8" borderId="43" xfId="0" applyFill="1" applyBorder="1" applyAlignment="1">
      <alignment horizontal="center" wrapText="1"/>
    </xf>
    <xf numFmtId="0" fontId="0" fillId="8" borderId="49" xfId="0" applyFill="1" applyBorder="1" applyAlignment="1">
      <alignment horizontal="center"/>
    </xf>
    <xf numFmtId="0" fontId="0" fillId="8" borderId="45" xfId="0" applyFill="1" applyBorder="1" applyAlignment="1">
      <alignment horizontal="center"/>
    </xf>
    <xf numFmtId="0" fontId="0" fillId="8" borderId="6" xfId="0" applyFill="1" applyBorder="1" applyAlignment="1">
      <alignment horizontal="center"/>
    </xf>
    <xf numFmtId="0" fontId="0" fillId="8" borderId="50" xfId="0" applyFill="1" applyBorder="1" applyAlignment="1">
      <alignment horizontal="center"/>
    </xf>
    <xf numFmtId="0" fontId="0" fillId="8" borderId="51" xfId="0" applyFill="1" applyBorder="1" applyAlignment="1">
      <alignment horizontal="center"/>
    </xf>
    <xf numFmtId="0" fontId="3" fillId="8" borderId="2" xfId="0" applyFont="1" applyFill="1" applyBorder="1" applyAlignment="1" applyProtection="1">
      <alignment horizontal="center"/>
    </xf>
    <xf numFmtId="0" fontId="3" fillId="8" borderId="3" xfId="0" applyFont="1" applyFill="1" applyBorder="1" applyAlignment="1" applyProtection="1">
      <alignment horizontal="center"/>
    </xf>
    <xf numFmtId="0" fontId="3" fillId="8" borderId="4" xfId="0" applyFont="1" applyFill="1" applyBorder="1" applyAlignment="1" applyProtection="1">
      <alignment horizontal="center"/>
    </xf>
    <xf numFmtId="0" fontId="3" fillId="8" borderId="2" xfId="0" applyFont="1" applyFill="1" applyBorder="1" applyAlignment="1">
      <alignment horizontal="center"/>
    </xf>
    <xf numFmtId="0" fontId="3" fillId="8" borderId="3" xfId="0" applyFont="1" applyFill="1" applyBorder="1" applyAlignment="1">
      <alignment horizontal="center"/>
    </xf>
    <xf numFmtId="0" fontId="3" fillId="8" borderId="4" xfId="0" applyFont="1" applyFill="1" applyBorder="1" applyAlignment="1">
      <alignment horizontal="center"/>
    </xf>
    <xf numFmtId="0" fontId="0" fillId="12" borderId="43" xfId="0" applyFill="1" applyBorder="1" applyAlignment="1">
      <alignment horizontal="left" wrapText="1"/>
    </xf>
    <xf numFmtId="0" fontId="0" fillId="12" borderId="44" xfId="0" applyFill="1" applyBorder="1" applyAlignment="1">
      <alignment horizontal="left" wrapText="1"/>
    </xf>
    <xf numFmtId="0" fontId="0" fillId="12" borderId="49" xfId="0" applyFill="1" applyBorder="1" applyAlignment="1">
      <alignment horizontal="left" wrapText="1"/>
    </xf>
    <xf numFmtId="0" fontId="0" fillId="12" borderId="45" xfId="0" applyFill="1" applyBorder="1" applyAlignment="1">
      <alignment horizontal="left" wrapText="1"/>
    </xf>
    <xf numFmtId="0" fontId="0" fillId="12" borderId="0" xfId="0" applyFill="1" applyBorder="1" applyAlignment="1">
      <alignment horizontal="left" wrapText="1"/>
    </xf>
    <xf numFmtId="0" fontId="0" fillId="12" borderId="6" xfId="0" applyFill="1" applyBorder="1" applyAlignment="1">
      <alignment horizontal="left" wrapText="1"/>
    </xf>
    <xf numFmtId="0" fontId="0" fillId="12" borderId="50" xfId="0" applyFill="1" applyBorder="1" applyAlignment="1">
      <alignment horizontal="left" wrapText="1"/>
    </xf>
    <xf numFmtId="0" fontId="0" fillId="12" borderId="52" xfId="0" applyFill="1" applyBorder="1" applyAlignment="1">
      <alignment horizontal="left" wrapText="1"/>
    </xf>
    <xf numFmtId="0" fontId="0" fillId="12" borderId="51" xfId="0" applyFill="1" applyBorder="1" applyAlignment="1">
      <alignment horizontal="left" wrapText="1"/>
    </xf>
    <xf numFmtId="0" fontId="10" fillId="0" borderId="2" xfId="0" applyFont="1" applyBorder="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0" fillId="12" borderId="43" xfId="0" applyFill="1" applyBorder="1" applyAlignment="1">
      <alignment horizontal="center" wrapText="1"/>
    </xf>
    <xf numFmtId="0" fontId="0" fillId="12" borderId="44" xfId="0" applyFill="1" applyBorder="1" applyAlignment="1">
      <alignment horizontal="center" wrapText="1"/>
    </xf>
    <xf numFmtId="0" fontId="0" fillId="12" borderId="49" xfId="0" applyFill="1" applyBorder="1" applyAlignment="1">
      <alignment horizontal="center" wrapText="1"/>
    </xf>
    <xf numFmtId="0" fontId="0" fillId="12" borderId="45" xfId="0" applyFill="1" applyBorder="1" applyAlignment="1">
      <alignment horizontal="center" wrapText="1"/>
    </xf>
    <xf numFmtId="0" fontId="0" fillId="12" borderId="0" xfId="0" applyFill="1" applyBorder="1" applyAlignment="1">
      <alignment horizontal="center" wrapText="1"/>
    </xf>
    <xf numFmtId="0" fontId="0" fillId="12" borderId="6" xfId="0" applyFill="1" applyBorder="1" applyAlignment="1">
      <alignment horizontal="center" wrapText="1"/>
    </xf>
    <xf numFmtId="0" fontId="0" fillId="12" borderId="50" xfId="0" applyFill="1" applyBorder="1" applyAlignment="1">
      <alignment horizontal="center" wrapText="1"/>
    </xf>
    <xf numFmtId="0" fontId="0" fillId="12" borderId="52" xfId="0" applyFill="1" applyBorder="1" applyAlignment="1">
      <alignment horizontal="center" wrapText="1"/>
    </xf>
    <xf numFmtId="0" fontId="0" fillId="12" borderId="51" xfId="0" applyFill="1" applyBorder="1" applyAlignment="1">
      <alignment horizontal="center" wrapText="1"/>
    </xf>
    <xf numFmtId="0" fontId="10" fillId="0" borderId="50" xfId="0" applyFont="1" applyBorder="1" applyAlignment="1">
      <alignment horizontal="center"/>
    </xf>
    <xf numFmtId="0" fontId="10" fillId="0" borderId="52" xfId="0" applyFont="1" applyBorder="1" applyAlignment="1">
      <alignment horizontal="center"/>
    </xf>
    <xf numFmtId="0" fontId="0" fillId="12" borderId="43" xfId="0" applyFill="1" applyBorder="1" applyAlignment="1" applyProtection="1">
      <alignment horizontal="left" wrapText="1"/>
    </xf>
    <xf numFmtId="0" fontId="0" fillId="12" borderId="44" xfId="0" applyFill="1" applyBorder="1" applyAlignment="1" applyProtection="1">
      <alignment horizontal="left"/>
    </xf>
    <xf numFmtId="0" fontId="0" fillId="12" borderId="49" xfId="0" applyFill="1" applyBorder="1" applyAlignment="1" applyProtection="1">
      <alignment horizontal="left"/>
    </xf>
    <xf numFmtId="0" fontId="0" fillId="12" borderId="45" xfId="0" applyFill="1" applyBorder="1" applyAlignment="1" applyProtection="1">
      <alignment horizontal="left"/>
    </xf>
    <xf numFmtId="0" fontId="0" fillId="12" borderId="0" xfId="0" applyFill="1" applyBorder="1" applyAlignment="1" applyProtection="1">
      <alignment horizontal="left"/>
    </xf>
    <xf numFmtId="0" fontId="0" fillId="12" borderId="6" xfId="0" applyFill="1" applyBorder="1" applyAlignment="1" applyProtection="1">
      <alignment horizontal="left"/>
    </xf>
    <xf numFmtId="0" fontId="0" fillId="12" borderId="50" xfId="0" applyFill="1" applyBorder="1" applyAlignment="1" applyProtection="1">
      <alignment horizontal="left"/>
    </xf>
    <xf numFmtId="0" fontId="0" fillId="12" borderId="52" xfId="0" applyFill="1" applyBorder="1" applyAlignment="1" applyProtection="1">
      <alignment horizontal="left"/>
    </xf>
    <xf numFmtId="0" fontId="0" fillId="12" borderId="51" xfId="0" applyFill="1" applyBorder="1" applyAlignment="1" applyProtection="1">
      <alignment horizontal="left"/>
    </xf>
    <xf numFmtId="0" fontId="1" fillId="2" borderId="7" xfId="1" applyBorder="1" applyProtection="1"/>
    <xf numFmtId="0" fontId="1" fillId="2" borderId="7" xfId="1" applyBorder="1" applyAlignment="1" applyProtection="1">
      <alignment horizontal="right"/>
    </xf>
  </cellXfs>
  <cellStyles count="4">
    <cellStyle name="Calculation" xfId="2" builtinId="22"/>
    <cellStyle name="Hyperlink" xfId="3" builtinId="8"/>
    <cellStyle name="Input" xfId="1" builtinId="20"/>
    <cellStyle name="Normal" xfId="0" builtinId="0"/>
  </cellStyles>
  <dxfs count="4">
    <dxf>
      <font>
        <strike val="0"/>
        <color theme="4" tint="0.59996337778862885"/>
      </font>
      <fill>
        <patternFill>
          <bgColor theme="4" tint="0.59996337778862885"/>
        </patternFill>
      </fill>
      <border>
        <left/>
        <right/>
        <top style="thin">
          <color auto="1"/>
        </top>
        <bottom/>
        <vertical/>
        <horizontal/>
      </border>
    </dxf>
    <dxf>
      <font>
        <color theme="4" tint="0.59996337778862885"/>
      </font>
      <fill>
        <patternFill>
          <bgColor theme="4" tint="0.59996337778862885"/>
        </patternFill>
      </fill>
      <border>
        <left/>
        <right/>
        <top/>
        <bottom style="thin">
          <color auto="1"/>
        </bottom>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0</xdr:colOff>
      <xdr:row>61</xdr:row>
      <xdr:rowOff>0</xdr:rowOff>
    </xdr:from>
    <xdr:to>
      <xdr:col>4</xdr:col>
      <xdr:colOff>4515395</xdr:colOff>
      <xdr:row>62</xdr:row>
      <xdr:rowOff>174172</xdr:rowOff>
    </xdr:to>
    <xdr:sp macro="" textlink="">
      <xdr:nvSpPr>
        <xdr:cNvPr id="5" name="Rectangle 4">
          <a:extLst>
            <a:ext uri="{FF2B5EF4-FFF2-40B4-BE49-F238E27FC236}">
              <a16:creationId xmlns:a16="http://schemas.microsoft.com/office/drawing/2014/main" id="{C3B16C7E-A1DA-4562-81F7-A505E45138D4}"/>
            </a:ext>
          </a:extLst>
        </xdr:cNvPr>
        <xdr:cNvSpPr/>
      </xdr:nvSpPr>
      <xdr:spPr>
        <a:xfrm>
          <a:off x="5127171" y="15708086"/>
          <a:ext cx="4515395" cy="36467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7620</xdr:colOff>
      <xdr:row>17</xdr:row>
      <xdr:rowOff>167640</xdr:rowOff>
    </xdr:from>
    <xdr:to>
      <xdr:col>4</xdr:col>
      <xdr:colOff>19050</xdr:colOff>
      <xdr:row>22</xdr:row>
      <xdr:rowOff>1681</xdr:rowOff>
    </xdr:to>
    <xdr:sp macro="" textlink="">
      <xdr:nvSpPr>
        <xdr:cNvPr id="1083" name="AutoShape 59">
          <a:extLst>
            <a:ext uri="{FF2B5EF4-FFF2-40B4-BE49-F238E27FC236}">
              <a16:creationId xmlns:a16="http://schemas.microsoft.com/office/drawing/2014/main" id="{0CE6E2BD-120F-4145-9ECE-31B2BBAF3EC6}"/>
            </a:ext>
          </a:extLst>
        </xdr:cNvPr>
        <xdr:cNvSpPr>
          <a:spLocks noChangeAspect="1" noChangeArrowheads="1"/>
        </xdr:cNvSpPr>
      </xdr:nvSpPr>
      <xdr:spPr bwMode="auto">
        <a:xfrm>
          <a:off x="617220" y="4427220"/>
          <a:ext cx="4732020" cy="13182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4</xdr:col>
      <xdr:colOff>4515395</xdr:colOff>
      <xdr:row>3</xdr:row>
      <xdr:rowOff>174172</xdr:rowOff>
    </xdr:to>
    <xdr:sp macro="" textlink="">
      <xdr:nvSpPr>
        <xdr:cNvPr id="10" name="Rectangle 9">
          <a:extLst>
            <a:ext uri="{FF2B5EF4-FFF2-40B4-BE49-F238E27FC236}">
              <a16:creationId xmlns:a16="http://schemas.microsoft.com/office/drawing/2014/main" id="{03CB5D34-8C11-47E3-9ACD-B588FD090029}"/>
            </a:ext>
          </a:extLst>
        </xdr:cNvPr>
        <xdr:cNvSpPr/>
      </xdr:nvSpPr>
      <xdr:spPr>
        <a:xfrm>
          <a:off x="5326380" y="13601700"/>
          <a:ext cx="4340135" cy="36488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1</xdr:row>
      <xdr:rowOff>0</xdr:rowOff>
    </xdr:from>
    <xdr:to>
      <xdr:col>4</xdr:col>
      <xdr:colOff>4332515</xdr:colOff>
      <xdr:row>1</xdr:row>
      <xdr:rowOff>1251857</xdr:rowOff>
    </xdr:to>
    <xdr:sp macro="" textlink="">
      <xdr:nvSpPr>
        <xdr:cNvPr id="11" name="DRV8300_Note1">
          <a:extLst>
            <a:ext uri="{FF2B5EF4-FFF2-40B4-BE49-F238E27FC236}">
              <a16:creationId xmlns:a16="http://schemas.microsoft.com/office/drawing/2014/main" id="{DD2468F1-0735-4D95-A1F4-B63A0004C23A}"/>
            </a:ext>
          </a:extLst>
        </xdr:cNvPr>
        <xdr:cNvSpPr/>
      </xdr:nvSpPr>
      <xdr:spPr>
        <a:xfrm>
          <a:off x="5326380" y="12344400"/>
          <a:ext cx="4332515" cy="1251857"/>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Note: Since</a:t>
          </a:r>
          <a:r>
            <a:rPr lang="en-US" sz="1100" b="1" baseline="0">
              <a:solidFill>
                <a:sysClr val="windowText" lastClr="000000"/>
              </a:solidFill>
            </a:rPr>
            <a:t> the GVDD of the device is supplied externally, the limitations of the average gate current will be dependent on the average current capability of the external GVDD supply used as well as the current limit of the bootstrap diode.</a:t>
          </a:r>
          <a:endParaRPr lang="en-US" sz="1100" b="1">
            <a:solidFill>
              <a:sysClr val="windowText" lastClr="000000"/>
            </a:solidFil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ti.com/legal/terms-conditions/terms-of-sale.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78B8E-5962-4866-877A-699D9B797C90}">
  <dimension ref="B1:AM61"/>
  <sheetViews>
    <sheetView tabSelected="1" topLeftCell="A2" zoomScaleNormal="100" workbookViewId="0">
      <selection activeCell="C5" sqref="C5"/>
    </sheetView>
  </sheetViews>
  <sheetFormatPr defaultRowHeight="14.4" x14ac:dyDescent="0.3"/>
  <cols>
    <col min="2" max="2" width="51" customWidth="1"/>
    <col min="3" max="3" width="11.109375" customWidth="1"/>
    <col min="4" max="4" width="6.6640625" customWidth="1"/>
    <col min="5" max="5" width="56.21875" customWidth="1"/>
    <col min="6" max="6" width="11.88671875" hidden="1" customWidth="1"/>
    <col min="7" max="7" width="19.6640625" hidden="1" customWidth="1"/>
    <col min="8" max="8" width="23.33203125" hidden="1" customWidth="1"/>
    <col min="9" max="9" width="28.6640625" hidden="1" customWidth="1"/>
    <col min="10" max="10" width="4.109375" hidden="1" customWidth="1"/>
    <col min="11" max="11" width="17.109375" hidden="1" customWidth="1"/>
    <col min="12" max="12" width="3.6640625" hidden="1" customWidth="1"/>
    <col min="13" max="14" width="18.109375" hidden="1" customWidth="1"/>
    <col min="15" max="15" width="6.44140625" hidden="1" customWidth="1"/>
    <col min="16" max="16" width="15.6640625" hidden="1" customWidth="1"/>
    <col min="17" max="17" width="13.6640625" hidden="1" customWidth="1"/>
    <col min="18" max="18" width="25.5546875" hidden="1" customWidth="1"/>
    <col min="19" max="19" width="10.44140625" hidden="1" customWidth="1"/>
    <col min="20" max="20" width="9.6640625" hidden="1" customWidth="1"/>
    <col min="21" max="21" width="10" hidden="1" customWidth="1"/>
    <col min="22" max="22" width="9.109375" hidden="1" customWidth="1"/>
    <col min="23" max="23" width="7.88671875" hidden="1" customWidth="1"/>
    <col min="24" max="24" width="11.109375" hidden="1" customWidth="1"/>
    <col min="25" max="25" width="12.109375" hidden="1" customWidth="1"/>
    <col min="26" max="26" width="8.109375" hidden="1" customWidth="1"/>
    <col min="27" max="28" width="17.5546875" hidden="1" customWidth="1"/>
    <col min="29" max="29" width="15.109375" hidden="1" customWidth="1"/>
    <col min="30" max="30" width="28.44140625" hidden="1" customWidth="1"/>
    <col min="31" max="31" width="9.109375" hidden="1" customWidth="1"/>
    <col min="32" max="32" width="10.88671875" hidden="1" customWidth="1"/>
    <col min="33" max="33" width="8.88671875" hidden="1" customWidth="1"/>
    <col min="34" max="34" width="16.5546875" hidden="1" customWidth="1"/>
    <col min="35" max="35" width="8.88671875" hidden="1" customWidth="1"/>
    <col min="36" max="36" width="11.6640625" hidden="1" customWidth="1"/>
    <col min="37" max="39" width="8.88671875" hidden="1" customWidth="1"/>
    <col min="40" max="65" width="8.88671875" customWidth="1"/>
  </cols>
  <sheetData>
    <row r="1" spans="2:30" ht="55.2" customHeight="1" x14ac:dyDescent="0.3">
      <c r="F1" s="148" t="s">
        <v>63</v>
      </c>
      <c r="G1" s="148"/>
      <c r="H1" s="148"/>
      <c r="I1" s="148"/>
      <c r="J1" s="148"/>
      <c r="K1" s="148"/>
      <c r="L1" s="148"/>
      <c r="M1" s="148"/>
      <c r="N1" s="148"/>
      <c r="O1" s="148"/>
      <c r="P1" s="148"/>
      <c r="Q1" s="148"/>
      <c r="R1" s="148"/>
      <c r="S1" s="148"/>
      <c r="T1" s="148"/>
      <c r="U1" s="148"/>
      <c r="V1" s="148"/>
      <c r="W1" s="148"/>
      <c r="X1" s="148"/>
      <c r="Y1" s="148"/>
      <c r="Z1" s="148"/>
      <c r="AA1" s="148"/>
      <c r="AB1" s="19"/>
    </row>
    <row r="2" spans="2:30" ht="36" customHeight="1" x14ac:dyDescent="0.3">
      <c r="F2" s="148"/>
      <c r="G2" s="148"/>
      <c r="H2" s="148"/>
      <c r="I2" s="148"/>
      <c r="J2" s="148"/>
      <c r="K2" s="148"/>
      <c r="L2" s="148"/>
      <c r="M2" s="148"/>
      <c r="N2" s="148"/>
      <c r="O2" s="148"/>
      <c r="P2" s="148"/>
      <c r="Q2" s="148"/>
      <c r="R2" s="148"/>
      <c r="S2" s="148"/>
      <c r="T2" s="148"/>
      <c r="U2" s="148"/>
      <c r="V2" s="148"/>
      <c r="W2" s="148"/>
      <c r="X2" s="148"/>
      <c r="Y2" s="148"/>
      <c r="Z2" s="148"/>
      <c r="AA2" s="148"/>
      <c r="AB2" s="19"/>
    </row>
    <row r="3" spans="2:30" ht="15" thickBot="1" x14ac:dyDescent="0.35">
      <c r="F3" s="148"/>
      <c r="G3" s="148"/>
      <c r="H3" s="148"/>
      <c r="I3" s="148"/>
      <c r="J3" s="148"/>
      <c r="K3" s="148"/>
      <c r="L3" s="148"/>
      <c r="M3" s="148"/>
      <c r="N3" s="148"/>
      <c r="O3" s="148"/>
      <c r="P3" s="148"/>
      <c r="Q3" s="148"/>
      <c r="R3" s="148"/>
      <c r="S3" s="148"/>
      <c r="T3" s="148"/>
      <c r="U3" s="148"/>
      <c r="V3" s="148"/>
      <c r="W3" s="148"/>
      <c r="X3" s="148"/>
      <c r="Y3" s="148"/>
      <c r="Z3" s="148"/>
      <c r="AA3" s="148"/>
      <c r="AB3" s="19"/>
    </row>
    <row r="4" spans="2:30" ht="21.75" customHeight="1" thickBot="1" x14ac:dyDescent="0.45">
      <c r="B4" s="145" t="s">
        <v>0</v>
      </c>
      <c r="C4" s="146"/>
      <c r="D4" s="147"/>
      <c r="E4" s="1"/>
      <c r="F4" s="148"/>
      <c r="G4" s="148"/>
      <c r="H4" s="148"/>
      <c r="I4" s="148"/>
      <c r="J4" s="148"/>
      <c r="K4" s="148"/>
      <c r="L4" s="148"/>
      <c r="M4" s="148"/>
      <c r="N4" s="148"/>
      <c r="O4" s="148"/>
      <c r="P4" s="148"/>
      <c r="Q4" s="148"/>
      <c r="R4" s="148"/>
      <c r="S4" s="148"/>
      <c r="T4" s="148"/>
      <c r="U4" s="148"/>
      <c r="V4" s="148"/>
      <c r="W4" s="148"/>
      <c r="X4" s="148"/>
      <c r="Y4" s="148"/>
      <c r="Z4" s="148"/>
      <c r="AA4" s="148"/>
      <c r="AB4" s="19"/>
      <c r="AC4" s="1"/>
      <c r="AD4" s="1"/>
    </row>
    <row r="5" spans="2:30" ht="21.75" customHeight="1" thickBot="1" x14ac:dyDescent="0.35">
      <c r="B5" s="12" t="s">
        <v>5</v>
      </c>
      <c r="C5" s="122" t="s">
        <v>20</v>
      </c>
      <c r="D5" s="3"/>
      <c r="E5" s="1"/>
      <c r="F5" s="148"/>
      <c r="G5" s="148"/>
      <c r="H5" s="148"/>
      <c r="I5" s="148"/>
      <c r="J5" s="148"/>
      <c r="K5" s="148"/>
      <c r="L5" s="148"/>
      <c r="M5" s="148"/>
      <c r="N5" s="148"/>
      <c r="O5" s="148"/>
      <c r="P5" s="148"/>
      <c r="Q5" s="148"/>
      <c r="R5" s="148"/>
      <c r="S5" s="148"/>
      <c r="T5" s="148"/>
      <c r="U5" s="148"/>
      <c r="V5" s="148"/>
      <c r="W5" s="148"/>
      <c r="X5" s="148"/>
      <c r="Y5" s="148"/>
      <c r="Z5" s="148"/>
      <c r="AA5" s="148"/>
      <c r="AB5" s="19"/>
      <c r="AC5" s="1"/>
      <c r="AD5" s="1"/>
    </row>
    <row r="6" spans="2:30" x14ac:dyDescent="0.3">
      <c r="B6" s="120" t="str">
        <f>IF(isExternalGVDD,"External GVDD average current capability", "")</f>
        <v/>
      </c>
      <c r="C6" s="222"/>
      <c r="D6" s="121" t="str">
        <f>IF(isExternalGVDD,"mA","")</f>
        <v/>
      </c>
      <c r="E6" s="1"/>
      <c r="F6" s="148"/>
      <c r="G6" s="148"/>
      <c r="H6" s="148"/>
      <c r="I6" s="148"/>
      <c r="J6" s="148"/>
      <c r="K6" s="148"/>
      <c r="L6" s="148"/>
      <c r="M6" s="148"/>
      <c r="N6" s="148"/>
      <c r="O6" s="148"/>
      <c r="P6" s="148"/>
      <c r="Q6" s="148"/>
      <c r="R6" s="148"/>
      <c r="S6" s="148"/>
      <c r="T6" s="148"/>
      <c r="U6" s="148"/>
      <c r="V6" s="148"/>
      <c r="W6" s="148"/>
      <c r="X6" s="148"/>
      <c r="Y6" s="148"/>
      <c r="Z6" s="148"/>
      <c r="AA6" s="148"/>
      <c r="AB6" s="19"/>
      <c r="AC6" s="1"/>
      <c r="AD6" s="1"/>
    </row>
    <row r="7" spans="2:30" ht="15" thickBot="1" x14ac:dyDescent="0.35">
      <c r="B7" s="120" t="str">
        <f>IF(isExternalBootstrap,"External bootstrap diode continuous current capability", "")</f>
        <v/>
      </c>
      <c r="C7" s="223"/>
      <c r="D7" s="121" t="str">
        <f>IF(isExternalBootstrap,"mA","")</f>
        <v/>
      </c>
      <c r="E7" s="1"/>
      <c r="F7" s="148"/>
      <c r="G7" s="148"/>
      <c r="H7" s="148"/>
      <c r="I7" s="148"/>
      <c r="J7" s="148"/>
      <c r="K7" s="148"/>
      <c r="L7" s="148"/>
      <c r="M7" s="148"/>
      <c r="N7" s="148"/>
      <c r="O7" s="148"/>
      <c r="P7" s="148"/>
      <c r="Q7" s="148"/>
      <c r="R7" s="148"/>
      <c r="S7" s="148"/>
      <c r="T7" s="148"/>
      <c r="U7" s="148"/>
      <c r="V7" s="148"/>
      <c r="W7" s="148"/>
      <c r="X7" s="148"/>
      <c r="Y7" s="148"/>
      <c r="Z7" s="148"/>
      <c r="AA7" s="148"/>
      <c r="AB7" s="19"/>
      <c r="AC7" s="1"/>
      <c r="AD7" s="1"/>
    </row>
    <row r="8" spans="2:30" x14ac:dyDescent="0.3">
      <c r="B8" s="11" t="s">
        <v>1</v>
      </c>
      <c r="C8" s="17">
        <v>20</v>
      </c>
      <c r="D8" s="2" t="s">
        <v>2</v>
      </c>
      <c r="E8" s="1"/>
      <c r="F8" s="148"/>
      <c r="G8" s="148"/>
      <c r="H8" s="148"/>
      <c r="I8" s="148"/>
      <c r="J8" s="148"/>
      <c r="K8" s="148"/>
      <c r="L8" s="148"/>
      <c r="M8" s="148"/>
      <c r="N8" s="148"/>
      <c r="O8" s="148"/>
      <c r="P8" s="148"/>
      <c r="Q8" s="148"/>
      <c r="R8" s="148"/>
      <c r="S8" s="148"/>
      <c r="T8" s="148"/>
      <c r="U8" s="148"/>
      <c r="V8" s="148"/>
      <c r="W8" s="148"/>
      <c r="X8" s="148"/>
      <c r="Y8" s="148"/>
      <c r="Z8" s="148"/>
      <c r="AA8" s="148"/>
      <c r="AB8" s="19"/>
      <c r="AC8" s="1"/>
      <c r="AD8" s="1"/>
    </row>
    <row r="9" spans="2:30" x14ac:dyDescent="0.3">
      <c r="B9" s="16" t="str">
        <f>_xlfn.CONCAT("Nominal ",SupplyVoltageName," voltage")</f>
        <v>Nominal PVDD voltage</v>
      </c>
      <c r="C9" s="17">
        <v>12</v>
      </c>
      <c r="D9" s="18" t="s">
        <v>12</v>
      </c>
      <c r="E9" s="1" t="str">
        <f>IF(OR(NominalVoltage&lt;MinimumDeviceVoltage,NominalVoltage&gt;MaximumDeviceVoltage),"supply voltage outside of device recommended operating region","")</f>
        <v/>
      </c>
      <c r="F9" s="148"/>
      <c r="G9" s="148"/>
      <c r="H9" s="148"/>
      <c r="I9" s="148"/>
      <c r="J9" s="148"/>
      <c r="K9" s="148"/>
      <c r="L9" s="148"/>
      <c r="M9" s="148"/>
      <c r="N9" s="148"/>
      <c r="O9" s="148"/>
      <c r="P9" s="148"/>
      <c r="Q9" s="148"/>
      <c r="R9" s="148"/>
      <c r="S9" s="148"/>
      <c r="T9" s="148"/>
      <c r="U9" s="148"/>
      <c r="V9" s="148"/>
      <c r="W9" s="148"/>
      <c r="X9" s="148"/>
      <c r="Y9" s="148"/>
      <c r="Z9" s="148"/>
      <c r="AA9" s="148"/>
      <c r="AB9" s="19"/>
      <c r="AC9" s="1"/>
      <c r="AD9" s="1"/>
    </row>
    <row r="10" spans="2:30" x14ac:dyDescent="0.3">
      <c r="B10" s="16" t="str">
        <f>_xlfn.CONCAT("Minimum ",SupplyVoltageName," voltage")</f>
        <v>Minimum PVDD voltage</v>
      </c>
      <c r="C10" s="17">
        <v>4.5</v>
      </c>
      <c r="D10" s="18" t="s">
        <v>12</v>
      </c>
      <c r="E10" s="1" t="str">
        <f>IF(OR(MinimumVoltage&lt;MinimumDeviceVoltage,MinimumVoltage&gt;MaximumDeviceVoltage),"supply voltage outside of device recommended operating region","")</f>
        <v/>
      </c>
      <c r="F10" s="148"/>
      <c r="G10" s="148"/>
      <c r="H10" s="148"/>
      <c r="I10" s="148"/>
      <c r="J10" s="148"/>
      <c r="K10" s="148"/>
      <c r="L10" s="148"/>
      <c r="M10" s="148"/>
      <c r="N10" s="148"/>
      <c r="O10" s="148"/>
      <c r="P10" s="148"/>
      <c r="Q10" s="148"/>
      <c r="R10" s="148"/>
      <c r="S10" s="148"/>
      <c r="T10" s="148"/>
      <c r="U10" s="148"/>
      <c r="V10" s="148"/>
      <c r="W10" s="148"/>
      <c r="X10" s="148"/>
      <c r="Y10" s="148"/>
      <c r="Z10" s="148"/>
      <c r="AA10" s="148"/>
      <c r="AB10" s="19"/>
      <c r="AC10" s="1"/>
      <c r="AD10" s="1"/>
    </row>
    <row r="11" spans="2:30" x14ac:dyDescent="0.3">
      <c r="B11" s="16" t="str">
        <f>_xlfn.CONCAT("Maximum ",SupplyVoltageName," voltage")</f>
        <v>Maximum PVDD voltage</v>
      </c>
      <c r="C11" s="17">
        <v>24</v>
      </c>
      <c r="D11" s="18" t="s">
        <v>12</v>
      </c>
      <c r="E11" s="1" t="str">
        <f>IF(OR(MaximumVoltage&lt;MinimumDeviceVoltage,MaximumVoltage&gt;MaximumDeviceVoltage),"supply voltage outside of device recommended operating region","")</f>
        <v/>
      </c>
      <c r="F11" s="148"/>
      <c r="G11" s="148"/>
      <c r="H11" s="148"/>
      <c r="I11" s="148"/>
      <c r="J11" s="148"/>
      <c r="K11" s="148"/>
      <c r="L11" s="148"/>
      <c r="M11" s="148"/>
      <c r="N11" s="148"/>
      <c r="O11" s="148"/>
      <c r="P11" s="148"/>
      <c r="Q11" s="148"/>
      <c r="R11" s="148"/>
      <c r="S11" s="148"/>
      <c r="T11" s="148"/>
      <c r="U11" s="148"/>
      <c r="V11" s="148"/>
      <c r="W11" s="148"/>
      <c r="X11" s="148"/>
      <c r="Y11" s="148"/>
      <c r="Z11" s="148"/>
      <c r="AA11" s="148"/>
      <c r="AB11" s="19"/>
      <c r="AC11" s="1"/>
      <c r="AD11" s="1"/>
    </row>
    <row r="12" spans="2:30" ht="15" customHeight="1" thickBot="1" x14ac:dyDescent="0.35">
      <c r="B12" s="16" t="s">
        <v>17</v>
      </c>
      <c r="C12" s="17">
        <v>100</v>
      </c>
      <c r="D12" s="18" t="s">
        <v>13</v>
      </c>
      <c r="E12" s="1"/>
      <c r="F12" s="148"/>
      <c r="G12" s="148"/>
      <c r="H12" s="148"/>
      <c r="I12" s="148"/>
      <c r="J12" s="148"/>
      <c r="K12" s="148"/>
      <c r="L12" s="148"/>
      <c r="M12" s="148"/>
      <c r="N12" s="148"/>
      <c r="O12" s="148"/>
      <c r="P12" s="148"/>
      <c r="Q12" s="148"/>
      <c r="R12" s="148"/>
      <c r="S12" s="148"/>
      <c r="T12" s="148"/>
      <c r="U12" s="148"/>
      <c r="V12" s="148"/>
      <c r="W12" s="148"/>
      <c r="X12" s="148"/>
      <c r="Y12" s="148"/>
      <c r="Z12" s="148"/>
      <c r="AA12" s="148"/>
      <c r="AB12" s="19"/>
      <c r="AC12" s="1"/>
      <c r="AD12" s="1"/>
    </row>
    <row r="13" spans="2:30" ht="15" thickBot="1" x14ac:dyDescent="0.35">
      <c r="B13" s="16" t="s">
        <v>15</v>
      </c>
      <c r="C13" s="17">
        <v>0</v>
      </c>
      <c r="D13" s="18" t="s">
        <v>14</v>
      </c>
      <c r="E13" s="1"/>
      <c r="F13" s="167" t="s">
        <v>26</v>
      </c>
      <c r="G13" s="168"/>
      <c r="H13" s="168"/>
      <c r="I13" s="168"/>
      <c r="J13" s="168"/>
      <c r="K13" s="168"/>
      <c r="L13" s="168"/>
      <c r="M13" s="168"/>
      <c r="N13" s="168"/>
      <c r="O13" s="169"/>
      <c r="P13" s="119"/>
      <c r="Q13" s="119"/>
      <c r="R13" s="119"/>
      <c r="S13" s="119"/>
      <c r="T13" s="119"/>
      <c r="U13" s="119"/>
      <c r="V13" s="119"/>
      <c r="W13" s="119"/>
      <c r="X13" s="119"/>
      <c r="Y13" s="119"/>
      <c r="Z13" s="119"/>
      <c r="AA13" s="119"/>
      <c r="AB13" s="32"/>
      <c r="AC13" s="1"/>
      <c r="AD13" s="1"/>
    </row>
    <row r="14" spans="2:30" x14ac:dyDescent="0.3">
      <c r="B14" s="16" t="s">
        <v>16</v>
      </c>
      <c r="C14" s="17">
        <v>0</v>
      </c>
      <c r="D14" s="18" t="s">
        <v>14</v>
      </c>
      <c r="E14" s="1"/>
      <c r="F14" s="149" t="s">
        <v>5</v>
      </c>
      <c r="G14" s="152" t="s">
        <v>43</v>
      </c>
      <c r="H14" s="155"/>
      <c r="I14" s="152" t="s">
        <v>44</v>
      </c>
      <c r="J14" s="155"/>
      <c r="K14" s="152" t="s">
        <v>49</v>
      </c>
      <c r="L14" s="155"/>
      <c r="M14" s="160" t="s">
        <v>23</v>
      </c>
      <c r="N14" s="163" t="s">
        <v>48</v>
      </c>
      <c r="O14" s="164"/>
      <c r="P14" s="33"/>
      <c r="Q14" s="1"/>
      <c r="R14" s="1"/>
    </row>
    <row r="15" spans="2:30" ht="15" customHeight="1" thickBot="1" x14ac:dyDescent="0.35">
      <c r="B15" s="12" t="s">
        <v>3</v>
      </c>
      <c r="C15" s="8" t="s">
        <v>11</v>
      </c>
      <c r="D15" s="3"/>
      <c r="E15" s="1"/>
      <c r="F15" s="150"/>
      <c r="G15" s="153"/>
      <c r="H15" s="156"/>
      <c r="I15" s="158"/>
      <c r="J15" s="156"/>
      <c r="K15" s="158"/>
      <c r="L15" s="156"/>
      <c r="M15" s="161"/>
      <c r="N15" s="165"/>
      <c r="O15" s="166"/>
      <c r="P15" s="33"/>
      <c r="Q15" s="1"/>
      <c r="R15" s="1"/>
    </row>
    <row r="16" spans="2:30" ht="20.25" customHeight="1" thickBot="1" x14ac:dyDescent="0.35">
      <c r="B16" s="13"/>
      <c r="C16" s="4"/>
      <c r="D16" s="5"/>
      <c r="E16" s="1"/>
      <c r="F16" s="151"/>
      <c r="G16" s="154"/>
      <c r="H16" s="157"/>
      <c r="I16" s="159"/>
      <c r="J16" s="157"/>
      <c r="K16" s="159"/>
      <c r="L16" s="157"/>
      <c r="M16" s="162"/>
      <c r="N16" s="165"/>
      <c r="O16" s="166"/>
      <c r="P16" s="33"/>
      <c r="Q16" s="30" t="s">
        <v>3</v>
      </c>
      <c r="R16" s="31" t="s">
        <v>7</v>
      </c>
    </row>
    <row r="17" spans="2:38" ht="20.25" customHeight="1" thickBot="1" x14ac:dyDescent="0.35">
      <c r="B17" s="13"/>
      <c r="C17" s="4"/>
      <c r="D17" s="5"/>
      <c r="E17" s="1"/>
      <c r="F17" s="101" t="s">
        <v>47</v>
      </c>
      <c r="G17" s="102">
        <v>20</v>
      </c>
      <c r="H17" s="101" t="s">
        <v>12</v>
      </c>
      <c r="I17" s="100">
        <v>4.8</v>
      </c>
      <c r="J17" s="101" t="s">
        <v>12</v>
      </c>
      <c r="K17" s="103"/>
      <c r="L17" s="103"/>
      <c r="M17" s="101" t="s">
        <v>45</v>
      </c>
      <c r="N17" s="100">
        <v>1.5</v>
      </c>
      <c r="O17" s="101" t="s">
        <v>8</v>
      </c>
      <c r="P17" s="33"/>
      <c r="Q17" s="42"/>
      <c r="R17" s="43"/>
    </row>
    <row r="18" spans="2:38" ht="28.8" x14ac:dyDescent="0.3">
      <c r="B18" s="93" t="str">
        <f>_xlfn.CONCAT("Low side + High side combined total average gate current with ", MinimumVoltage, "V ", SupplyVoltageName," voltage")</f>
        <v>Low side + High side combined total average gate current with 4.5V PVDD voltage</v>
      </c>
      <c r="C18" s="94">
        <f ca="1">VLOOKUP(MinimumVoltage,Igate_range,3,TRUE)</f>
        <v>10</v>
      </c>
      <c r="D18" s="95" t="s">
        <v>8</v>
      </c>
      <c r="E18" s="1"/>
      <c r="F18" s="101" t="s">
        <v>46</v>
      </c>
      <c r="G18" s="102">
        <v>20</v>
      </c>
      <c r="H18" s="101" t="s">
        <v>12</v>
      </c>
      <c r="I18" s="100">
        <v>4.8</v>
      </c>
      <c r="J18" s="101" t="s">
        <v>12</v>
      </c>
      <c r="K18" s="100">
        <v>100</v>
      </c>
      <c r="L18" s="104" t="s">
        <v>8</v>
      </c>
      <c r="M18" s="101" t="s">
        <v>45</v>
      </c>
      <c r="N18" s="100">
        <v>1.5</v>
      </c>
      <c r="O18" s="101" t="s">
        <v>8</v>
      </c>
      <c r="P18" s="33"/>
      <c r="Q18" s="42"/>
      <c r="R18" s="43"/>
    </row>
    <row r="19" spans="2:38" ht="30" customHeight="1" thickBot="1" x14ac:dyDescent="0.35">
      <c r="B19" s="15" t="str">
        <f>_xlfn.CONCAT("Max MOSFET Qg per gate output at ",MinimumVoltage,"V ",SupplyVoltageName," voltage")</f>
        <v>Max MOSFET Qg per gate output at 4.5V PVDD voltage</v>
      </c>
      <c r="C19" s="10">
        <f ca="1">((AVG_Gate_Current_minimum_voltage - GateResistorCurrentMinimum*(Num_FETs_switching/2))*10^6/(Num_FETs_switching*PWM_Frequency))
- (CgdChargeMinimum + CgsChargeMinimum)</f>
        <v>79.958333333333329</v>
      </c>
      <c r="D19" s="7" t="s">
        <v>10</v>
      </c>
      <c r="E19" s="1"/>
      <c r="F19" s="36" t="s">
        <v>21</v>
      </c>
      <c r="G19" s="20">
        <v>60</v>
      </c>
      <c r="H19" s="20" t="s">
        <v>12</v>
      </c>
      <c r="I19" s="20">
        <v>6</v>
      </c>
      <c r="J19" s="20" t="s">
        <v>12</v>
      </c>
      <c r="K19" s="20"/>
      <c r="L19" s="21"/>
      <c r="M19" s="21" t="s">
        <v>24</v>
      </c>
      <c r="N19" s="21"/>
      <c r="O19" s="21"/>
      <c r="P19" s="35"/>
      <c r="Q19" s="28" t="s">
        <v>4</v>
      </c>
      <c r="R19" s="29">
        <v>2</v>
      </c>
    </row>
    <row r="20" spans="2:38" ht="28.8" x14ac:dyDescent="0.3">
      <c r="B20" s="14" t="str">
        <f>_xlfn.CONCAT("Low side + High side combined total average gate current with ", NominalVoltage, "V ", SupplyVoltageName," voltage")</f>
        <v>Low side + High side combined total average gate current with 12V PVDD voltage</v>
      </c>
      <c r="C20" s="9">
        <f ca="1">VLOOKUP(NominalVoltage,Igate_range,3,TRUE)</f>
        <v>30</v>
      </c>
      <c r="D20" s="6" t="s">
        <v>8</v>
      </c>
      <c r="E20" s="1"/>
      <c r="F20" s="37" t="s">
        <v>22</v>
      </c>
      <c r="G20" s="22">
        <v>60</v>
      </c>
      <c r="H20" s="22" t="s">
        <v>12</v>
      </c>
      <c r="I20" s="22">
        <v>6</v>
      </c>
      <c r="J20" s="46" t="s">
        <v>12</v>
      </c>
      <c r="K20" s="22"/>
      <c r="L20" s="23"/>
      <c r="M20" s="99" t="s">
        <v>24</v>
      </c>
      <c r="N20" s="23"/>
      <c r="O20" s="23"/>
      <c r="P20" s="34"/>
      <c r="Q20" s="25" t="s">
        <v>9</v>
      </c>
      <c r="R20" s="6">
        <v>6</v>
      </c>
    </row>
    <row r="21" spans="2:38" ht="15" thickBot="1" x14ac:dyDescent="0.35">
      <c r="B21" s="15" t="str">
        <f>_xlfn.CONCAT("Max MOSFET Qg per gate output at ",NominalVoltage,"V ",SupplyVoltageName," voltage")</f>
        <v>Max MOSFET Qg per gate output at 12V PVDD voltage</v>
      </c>
      <c r="C21" s="10">
        <f ca="1">((AVG_Gate_Current_nominal_voltage - GateResistorCurrentNominal*(Num_FETs_switching/2))*10^6/(Num_FETs_switching*PWM_Frequency))
- (CgdChargeNominal + CgsChargeNominal)</f>
        <v>246.125</v>
      </c>
      <c r="D21" s="7" t="s">
        <v>10</v>
      </c>
      <c r="E21" s="1"/>
      <c r="F21" s="38" t="s">
        <v>19</v>
      </c>
      <c r="G21" s="21">
        <v>60</v>
      </c>
      <c r="H21" s="21" t="s">
        <v>12</v>
      </c>
      <c r="I21" s="21">
        <v>4.5</v>
      </c>
      <c r="J21" s="47" t="s">
        <v>12</v>
      </c>
      <c r="K21" s="21"/>
      <c r="L21" s="20"/>
      <c r="M21" s="48" t="s">
        <v>25</v>
      </c>
      <c r="N21" s="20"/>
      <c r="O21" s="20"/>
      <c r="P21" s="34"/>
      <c r="Q21" s="26" t="s">
        <v>11</v>
      </c>
      <c r="R21" s="27">
        <v>6</v>
      </c>
    </row>
    <row r="22" spans="2:38" ht="28.8" x14ac:dyDescent="0.3">
      <c r="B22" s="14" t="str">
        <f>_xlfn.CONCAT("Low side + High side combined total average gate current",IF(isExternalGVDD,"",_xlfn.CONCAT( " with ", MaximumVoltage, "V ", SupplyVoltageName," voltage")))</f>
        <v>Low side + High side combined total average gate current with 24V PVDD voltage</v>
      </c>
      <c r="C22" s="9">
        <f ca="1">IF(isExternalGVDD,GVDDAverageGateCurrent,VLOOKUP(MaximumVoltage,Igate_range,3,TRUE))</f>
        <v>30</v>
      </c>
      <c r="D22" s="6" t="s">
        <v>8</v>
      </c>
      <c r="E22" s="1"/>
      <c r="F22" s="37" t="s">
        <v>20</v>
      </c>
      <c r="G22" s="22">
        <v>60</v>
      </c>
      <c r="H22" s="22" t="s">
        <v>12</v>
      </c>
      <c r="I22" s="22">
        <v>4.5</v>
      </c>
      <c r="J22" s="46" t="s">
        <v>12</v>
      </c>
      <c r="K22" s="22"/>
      <c r="L22" s="23"/>
      <c r="M22" s="99" t="s">
        <v>25</v>
      </c>
      <c r="N22" s="23"/>
      <c r="O22" s="23"/>
      <c r="P22" s="34"/>
      <c r="Q22" s="1"/>
      <c r="R22" s="1"/>
      <c r="AE22" s="190" t="s">
        <v>54</v>
      </c>
      <c r="AF22" s="191"/>
      <c r="AG22" s="191"/>
      <c r="AH22" s="191"/>
      <c r="AI22" s="191"/>
      <c r="AJ22" s="192"/>
    </row>
    <row r="23" spans="2:38" ht="15" thickBot="1" x14ac:dyDescent="0.35">
      <c r="B23" s="15" t="str">
        <f>_xlfn.CONCAT("Max MOSFET Qg per gate output", IF(isExternalGVDD,"",_xlfn.CONCAT( " at ",MaximumVoltage,"V ",SupplyVoltageName," voltage")))</f>
        <v>Max MOSFET Qg per gate output at 24V PVDD voltage</v>
      </c>
      <c r="C23" s="10">
        <f ca="1">((AVG_Gate_Current_maximum_voltage - GateResistorCurrentMaximum*(Num_FETs_switching/2))*10^6/(Num_FETs_switching*PWM_Frequency))
- (CgdChargeMaximum + CgsChargeMaximum)</f>
        <v>246.125</v>
      </c>
      <c r="D23" s="7" t="s">
        <v>10</v>
      </c>
      <c r="E23" s="1"/>
      <c r="F23" s="39" t="s">
        <v>18</v>
      </c>
      <c r="G23" s="20">
        <v>60</v>
      </c>
      <c r="H23" s="20" t="s">
        <v>12</v>
      </c>
      <c r="I23" s="20">
        <v>5.5</v>
      </c>
      <c r="J23" s="48" t="s">
        <v>12</v>
      </c>
      <c r="K23" s="20"/>
      <c r="L23" s="20"/>
      <c r="M23" s="48" t="s">
        <v>24</v>
      </c>
      <c r="N23" s="20"/>
      <c r="O23" s="20"/>
      <c r="P23" s="34"/>
      <c r="Q23" s="1"/>
      <c r="R23" s="1"/>
      <c r="AE23" s="193"/>
      <c r="AF23" s="194"/>
      <c r="AG23" s="194"/>
      <c r="AH23" s="194"/>
      <c r="AI23" s="194"/>
      <c r="AJ23" s="195"/>
    </row>
    <row r="24" spans="2:38" ht="15" thickBot="1" x14ac:dyDescent="0.35">
      <c r="C24" s="1"/>
      <c r="D24" s="1"/>
      <c r="E24" s="1"/>
      <c r="F24" s="40" t="s">
        <v>66</v>
      </c>
      <c r="G24" s="41">
        <v>75</v>
      </c>
      <c r="H24" s="41" t="s">
        <v>12</v>
      </c>
      <c r="I24" s="41">
        <v>9</v>
      </c>
      <c r="J24" s="49" t="s">
        <v>12</v>
      </c>
      <c r="K24" s="41"/>
      <c r="L24" s="41"/>
      <c r="M24" s="49" t="s">
        <v>24</v>
      </c>
      <c r="N24" s="23"/>
      <c r="O24" s="23"/>
      <c r="P24" s="34"/>
      <c r="Q24" s="1"/>
      <c r="R24" s="1"/>
      <c r="AE24" s="193"/>
      <c r="AF24" s="194"/>
      <c r="AG24" s="194"/>
      <c r="AH24" s="194"/>
      <c r="AI24" s="194"/>
      <c r="AJ24" s="195"/>
    </row>
    <row r="25" spans="2:38" ht="15" thickBot="1" x14ac:dyDescent="0.35">
      <c r="E25" s="1"/>
      <c r="F25" s="40" t="s">
        <v>67</v>
      </c>
      <c r="G25" s="41">
        <v>75</v>
      </c>
      <c r="H25" s="41" t="s">
        <v>12</v>
      </c>
      <c r="I25" s="41">
        <v>9</v>
      </c>
      <c r="J25" s="49" t="s">
        <v>12</v>
      </c>
      <c r="K25" s="41"/>
      <c r="L25" s="41"/>
      <c r="M25" s="49" t="s">
        <v>24</v>
      </c>
      <c r="N25" s="23"/>
      <c r="O25" s="23"/>
      <c r="P25" s="1"/>
      <c r="Q25" s="1"/>
      <c r="R25" s="1"/>
      <c r="S25" s="1"/>
      <c r="T25" s="1"/>
      <c r="U25" s="1"/>
      <c r="V25" s="1"/>
      <c r="W25" s="1"/>
      <c r="X25" s="1"/>
      <c r="Y25" s="1"/>
      <c r="Z25" s="1"/>
      <c r="AA25" s="1"/>
      <c r="AB25" s="1"/>
      <c r="AC25" s="1"/>
      <c r="AD25" s="1"/>
      <c r="AE25" s="193"/>
      <c r="AF25" s="194"/>
      <c r="AG25" s="194"/>
      <c r="AH25" s="194"/>
      <c r="AI25" s="194"/>
      <c r="AJ25" s="195"/>
    </row>
    <row r="26" spans="2:38" x14ac:dyDescent="0.3">
      <c r="F26" s="135" t="s">
        <v>56</v>
      </c>
      <c r="G26" s="136">
        <v>36</v>
      </c>
      <c r="H26" s="136" t="s">
        <v>12</v>
      </c>
      <c r="I26" s="136">
        <v>4.5</v>
      </c>
      <c r="J26" s="137" t="s">
        <v>12</v>
      </c>
      <c r="K26" s="138" t="s">
        <v>57</v>
      </c>
      <c r="L26" s="138" t="s">
        <v>57</v>
      </c>
      <c r="M26" s="137" t="s">
        <v>24</v>
      </c>
      <c r="N26" s="1"/>
      <c r="O26" s="1"/>
      <c r="AE26" s="193"/>
      <c r="AF26" s="194"/>
      <c r="AG26" s="194"/>
      <c r="AH26" s="194"/>
      <c r="AI26" s="194"/>
      <c r="AJ26" s="195"/>
    </row>
    <row r="27" spans="2:38" ht="15" customHeight="1" x14ac:dyDescent="0.3">
      <c r="F27" s="86"/>
      <c r="AE27" s="193"/>
      <c r="AF27" s="194"/>
      <c r="AG27" s="194"/>
      <c r="AH27" s="194"/>
      <c r="AI27" s="194"/>
      <c r="AJ27" s="195"/>
    </row>
    <row r="28" spans="2:38" ht="15" thickBot="1" x14ac:dyDescent="0.35">
      <c r="F28" s="86"/>
      <c r="AE28" s="196"/>
      <c r="AF28" s="197"/>
      <c r="AG28" s="197"/>
      <c r="AH28" s="197"/>
      <c r="AI28" s="197"/>
      <c r="AJ28" s="198"/>
    </row>
    <row r="29" spans="2:38" ht="15" thickBot="1" x14ac:dyDescent="0.35">
      <c r="F29" s="86"/>
    </row>
    <row r="30" spans="2:38" ht="18.600000000000001" thickBot="1" x14ac:dyDescent="0.4">
      <c r="F30" s="86"/>
      <c r="G30" s="199" t="s">
        <v>53</v>
      </c>
      <c r="H30" s="200"/>
      <c r="I30" s="200"/>
      <c r="J30" s="200"/>
      <c r="K30" s="200"/>
      <c r="L30" s="200"/>
      <c r="M30" s="200"/>
      <c r="N30" s="200"/>
      <c r="O30" s="200"/>
      <c r="P30" s="200"/>
      <c r="Q30" s="200"/>
      <c r="R30" s="200"/>
      <c r="S30" s="200"/>
      <c r="T30" s="200"/>
      <c r="U30" s="200"/>
      <c r="V30" s="200"/>
      <c r="W30" s="200"/>
      <c r="X30" s="200"/>
      <c r="Y30" s="200"/>
      <c r="Z30" s="200"/>
      <c r="AA30" s="200"/>
      <c r="AB30" s="200"/>
      <c r="AC30" s="200"/>
      <c r="AD30" s="200"/>
      <c r="AE30" s="200"/>
      <c r="AF30" s="200"/>
      <c r="AG30" s="200"/>
      <c r="AH30" s="201"/>
    </row>
    <row r="31" spans="2:38" ht="15" customHeight="1" thickBot="1" x14ac:dyDescent="0.35">
      <c r="F31" s="86"/>
      <c r="G31" s="170" t="s">
        <v>27</v>
      </c>
      <c r="H31" s="171"/>
      <c r="I31" s="171"/>
      <c r="J31" s="172"/>
      <c r="K31" s="173" t="s">
        <v>21</v>
      </c>
      <c r="L31" s="174"/>
      <c r="M31" s="174"/>
      <c r="N31" s="174"/>
      <c r="O31" s="170" t="s">
        <v>22</v>
      </c>
      <c r="P31" s="171"/>
      <c r="Q31" s="171"/>
      <c r="R31" s="172"/>
      <c r="S31" s="170" t="s">
        <v>19</v>
      </c>
      <c r="T31" s="171"/>
      <c r="U31" s="171"/>
      <c r="V31" s="172"/>
      <c r="W31" s="184" t="s">
        <v>20</v>
      </c>
      <c r="X31" s="185"/>
      <c r="Y31" s="185"/>
      <c r="Z31" s="186"/>
      <c r="AA31" s="187" t="s">
        <v>18</v>
      </c>
      <c r="AB31" s="188"/>
      <c r="AC31" s="188"/>
      <c r="AD31" s="189"/>
      <c r="AE31" s="187" t="s">
        <v>6</v>
      </c>
      <c r="AF31" s="188"/>
      <c r="AG31" s="188"/>
      <c r="AH31" s="189"/>
      <c r="AI31" s="187" t="s">
        <v>56</v>
      </c>
      <c r="AJ31" s="188"/>
      <c r="AK31" s="188"/>
      <c r="AL31" s="189"/>
    </row>
    <row r="32" spans="2:38" ht="15" customHeight="1" thickBot="1" x14ac:dyDescent="0.35">
      <c r="F32" s="86"/>
      <c r="G32" s="143" t="s">
        <v>51</v>
      </c>
      <c r="H32" s="144"/>
      <c r="I32" s="143" t="s">
        <v>53</v>
      </c>
      <c r="J32" s="144"/>
      <c r="K32" s="143" t="s">
        <v>51</v>
      </c>
      <c r="L32" s="144"/>
      <c r="M32" s="143" t="s">
        <v>53</v>
      </c>
      <c r="N32" s="144"/>
      <c r="O32" s="143" t="s">
        <v>51</v>
      </c>
      <c r="P32" s="144"/>
      <c r="Q32" s="143" t="s">
        <v>53</v>
      </c>
      <c r="R32" s="144"/>
      <c r="S32" s="143" t="s">
        <v>51</v>
      </c>
      <c r="T32" s="144"/>
      <c r="U32" s="143" t="s">
        <v>53</v>
      </c>
      <c r="V32" s="144"/>
      <c r="W32" s="143" t="s">
        <v>51</v>
      </c>
      <c r="X32" s="144"/>
      <c r="Y32" s="143" t="s">
        <v>53</v>
      </c>
      <c r="Z32" s="144"/>
      <c r="AA32" s="143" t="s">
        <v>51</v>
      </c>
      <c r="AB32" s="144"/>
      <c r="AC32" s="143" t="s">
        <v>53</v>
      </c>
      <c r="AD32" s="144"/>
      <c r="AE32" s="143" t="s">
        <v>51</v>
      </c>
      <c r="AF32" s="144"/>
      <c r="AG32" s="143" t="s">
        <v>53</v>
      </c>
      <c r="AH32" s="144"/>
      <c r="AI32" s="143" t="s">
        <v>51</v>
      </c>
      <c r="AJ32" s="144"/>
      <c r="AK32" s="143" t="s">
        <v>53</v>
      </c>
      <c r="AL32" s="144"/>
    </row>
    <row r="33" spans="6:38" x14ac:dyDescent="0.3">
      <c r="F33" s="33"/>
      <c r="G33" s="84"/>
      <c r="H33" s="44"/>
      <c r="I33" s="44"/>
      <c r="J33" s="45"/>
      <c r="K33" s="61">
        <v>6</v>
      </c>
      <c r="L33" s="58" t="s">
        <v>12</v>
      </c>
      <c r="M33" s="57">
        <v>20</v>
      </c>
      <c r="N33" s="85" t="s">
        <v>8</v>
      </c>
      <c r="O33" s="61">
        <v>6</v>
      </c>
      <c r="P33" s="58" t="s">
        <v>12</v>
      </c>
      <c r="Q33" s="57">
        <v>20</v>
      </c>
      <c r="R33" s="85" t="s">
        <v>8</v>
      </c>
      <c r="S33" s="89">
        <v>4.5</v>
      </c>
      <c r="T33" s="76" t="s">
        <v>12</v>
      </c>
      <c r="U33" s="75">
        <v>10</v>
      </c>
      <c r="V33" s="126" t="s">
        <v>8</v>
      </c>
      <c r="W33" s="80">
        <v>4.5</v>
      </c>
      <c r="X33" s="76" t="s">
        <v>12</v>
      </c>
      <c r="Y33" s="75">
        <v>10</v>
      </c>
      <c r="Z33" s="74" t="s">
        <v>8</v>
      </c>
      <c r="AA33" s="72">
        <v>5.5</v>
      </c>
      <c r="AB33" s="62" t="s">
        <v>12</v>
      </c>
      <c r="AC33" s="62">
        <v>10</v>
      </c>
      <c r="AD33" s="73" t="s">
        <v>8</v>
      </c>
      <c r="AE33" s="72">
        <v>9</v>
      </c>
      <c r="AF33" s="62" t="s">
        <v>12</v>
      </c>
      <c r="AG33" s="62">
        <v>20</v>
      </c>
      <c r="AH33" s="74" t="s">
        <v>8</v>
      </c>
      <c r="AI33" s="72">
        <v>4.5</v>
      </c>
      <c r="AJ33" s="62" t="s">
        <v>12</v>
      </c>
      <c r="AK33" s="62">
        <v>20</v>
      </c>
      <c r="AL33" s="74" t="s">
        <v>8</v>
      </c>
    </row>
    <row r="34" spans="6:38" x14ac:dyDescent="0.3">
      <c r="F34" s="34"/>
      <c r="G34" s="36"/>
      <c r="H34" s="24"/>
      <c r="I34" s="24"/>
      <c r="J34" s="53"/>
      <c r="K34" s="36">
        <v>8</v>
      </c>
      <c r="L34" s="24" t="s">
        <v>12</v>
      </c>
      <c r="M34" s="24">
        <v>30</v>
      </c>
      <c r="N34" s="67" t="s">
        <v>8</v>
      </c>
      <c r="O34" s="36">
        <v>8</v>
      </c>
      <c r="P34" s="24" t="s">
        <v>12</v>
      </c>
      <c r="Q34" s="24">
        <v>30</v>
      </c>
      <c r="R34" s="90" t="s">
        <v>8</v>
      </c>
      <c r="S34" s="52">
        <v>6.75</v>
      </c>
      <c r="T34" s="21" t="s">
        <v>12</v>
      </c>
      <c r="U34" s="21">
        <v>10</v>
      </c>
      <c r="V34" s="47" t="s">
        <v>8</v>
      </c>
      <c r="W34" s="39">
        <v>6.75</v>
      </c>
      <c r="X34" s="21" t="s">
        <v>12</v>
      </c>
      <c r="Y34" s="21">
        <v>10</v>
      </c>
      <c r="Z34" s="55" t="s">
        <v>8</v>
      </c>
      <c r="AA34" s="38">
        <v>8</v>
      </c>
      <c r="AB34" s="21" t="s">
        <v>12</v>
      </c>
      <c r="AC34" s="21">
        <v>30</v>
      </c>
      <c r="AD34" s="67" t="s">
        <v>8</v>
      </c>
      <c r="AE34" s="38">
        <v>10</v>
      </c>
      <c r="AF34" s="21" t="s">
        <v>12</v>
      </c>
      <c r="AG34" s="21">
        <v>30</v>
      </c>
      <c r="AH34" s="55" t="s">
        <v>8</v>
      </c>
      <c r="AI34" s="38">
        <v>5</v>
      </c>
      <c r="AJ34" s="21" t="s">
        <v>12</v>
      </c>
      <c r="AK34" s="21">
        <v>20</v>
      </c>
      <c r="AL34" s="55" t="s">
        <v>8</v>
      </c>
    </row>
    <row r="35" spans="6:38" x14ac:dyDescent="0.3">
      <c r="F35" s="35"/>
      <c r="G35" s="37"/>
      <c r="H35" s="22"/>
      <c r="I35" s="22"/>
      <c r="J35" s="54"/>
      <c r="K35" s="37">
        <v>10</v>
      </c>
      <c r="L35" s="22" t="s">
        <v>12</v>
      </c>
      <c r="M35" s="22">
        <v>40</v>
      </c>
      <c r="N35" s="66" t="s">
        <v>8</v>
      </c>
      <c r="O35" s="37">
        <v>10</v>
      </c>
      <c r="P35" s="22" t="s">
        <v>12</v>
      </c>
      <c r="Q35" s="22">
        <v>40</v>
      </c>
      <c r="R35" s="83" t="s">
        <v>8</v>
      </c>
      <c r="S35" s="50">
        <v>8</v>
      </c>
      <c r="T35" s="23" t="s">
        <v>12</v>
      </c>
      <c r="U35" s="23">
        <v>30</v>
      </c>
      <c r="V35" s="46" t="s">
        <v>8</v>
      </c>
      <c r="W35" s="37">
        <v>8</v>
      </c>
      <c r="X35" s="23" t="s">
        <v>12</v>
      </c>
      <c r="Y35" s="23">
        <v>30</v>
      </c>
      <c r="Z35" s="54" t="s">
        <v>8</v>
      </c>
      <c r="AA35" s="68">
        <v>10</v>
      </c>
      <c r="AB35" s="23" t="s">
        <v>12</v>
      </c>
      <c r="AC35" s="23">
        <v>40</v>
      </c>
      <c r="AD35" s="66" t="s">
        <v>8</v>
      </c>
      <c r="AE35" s="37">
        <v>12</v>
      </c>
      <c r="AF35" s="22" t="s">
        <v>12</v>
      </c>
      <c r="AG35" s="22">
        <v>40</v>
      </c>
      <c r="AH35" s="54" t="s">
        <v>8</v>
      </c>
      <c r="AI35" s="37">
        <v>6.5</v>
      </c>
      <c r="AJ35" s="22" t="s">
        <v>12</v>
      </c>
      <c r="AK35" s="22">
        <v>20</v>
      </c>
      <c r="AL35" s="54" t="s">
        <v>8</v>
      </c>
    </row>
    <row r="36" spans="6:38" ht="16.2" thickBot="1" x14ac:dyDescent="0.35">
      <c r="F36" s="35"/>
      <c r="G36" s="63"/>
      <c r="H36" s="64"/>
      <c r="I36" s="64"/>
      <c r="J36" s="65"/>
      <c r="K36" s="63">
        <v>13</v>
      </c>
      <c r="L36" s="64" t="s">
        <v>12</v>
      </c>
      <c r="M36" s="64">
        <v>50</v>
      </c>
      <c r="N36" s="71" t="s">
        <v>8</v>
      </c>
      <c r="O36" s="63">
        <v>13</v>
      </c>
      <c r="P36" s="64" t="s">
        <v>12</v>
      </c>
      <c r="Q36" s="64">
        <v>50</v>
      </c>
      <c r="R36" s="91" t="s">
        <v>8</v>
      </c>
      <c r="S36" s="51">
        <v>22</v>
      </c>
      <c r="T36" s="20" t="s">
        <v>12</v>
      </c>
      <c r="U36" s="20">
        <v>30</v>
      </c>
      <c r="V36" s="47" t="s">
        <v>8</v>
      </c>
      <c r="W36" s="38">
        <v>22</v>
      </c>
      <c r="X36" s="20" t="s">
        <v>12</v>
      </c>
      <c r="Y36" s="20">
        <v>30</v>
      </c>
      <c r="Z36" s="55" t="s">
        <v>8</v>
      </c>
      <c r="AA36" s="128">
        <v>13</v>
      </c>
      <c r="AB36" s="69" t="s">
        <v>12</v>
      </c>
      <c r="AC36" s="70">
        <v>50</v>
      </c>
      <c r="AD36" s="71" t="s">
        <v>8</v>
      </c>
      <c r="AE36" s="63">
        <v>15</v>
      </c>
      <c r="AF36" s="64" t="s">
        <v>12</v>
      </c>
      <c r="AG36" s="64">
        <v>50</v>
      </c>
      <c r="AH36" s="65" t="s">
        <v>8</v>
      </c>
      <c r="AI36" s="63">
        <v>7.2</v>
      </c>
      <c r="AJ36" s="64" t="s">
        <v>12</v>
      </c>
      <c r="AK36" s="64">
        <v>50</v>
      </c>
      <c r="AL36" s="65" t="s">
        <v>8</v>
      </c>
    </row>
    <row r="37" spans="6:38" ht="15" thickBot="1" x14ac:dyDescent="0.35">
      <c r="F37" s="35"/>
      <c r="G37" s="35"/>
      <c r="H37" s="35"/>
      <c r="I37" s="35"/>
      <c r="J37" s="35"/>
      <c r="K37" s="35"/>
      <c r="L37" s="35"/>
      <c r="M37" s="35"/>
      <c r="N37" s="56"/>
      <c r="O37" s="35"/>
      <c r="P37" s="35"/>
      <c r="Q37" s="35"/>
      <c r="R37" s="35"/>
      <c r="S37" s="81">
        <v>40</v>
      </c>
      <c r="T37" s="41" t="s">
        <v>12</v>
      </c>
      <c r="U37" s="41">
        <v>10</v>
      </c>
      <c r="V37" s="127" t="s">
        <v>8</v>
      </c>
      <c r="W37" s="81">
        <v>40</v>
      </c>
      <c r="X37" s="41" t="s">
        <v>12</v>
      </c>
      <c r="Y37" s="41">
        <v>10</v>
      </c>
      <c r="Z37" s="82" t="s">
        <v>8</v>
      </c>
      <c r="AA37" s="35"/>
      <c r="AB37" s="35"/>
      <c r="AC37" s="35"/>
      <c r="AD37" s="35"/>
      <c r="AE37" s="35"/>
      <c r="AF37" s="35"/>
      <c r="AG37" s="35"/>
      <c r="AH37" s="35"/>
    </row>
    <row r="38" spans="6:38" ht="14.4" customHeight="1" thickBot="1" x14ac:dyDescent="0.35">
      <c r="F38" s="34"/>
      <c r="G38" s="187" t="s">
        <v>28</v>
      </c>
      <c r="H38" s="188"/>
      <c r="I38" s="189"/>
      <c r="J38" s="34"/>
      <c r="K38" s="213" t="s">
        <v>55</v>
      </c>
      <c r="L38" s="214"/>
      <c r="M38" s="215"/>
      <c r="N38" s="175" t="s">
        <v>50</v>
      </c>
      <c r="O38" s="175"/>
      <c r="P38" s="178" t="s">
        <v>58</v>
      </c>
      <c r="Q38" s="179"/>
      <c r="R38" s="34"/>
      <c r="S38" s="34"/>
      <c r="T38" s="34"/>
      <c r="U38" s="34"/>
      <c r="V38" s="34"/>
      <c r="W38" s="34"/>
      <c r="X38" s="34"/>
      <c r="Y38" s="34"/>
      <c r="Z38" s="34"/>
      <c r="AA38" s="34"/>
    </row>
    <row r="39" spans="6:38" ht="14.4" customHeight="1" thickBot="1" x14ac:dyDescent="0.35">
      <c r="F39" s="34"/>
      <c r="G39" s="130" t="str">
        <f>IF(C5="DRV8300Dx","DRV8300Dx",IF(C5="DRV8300Nx","DRV8300Nx","DRV8300"))</f>
        <v>DRV8300</v>
      </c>
      <c r="H39" s="131" t="s">
        <v>29</v>
      </c>
      <c r="I39" s="132" t="s">
        <v>36</v>
      </c>
      <c r="J39" s="34"/>
      <c r="K39" s="216"/>
      <c r="L39" s="217"/>
      <c r="M39" s="218"/>
      <c r="N39" s="176"/>
      <c r="O39" s="176"/>
      <c r="P39" s="180"/>
      <c r="Q39" s="181"/>
      <c r="R39" s="34"/>
      <c r="S39" s="34"/>
      <c r="T39" s="34"/>
      <c r="U39" s="34"/>
      <c r="V39" s="34"/>
      <c r="W39" s="34"/>
      <c r="X39" s="34"/>
      <c r="Y39" s="34"/>
      <c r="Z39" s="34"/>
      <c r="AA39" s="34"/>
    </row>
    <row r="40" spans="6:38" ht="15" thickBot="1" x14ac:dyDescent="0.35">
      <c r="G40" s="133" t="s">
        <v>21</v>
      </c>
      <c r="H40" s="98" t="s">
        <v>30</v>
      </c>
      <c r="I40" s="134" t="s">
        <v>37</v>
      </c>
      <c r="K40" s="216"/>
      <c r="L40" s="217"/>
      <c r="M40" s="218"/>
      <c r="N40" s="177"/>
      <c r="O40" s="177"/>
      <c r="P40" s="182"/>
      <c r="Q40" s="183"/>
      <c r="AE40" s="202" t="s">
        <v>60</v>
      </c>
      <c r="AF40" s="203"/>
      <c r="AG40" s="203"/>
      <c r="AH40" s="203"/>
      <c r="AI40" s="203"/>
      <c r="AJ40" s="204"/>
    </row>
    <row r="41" spans="6:38" ht="15" customHeight="1" thickBot="1" x14ac:dyDescent="0.35">
      <c r="G41" s="112" t="s">
        <v>22</v>
      </c>
      <c r="H41" s="129" t="s">
        <v>31</v>
      </c>
      <c r="I41" s="113" t="s">
        <v>38</v>
      </c>
      <c r="K41" s="216"/>
      <c r="L41" s="217"/>
      <c r="M41" s="218"/>
      <c r="N41" s="118" t="s">
        <v>47</v>
      </c>
      <c r="O41" s="118" t="b">
        <v>1</v>
      </c>
      <c r="P41" s="112" t="s">
        <v>47</v>
      </c>
      <c r="Q41" s="129" t="b">
        <v>1</v>
      </c>
      <c r="R41" s="190" t="s">
        <v>59</v>
      </c>
      <c r="S41" s="191"/>
      <c r="T41" s="191"/>
      <c r="U41" s="191"/>
      <c r="V41" s="191"/>
      <c r="W41" s="192"/>
      <c r="AE41" s="205"/>
      <c r="AF41" s="206"/>
      <c r="AG41" s="206"/>
      <c r="AH41" s="206"/>
      <c r="AI41" s="206"/>
      <c r="AJ41" s="207"/>
    </row>
    <row r="42" spans="6:38" ht="15" thickBot="1" x14ac:dyDescent="0.35">
      <c r="G42" s="133" t="s">
        <v>19</v>
      </c>
      <c r="H42" s="98" t="s">
        <v>32</v>
      </c>
      <c r="I42" s="134" t="s">
        <v>39</v>
      </c>
      <c r="K42" s="216"/>
      <c r="L42" s="217"/>
      <c r="M42" s="218"/>
      <c r="N42" s="35"/>
      <c r="O42" s="35"/>
      <c r="P42" s="114" t="s">
        <v>46</v>
      </c>
      <c r="Q42" s="115" t="b">
        <v>1</v>
      </c>
      <c r="R42" s="193"/>
      <c r="S42" s="194"/>
      <c r="T42" s="194"/>
      <c r="U42" s="194"/>
      <c r="V42" s="194"/>
      <c r="W42" s="195"/>
      <c r="AE42" s="205"/>
      <c r="AF42" s="206"/>
      <c r="AG42" s="206"/>
      <c r="AH42" s="206"/>
      <c r="AI42" s="206"/>
      <c r="AJ42" s="207"/>
    </row>
    <row r="43" spans="6:38" ht="14.4" customHeight="1" x14ac:dyDescent="0.3">
      <c r="G43" s="112" t="s">
        <v>20</v>
      </c>
      <c r="H43" s="129" t="s">
        <v>33</v>
      </c>
      <c r="I43" s="113" t="s">
        <v>40</v>
      </c>
      <c r="K43" s="216"/>
      <c r="L43" s="217"/>
      <c r="M43" s="218"/>
      <c r="R43" s="193"/>
      <c r="S43" s="194"/>
      <c r="T43" s="194"/>
      <c r="U43" s="194"/>
      <c r="V43" s="194"/>
      <c r="W43" s="195"/>
      <c r="AE43" s="205"/>
      <c r="AF43" s="206"/>
      <c r="AG43" s="206"/>
      <c r="AH43" s="206"/>
      <c r="AI43" s="206"/>
      <c r="AJ43" s="207"/>
    </row>
    <row r="44" spans="6:38" x14ac:dyDescent="0.3">
      <c r="G44" s="133" t="s">
        <v>18</v>
      </c>
      <c r="H44" s="98" t="s">
        <v>35</v>
      </c>
      <c r="I44" s="134" t="s">
        <v>41</v>
      </c>
      <c r="K44" s="216"/>
      <c r="L44" s="217"/>
      <c r="M44" s="218"/>
      <c r="R44" s="193"/>
      <c r="S44" s="194"/>
      <c r="T44" s="194"/>
      <c r="U44" s="194"/>
      <c r="V44" s="194"/>
      <c r="W44" s="195"/>
      <c r="AE44" s="205"/>
      <c r="AF44" s="206"/>
      <c r="AG44" s="206"/>
      <c r="AH44" s="206"/>
      <c r="AI44" s="206"/>
      <c r="AJ44" s="207"/>
    </row>
    <row r="45" spans="6:38" ht="15" thickBot="1" x14ac:dyDescent="0.35">
      <c r="G45" s="116" t="s">
        <v>66</v>
      </c>
      <c r="H45" s="118" t="s">
        <v>34</v>
      </c>
      <c r="I45" s="117" t="s">
        <v>42</v>
      </c>
      <c r="K45" s="216"/>
      <c r="L45" s="217"/>
      <c r="M45" s="218"/>
      <c r="R45" s="193"/>
      <c r="S45" s="194"/>
      <c r="T45" s="194"/>
      <c r="U45" s="194"/>
      <c r="V45" s="194"/>
      <c r="W45" s="195"/>
      <c r="AE45" s="205"/>
      <c r="AF45" s="206"/>
      <c r="AG45" s="206"/>
      <c r="AH45" s="206"/>
      <c r="AI45" s="206"/>
      <c r="AJ45" s="207"/>
    </row>
    <row r="46" spans="6:38" ht="15" thickBot="1" x14ac:dyDescent="0.35">
      <c r="G46" s="116" t="s">
        <v>67</v>
      </c>
      <c r="H46" s="118" t="s">
        <v>34</v>
      </c>
      <c r="I46" s="117" t="s">
        <v>42</v>
      </c>
      <c r="K46" s="216"/>
      <c r="L46" s="217"/>
      <c r="M46" s="218"/>
      <c r="R46" s="193"/>
      <c r="S46" s="194"/>
      <c r="T46" s="194"/>
      <c r="U46" s="194"/>
      <c r="V46" s="194"/>
      <c r="W46" s="195"/>
      <c r="AE46" s="205"/>
      <c r="AF46" s="206"/>
      <c r="AG46" s="206"/>
      <c r="AH46" s="206"/>
      <c r="AI46" s="206"/>
      <c r="AJ46" s="207"/>
    </row>
    <row r="47" spans="6:38" x14ac:dyDescent="0.3">
      <c r="G47" s="133" t="s">
        <v>56</v>
      </c>
      <c r="H47" s="98" t="s">
        <v>61</v>
      </c>
      <c r="I47" s="134" t="s">
        <v>62</v>
      </c>
      <c r="K47" s="216"/>
      <c r="L47" s="217"/>
      <c r="M47" s="218"/>
      <c r="R47" s="193"/>
      <c r="S47" s="194"/>
      <c r="T47" s="194"/>
      <c r="U47" s="194"/>
      <c r="V47" s="194"/>
      <c r="W47" s="195"/>
      <c r="AE47" s="205"/>
      <c r="AF47" s="206"/>
      <c r="AG47" s="206"/>
      <c r="AH47" s="206"/>
      <c r="AI47" s="206"/>
      <c r="AJ47" s="207"/>
    </row>
    <row r="48" spans="6:38" x14ac:dyDescent="0.3">
      <c r="K48" s="216"/>
      <c r="L48" s="217"/>
      <c r="M48" s="218"/>
      <c r="R48" s="193"/>
      <c r="S48" s="194"/>
      <c r="T48" s="194"/>
      <c r="U48" s="194"/>
      <c r="V48" s="194"/>
      <c r="W48" s="195"/>
      <c r="AE48" s="205"/>
      <c r="AF48" s="206"/>
      <c r="AG48" s="206"/>
      <c r="AH48" s="206"/>
      <c r="AI48" s="206"/>
      <c r="AJ48" s="207"/>
    </row>
    <row r="49" spans="7:38" x14ac:dyDescent="0.3">
      <c r="K49" s="216"/>
      <c r="L49" s="217"/>
      <c r="M49" s="218"/>
      <c r="R49" s="193"/>
      <c r="S49" s="194"/>
      <c r="T49" s="194"/>
      <c r="U49" s="194"/>
      <c r="V49" s="194"/>
      <c r="W49" s="195"/>
      <c r="AE49" s="205"/>
      <c r="AF49" s="206"/>
      <c r="AG49" s="206"/>
      <c r="AH49" s="206"/>
      <c r="AI49" s="206"/>
      <c r="AJ49" s="207"/>
    </row>
    <row r="50" spans="7:38" ht="15" thickBot="1" x14ac:dyDescent="0.35">
      <c r="K50" s="219"/>
      <c r="L50" s="220"/>
      <c r="M50" s="221"/>
      <c r="R50" s="193"/>
      <c r="S50" s="194"/>
      <c r="T50" s="194"/>
      <c r="U50" s="194"/>
      <c r="V50" s="194"/>
      <c r="W50" s="195"/>
      <c r="AE50" s="205"/>
      <c r="AF50" s="206"/>
      <c r="AG50" s="206"/>
      <c r="AH50" s="206"/>
      <c r="AI50" s="206"/>
      <c r="AJ50" s="207"/>
    </row>
    <row r="51" spans="7:38" ht="15" thickBot="1" x14ac:dyDescent="0.35">
      <c r="R51" s="196"/>
      <c r="S51" s="197"/>
      <c r="T51" s="197"/>
      <c r="U51" s="197"/>
      <c r="V51" s="197"/>
      <c r="W51" s="198"/>
      <c r="AE51" s="205"/>
      <c r="AF51" s="206"/>
      <c r="AG51" s="206"/>
      <c r="AH51" s="206"/>
      <c r="AI51" s="206"/>
      <c r="AJ51" s="207"/>
    </row>
    <row r="52" spans="7:38" ht="15" thickBot="1" x14ac:dyDescent="0.35">
      <c r="AE52" s="208"/>
      <c r="AF52" s="209"/>
      <c r="AG52" s="209"/>
      <c r="AH52" s="209"/>
      <c r="AI52" s="209"/>
      <c r="AJ52" s="210"/>
    </row>
    <row r="53" spans="7:38" ht="18.600000000000001" thickBot="1" x14ac:dyDescent="0.4">
      <c r="G53" s="211" t="s">
        <v>52</v>
      </c>
      <c r="H53" s="212"/>
      <c r="I53" s="212"/>
      <c r="J53" s="212"/>
      <c r="K53" s="212"/>
      <c r="L53" s="212"/>
      <c r="M53" s="212"/>
      <c r="N53" s="212"/>
      <c r="O53" s="212"/>
      <c r="P53" s="212"/>
      <c r="Q53" s="212"/>
      <c r="R53" s="212"/>
      <c r="S53" s="212"/>
      <c r="T53" s="212"/>
      <c r="U53" s="212"/>
      <c r="V53" s="212"/>
      <c r="W53" s="212"/>
      <c r="X53" s="212"/>
      <c r="Y53" s="212"/>
      <c r="Z53" s="212"/>
      <c r="AA53" s="212"/>
      <c r="AB53" s="212"/>
      <c r="AC53" s="212"/>
      <c r="AD53" s="212"/>
      <c r="AE53" s="212"/>
      <c r="AF53" s="212"/>
      <c r="AG53" s="212"/>
      <c r="AH53" s="212"/>
      <c r="AI53" s="212"/>
      <c r="AJ53" s="212"/>
      <c r="AK53" s="212"/>
      <c r="AL53" s="212"/>
    </row>
    <row r="54" spans="7:38" ht="15" customHeight="1" thickBot="1" x14ac:dyDescent="0.35">
      <c r="G54" s="170" t="str">
        <f>IF(C5="DRV8300Dx","DRV8300Dx",IF(C5="DRV8300Nx","DRV8300Nx","DRV8300"))</f>
        <v>DRV8300</v>
      </c>
      <c r="H54" s="171"/>
      <c r="I54" s="171"/>
      <c r="J54" s="172"/>
      <c r="K54" s="173" t="s">
        <v>21</v>
      </c>
      <c r="L54" s="174"/>
      <c r="M54" s="174"/>
      <c r="N54" s="174"/>
      <c r="O54" s="170" t="s">
        <v>22</v>
      </c>
      <c r="P54" s="171"/>
      <c r="Q54" s="171"/>
      <c r="R54" s="172"/>
      <c r="S54" s="170" t="s">
        <v>19</v>
      </c>
      <c r="T54" s="171"/>
      <c r="U54" s="171"/>
      <c r="V54" s="172"/>
      <c r="W54" s="184" t="s">
        <v>20</v>
      </c>
      <c r="X54" s="185"/>
      <c r="Y54" s="185"/>
      <c r="Z54" s="186"/>
      <c r="AA54" s="187" t="s">
        <v>18</v>
      </c>
      <c r="AB54" s="188"/>
      <c r="AC54" s="188"/>
      <c r="AD54" s="189"/>
      <c r="AE54" s="187" t="s">
        <v>6</v>
      </c>
      <c r="AF54" s="188"/>
      <c r="AG54" s="188"/>
      <c r="AH54" s="189"/>
      <c r="AI54" s="187" t="s">
        <v>56</v>
      </c>
      <c r="AJ54" s="188"/>
      <c r="AK54" s="188"/>
      <c r="AL54" s="189"/>
    </row>
    <row r="55" spans="7:38" ht="15" thickBot="1" x14ac:dyDescent="0.35">
      <c r="G55" s="143" t="s">
        <v>51</v>
      </c>
      <c r="H55" s="144"/>
      <c r="I55" s="143" t="s">
        <v>52</v>
      </c>
      <c r="J55" s="144"/>
      <c r="K55" s="143" t="s">
        <v>51</v>
      </c>
      <c r="L55" s="144"/>
      <c r="M55" s="143" t="s">
        <v>52</v>
      </c>
      <c r="N55" s="144"/>
      <c r="O55" s="143" t="s">
        <v>51</v>
      </c>
      <c r="P55" s="144"/>
      <c r="Q55" s="143" t="s">
        <v>52</v>
      </c>
      <c r="R55" s="144"/>
      <c r="S55" s="143" t="s">
        <v>51</v>
      </c>
      <c r="T55" s="144"/>
      <c r="U55" s="143" t="s">
        <v>52</v>
      </c>
      <c r="V55" s="144"/>
      <c r="W55" s="143" t="s">
        <v>51</v>
      </c>
      <c r="X55" s="144"/>
      <c r="Y55" s="143" t="s">
        <v>52</v>
      </c>
      <c r="Z55" s="144"/>
      <c r="AA55" s="143" t="s">
        <v>51</v>
      </c>
      <c r="AB55" s="144"/>
      <c r="AC55" s="143" t="s">
        <v>52</v>
      </c>
      <c r="AD55" s="144"/>
      <c r="AE55" s="143" t="s">
        <v>51</v>
      </c>
      <c r="AF55" s="144"/>
      <c r="AG55" s="143" t="s">
        <v>52</v>
      </c>
      <c r="AH55" s="144"/>
      <c r="AI55" s="143" t="s">
        <v>51</v>
      </c>
      <c r="AJ55" s="144"/>
      <c r="AK55" s="143" t="s">
        <v>52</v>
      </c>
      <c r="AL55" s="144"/>
    </row>
    <row r="56" spans="7:38" x14ac:dyDescent="0.3">
      <c r="G56" s="97">
        <v>4.5</v>
      </c>
      <c r="H56" s="58" t="s">
        <v>12</v>
      </c>
      <c r="I56" s="57">
        <v>4.5</v>
      </c>
      <c r="J56" s="96" t="s">
        <v>12</v>
      </c>
      <c r="K56" s="123">
        <v>6</v>
      </c>
      <c r="L56" s="58" t="s">
        <v>12</v>
      </c>
      <c r="M56" s="57">
        <v>6</v>
      </c>
      <c r="N56" s="85" t="s">
        <v>12</v>
      </c>
      <c r="O56" s="61">
        <v>6</v>
      </c>
      <c r="P56" s="58" t="s">
        <v>12</v>
      </c>
      <c r="Q56" s="57">
        <v>6</v>
      </c>
      <c r="R56" s="87" t="s">
        <v>12</v>
      </c>
      <c r="S56" s="80">
        <v>4.5</v>
      </c>
      <c r="T56" s="76" t="s">
        <v>12</v>
      </c>
      <c r="U56" s="75">
        <v>13.5</v>
      </c>
      <c r="V56" s="74" t="s">
        <v>12</v>
      </c>
      <c r="W56" s="80">
        <v>4.5</v>
      </c>
      <c r="X56" s="76" t="s">
        <v>12</v>
      </c>
      <c r="Y56" s="75">
        <v>13.5</v>
      </c>
      <c r="Z56" s="74" t="s">
        <v>12</v>
      </c>
      <c r="AA56" s="77">
        <v>5.5</v>
      </c>
      <c r="AB56" s="62" t="s">
        <v>12</v>
      </c>
      <c r="AC56" s="62">
        <v>6</v>
      </c>
      <c r="AD56" s="73" t="s">
        <v>12</v>
      </c>
      <c r="AE56" s="72">
        <v>9</v>
      </c>
      <c r="AF56" s="62" t="s">
        <v>12</v>
      </c>
      <c r="AG56" s="62">
        <v>9.5</v>
      </c>
      <c r="AH56" s="74" t="s">
        <v>12</v>
      </c>
      <c r="AI56" s="72">
        <v>4.5</v>
      </c>
      <c r="AJ56" s="62" t="s">
        <v>12</v>
      </c>
      <c r="AK56" s="62">
        <v>10</v>
      </c>
      <c r="AL56" s="74" t="s">
        <v>12</v>
      </c>
    </row>
    <row r="57" spans="7:38" x14ac:dyDescent="0.3">
      <c r="G57" s="36">
        <v>6</v>
      </c>
      <c r="H57" s="24" t="s">
        <v>12</v>
      </c>
      <c r="I57" s="24">
        <v>10</v>
      </c>
      <c r="J57" s="53" t="s">
        <v>12</v>
      </c>
      <c r="K57" s="124">
        <v>6.1</v>
      </c>
      <c r="L57" s="24" t="s">
        <v>12</v>
      </c>
      <c r="M57" s="24">
        <v>8</v>
      </c>
      <c r="N57" s="90" t="s">
        <v>12</v>
      </c>
      <c r="O57" s="36">
        <v>6.1</v>
      </c>
      <c r="P57" s="24" t="s">
        <v>12</v>
      </c>
      <c r="Q57" s="24">
        <v>8</v>
      </c>
      <c r="R57" s="60" t="s">
        <v>12</v>
      </c>
      <c r="S57" s="39">
        <v>6.75</v>
      </c>
      <c r="T57" s="21" t="s">
        <v>12</v>
      </c>
      <c r="U57" s="21">
        <v>14.5</v>
      </c>
      <c r="V57" s="55" t="s">
        <v>12</v>
      </c>
      <c r="W57" s="39">
        <v>6.75</v>
      </c>
      <c r="X57" s="21" t="s">
        <v>12</v>
      </c>
      <c r="Y57" s="21">
        <v>14.5</v>
      </c>
      <c r="Z57" s="55" t="s">
        <v>12</v>
      </c>
      <c r="AA57" s="51">
        <v>5.6</v>
      </c>
      <c r="AB57" s="21" t="s">
        <v>12</v>
      </c>
      <c r="AC57" s="21">
        <v>8.1</v>
      </c>
      <c r="AD57" s="67" t="s">
        <v>12</v>
      </c>
      <c r="AE57" s="38">
        <v>9.1</v>
      </c>
      <c r="AF57" s="21" t="s">
        <v>12</v>
      </c>
      <c r="AG57" s="21">
        <v>10.5</v>
      </c>
      <c r="AH57" s="55" t="s">
        <v>12</v>
      </c>
      <c r="AI57" s="38">
        <v>5</v>
      </c>
      <c r="AJ57" s="21" t="s">
        <v>12</v>
      </c>
      <c r="AK57" s="21">
        <v>13</v>
      </c>
      <c r="AL57" s="55" t="s">
        <v>12</v>
      </c>
    </row>
    <row r="58" spans="7:38" x14ac:dyDescent="0.3">
      <c r="G58" s="37">
        <v>10</v>
      </c>
      <c r="H58" s="22" t="s">
        <v>12</v>
      </c>
      <c r="I58" s="22">
        <v>12</v>
      </c>
      <c r="J58" s="54" t="s">
        <v>12</v>
      </c>
      <c r="K58" s="50">
        <v>8</v>
      </c>
      <c r="L58" s="22" t="s">
        <v>12</v>
      </c>
      <c r="M58" s="22">
        <v>10</v>
      </c>
      <c r="N58" s="83" t="s">
        <v>12</v>
      </c>
      <c r="O58" s="37">
        <v>8</v>
      </c>
      <c r="P58" s="22" t="s">
        <v>12</v>
      </c>
      <c r="Q58" s="22">
        <v>10</v>
      </c>
      <c r="R58" s="59" t="s">
        <v>12</v>
      </c>
      <c r="S58" s="68">
        <v>8</v>
      </c>
      <c r="T58" s="23" t="s">
        <v>12</v>
      </c>
      <c r="U58" s="23">
        <v>15.5</v>
      </c>
      <c r="V58" s="54" t="s">
        <v>12</v>
      </c>
      <c r="W58" s="68">
        <v>8</v>
      </c>
      <c r="X58" s="23" t="s">
        <v>12</v>
      </c>
      <c r="Y58" s="23">
        <v>15.5</v>
      </c>
      <c r="Z58" s="54" t="s">
        <v>12</v>
      </c>
      <c r="AA58" s="78">
        <v>8</v>
      </c>
      <c r="AB58" s="23" t="s">
        <v>12</v>
      </c>
      <c r="AC58" s="23">
        <v>10.1</v>
      </c>
      <c r="AD58" s="66" t="s">
        <v>12</v>
      </c>
      <c r="AE58" s="37">
        <v>10</v>
      </c>
      <c r="AF58" s="22" t="s">
        <v>12</v>
      </c>
      <c r="AG58" s="22">
        <v>12.5</v>
      </c>
      <c r="AH58" s="54" t="s">
        <v>12</v>
      </c>
      <c r="AI58" s="37">
        <v>6.5</v>
      </c>
      <c r="AJ58" s="22" t="s">
        <v>12</v>
      </c>
      <c r="AK58" s="22">
        <v>13.5</v>
      </c>
      <c r="AL58" s="54" t="s">
        <v>12</v>
      </c>
    </row>
    <row r="59" spans="7:38" ht="16.2" thickBot="1" x14ac:dyDescent="0.35">
      <c r="G59" s="63">
        <v>12</v>
      </c>
      <c r="H59" s="64" t="s">
        <v>12</v>
      </c>
      <c r="I59" s="64">
        <v>15</v>
      </c>
      <c r="J59" s="65" t="s">
        <v>12</v>
      </c>
      <c r="K59" s="125">
        <v>10</v>
      </c>
      <c r="L59" s="64" t="s">
        <v>12</v>
      </c>
      <c r="M59" s="64">
        <v>12.5</v>
      </c>
      <c r="N59" s="91" t="s">
        <v>12</v>
      </c>
      <c r="O59" s="63">
        <v>10</v>
      </c>
      <c r="P59" s="64" t="s">
        <v>12</v>
      </c>
      <c r="Q59" s="92">
        <v>12.5</v>
      </c>
      <c r="R59" s="88" t="s">
        <v>12</v>
      </c>
      <c r="S59" s="38">
        <v>22</v>
      </c>
      <c r="T59" s="20" t="s">
        <v>12</v>
      </c>
      <c r="U59" s="20">
        <v>15.5</v>
      </c>
      <c r="V59" s="55" t="s">
        <v>12</v>
      </c>
      <c r="W59" s="38">
        <v>22</v>
      </c>
      <c r="X59" s="20" t="s">
        <v>12</v>
      </c>
      <c r="Y59" s="20">
        <v>15.5</v>
      </c>
      <c r="Z59" s="55" t="s">
        <v>12</v>
      </c>
      <c r="AA59" s="79">
        <v>10</v>
      </c>
      <c r="AB59" s="69" t="s">
        <v>12</v>
      </c>
      <c r="AC59" s="70">
        <v>12.5</v>
      </c>
      <c r="AD59" s="71" t="s">
        <v>12</v>
      </c>
      <c r="AE59" s="63">
        <v>12</v>
      </c>
      <c r="AF59" s="64" t="s">
        <v>12</v>
      </c>
      <c r="AG59" s="64">
        <v>16</v>
      </c>
      <c r="AH59" s="65" t="s">
        <v>12</v>
      </c>
      <c r="AI59" s="63">
        <v>7.2</v>
      </c>
      <c r="AJ59" s="64" t="s">
        <v>12</v>
      </c>
      <c r="AK59" s="64">
        <v>13.5</v>
      </c>
      <c r="AL59" s="65" t="s">
        <v>12</v>
      </c>
    </row>
    <row r="60" spans="7:38" ht="15.6" x14ac:dyDescent="0.3">
      <c r="G60" s="35"/>
      <c r="H60" s="35"/>
      <c r="I60" s="35"/>
      <c r="J60" s="35"/>
      <c r="K60" s="35"/>
      <c r="L60" s="35"/>
      <c r="M60" s="35"/>
      <c r="N60" s="108"/>
      <c r="O60" s="35"/>
      <c r="P60" s="35"/>
      <c r="Q60" s="109"/>
      <c r="R60" s="56"/>
      <c r="S60" s="105">
        <v>40</v>
      </c>
      <c r="T60" s="106" t="s">
        <v>12</v>
      </c>
      <c r="U60" s="106">
        <v>15.5</v>
      </c>
      <c r="V60" s="107" t="s">
        <v>12</v>
      </c>
      <c r="W60" s="105">
        <v>40</v>
      </c>
      <c r="X60" s="106" t="s">
        <v>12</v>
      </c>
      <c r="Y60" s="106">
        <v>15.5</v>
      </c>
      <c r="Z60" s="107" t="s">
        <v>12</v>
      </c>
      <c r="AA60" s="110"/>
      <c r="AB60" s="111"/>
      <c r="AC60" s="110"/>
      <c r="AD60" s="56"/>
      <c r="AE60" s="35"/>
      <c r="AF60" s="35"/>
      <c r="AG60" s="35"/>
      <c r="AH60" s="35"/>
    </row>
    <row r="61" spans="7:38" x14ac:dyDescent="0.3">
      <c r="G61" s="35"/>
      <c r="H61" s="35"/>
      <c r="I61" s="35"/>
      <c r="J61" s="35"/>
      <c r="K61" s="35"/>
      <c r="L61" s="35"/>
      <c r="M61" s="35"/>
      <c r="N61" s="56"/>
      <c r="O61" s="35"/>
      <c r="P61" s="35"/>
      <c r="Q61" s="35"/>
      <c r="R61" s="35"/>
      <c r="S61" s="35"/>
      <c r="T61" s="34"/>
      <c r="U61" s="34"/>
      <c r="V61" s="35"/>
      <c r="W61" s="35"/>
      <c r="X61" s="34"/>
      <c r="Y61" s="34"/>
      <c r="Z61" s="35"/>
      <c r="AA61" s="35"/>
      <c r="AB61" s="35"/>
      <c r="AC61" s="35"/>
      <c r="AD61" s="35"/>
      <c r="AE61" s="35"/>
      <c r="AF61" s="35"/>
      <c r="AG61" s="35"/>
      <c r="AH61" s="35"/>
    </row>
  </sheetData>
  <sheetProtection algorithmName="SHA-512" hashValue="CFHnj+PqrssBahOh6PN26Xy1m/5V4pnngEig4twdiBAqUSlikxkkysIlbqhbuEyDlIIT61Saj+ZdVnJPzZPayA==" saltValue="nFwbnJPkW5id3Y81OFDv1Q==" spinCount="100000" sheet="1" objects="1" selectLockedCells="1"/>
  <mergeCells count="69">
    <mergeCell ref="AI54:AL54"/>
    <mergeCell ref="AI55:AJ55"/>
    <mergeCell ref="AK55:AL55"/>
    <mergeCell ref="AI31:AL31"/>
    <mergeCell ref="AI32:AJ32"/>
    <mergeCell ref="AK32:AL32"/>
    <mergeCell ref="G53:AL53"/>
    <mergeCell ref="AG32:AH32"/>
    <mergeCell ref="M55:N55"/>
    <mergeCell ref="K55:L55"/>
    <mergeCell ref="I55:J55"/>
    <mergeCell ref="G55:H55"/>
    <mergeCell ref="M32:N32"/>
    <mergeCell ref="G38:I38"/>
    <mergeCell ref="K38:M50"/>
    <mergeCell ref="W55:X55"/>
    <mergeCell ref="G30:AH30"/>
    <mergeCell ref="AE40:AJ52"/>
    <mergeCell ref="S32:T32"/>
    <mergeCell ref="U32:V32"/>
    <mergeCell ref="W32:X32"/>
    <mergeCell ref="Y32:Z32"/>
    <mergeCell ref="AA32:AB32"/>
    <mergeCell ref="S31:V31"/>
    <mergeCell ref="W31:Z31"/>
    <mergeCell ref="AA31:AD31"/>
    <mergeCell ref="AE31:AH31"/>
    <mergeCell ref="G32:H32"/>
    <mergeCell ref="I32:J32"/>
    <mergeCell ref="K32:L32"/>
    <mergeCell ref="G54:J54"/>
    <mergeCell ref="AC55:AD55"/>
    <mergeCell ref="AE55:AF55"/>
    <mergeCell ref="AG55:AH55"/>
    <mergeCell ref="Y55:Z55"/>
    <mergeCell ref="S54:V54"/>
    <mergeCell ref="W54:Z54"/>
    <mergeCell ref="AA54:AD54"/>
    <mergeCell ref="AE54:AH54"/>
    <mergeCell ref="U55:V55"/>
    <mergeCell ref="S55:T55"/>
    <mergeCell ref="Q55:R55"/>
    <mergeCell ref="O55:P55"/>
    <mergeCell ref="AA55:AB55"/>
    <mergeCell ref="K54:N54"/>
    <mergeCell ref="O54:R54"/>
    <mergeCell ref="K31:N31"/>
    <mergeCell ref="O31:R31"/>
    <mergeCell ref="O32:P32"/>
    <mergeCell ref="Q32:R32"/>
    <mergeCell ref="N38:O40"/>
    <mergeCell ref="P38:Q40"/>
    <mergeCell ref="R41:W51"/>
    <mergeCell ref="AC32:AD32"/>
    <mergeCell ref="AE32:AF32"/>
    <mergeCell ref="B4:D4"/>
    <mergeCell ref="F1:AA12"/>
    <mergeCell ref="F14:F16"/>
    <mergeCell ref="G14:G16"/>
    <mergeCell ref="H14:H16"/>
    <mergeCell ref="I14:I16"/>
    <mergeCell ref="K14:K16"/>
    <mergeCell ref="M14:M16"/>
    <mergeCell ref="L14:L16"/>
    <mergeCell ref="J14:J16"/>
    <mergeCell ref="N14:O16"/>
    <mergeCell ref="F13:O13"/>
    <mergeCell ref="G31:J31"/>
    <mergeCell ref="AE22:AJ28"/>
  </mergeCells>
  <conditionalFormatting sqref="C9:C11">
    <cfRule type="cellIs" dxfId="3" priority="3" operator="greaterThan">
      <formula>MaximumDeviceVoltage</formula>
    </cfRule>
    <cfRule type="cellIs" dxfId="2" priority="4" operator="lessThan">
      <formula>MinimumDeviceVoltage</formula>
    </cfRule>
  </conditionalFormatting>
  <conditionalFormatting sqref="C7">
    <cfRule type="expression" dxfId="1" priority="2">
      <formula>$C$5&lt;&gt;"DRV8300Nx"</formula>
    </cfRule>
  </conditionalFormatting>
  <conditionalFormatting sqref="C6">
    <cfRule type="expression" dxfId="0" priority="1">
      <formula>AND($C$5&lt;&gt;"DRV8300Nx",$C$5&lt;&gt;"DRV8300Dx")</formula>
    </cfRule>
  </conditionalFormatting>
  <dataValidations xWindow="869" yWindow="630" count="3">
    <dataValidation type="list" allowBlank="1" showInputMessage="1" showErrorMessage="1" sqref="C15" xr:uid="{70E8FA9C-7227-4A5E-9592-F23B68CC87EA}">
      <formula1>$Q$19:$Q$21</formula1>
    </dataValidation>
    <dataValidation allowBlank="1" showInputMessage="1" showErrorMessage="1" prompt="Put &quot;#N/A&quot; if no external pulldown resistor is used" sqref="C12" xr:uid="{AEFC0F3D-3DF8-47B1-A2F0-9B22E43AA816}"/>
    <dataValidation type="list" allowBlank="1" showInputMessage="1" showErrorMessage="1" sqref="C5" xr:uid="{96894820-499B-4825-9D30-C8A1F4574A5C}">
      <formula1>DeviceOptions</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663A6-8D3F-47F9-83F2-1DEB57A16926}">
  <dimension ref="A2:B5"/>
  <sheetViews>
    <sheetView workbookViewId="0">
      <selection activeCell="B5" sqref="B5"/>
    </sheetView>
  </sheetViews>
  <sheetFormatPr defaultRowHeight="14.4" x14ac:dyDescent="0.3"/>
  <cols>
    <col min="1" max="1" width="63.88671875" customWidth="1"/>
    <col min="2" max="2" width="127.33203125" customWidth="1"/>
  </cols>
  <sheetData>
    <row r="2" spans="1:2" x14ac:dyDescent="0.3">
      <c r="A2" s="139"/>
    </row>
    <row r="3" spans="1:2" x14ac:dyDescent="0.3">
      <c r="A3" s="139"/>
    </row>
    <row r="4" spans="1:2" ht="269.39999999999998" customHeight="1" x14ac:dyDescent="0.3">
      <c r="A4" s="140"/>
      <c r="B4" s="142" t="s">
        <v>64</v>
      </c>
    </row>
    <row r="5" spans="1:2" x14ac:dyDescent="0.3">
      <c r="A5" s="139"/>
      <c r="B5" s="141" t="s">
        <v>65</v>
      </c>
    </row>
  </sheetData>
  <sheetProtection algorithmName="SHA-512" hashValue="0Xz06rWoUYJybvqqiNay3kkkJ1aopxhoY71uKu2IiHgVCVoad5wFJ23NY9e1EWQZihJpG33vejWllOAoWvCpjA==" saltValue="RWBzOD/GkNc1gtD0PNicWA==" spinCount="100000" sheet="1" objects="1" scenarios="1"/>
  <hyperlinks>
    <hyperlink ref="B5" r:id="rId1" xr:uid="{75A6749E-5BAE-4B08-A61E-156F5A8CC532}"/>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89E6C-2408-4E7E-9239-854D7434C7F7}">
  <dimension ref="A2:A3"/>
  <sheetViews>
    <sheetView zoomScale="70" zoomScaleNormal="70" workbookViewId="0">
      <selection activeCell="E24" sqref="E24"/>
    </sheetView>
  </sheetViews>
  <sheetFormatPr defaultRowHeight="14.4" x14ac:dyDescent="0.3"/>
  <cols>
    <col min="2" max="2" width="51" customWidth="1"/>
    <col min="3" max="3" width="11.109375" customWidth="1"/>
    <col min="4" max="4" width="6.6640625" customWidth="1"/>
    <col min="5" max="5" width="63.33203125" customWidth="1"/>
  </cols>
  <sheetData>
    <row r="2" ht="99.6" customHeight="1" x14ac:dyDescent="0.3"/>
    <row r="3" ht="130.94999999999999" customHeight="1"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32</vt:i4>
      </vt:variant>
    </vt:vector>
  </HeadingPairs>
  <TitlesOfParts>
    <vt:vector size="35" baseType="lpstr">
      <vt:lpstr>Max_QG_Calculator</vt:lpstr>
      <vt:lpstr>Important Notice and Disclaimer</vt:lpstr>
      <vt:lpstr>Notes</vt:lpstr>
      <vt:lpstr>AVG_Gate_Current_maximum_voltage</vt:lpstr>
      <vt:lpstr>AVG_Gate_Current_minimum_voltage</vt:lpstr>
      <vt:lpstr>AVG_Gate_Current_nominal_voltage</vt:lpstr>
      <vt:lpstr>Device</vt:lpstr>
      <vt:lpstr>DeviceInfo</vt:lpstr>
      <vt:lpstr>DeviceOptions</vt:lpstr>
      <vt:lpstr>DRV8300_Igate_range</vt:lpstr>
      <vt:lpstr>DRV8300_Vgate_range</vt:lpstr>
      <vt:lpstr>DRV8320_Igate_range</vt:lpstr>
      <vt:lpstr>DRV8320_Vgate_range</vt:lpstr>
      <vt:lpstr>DRV8323_Igate_range</vt:lpstr>
      <vt:lpstr>DRV8323_Vgate_range</vt:lpstr>
      <vt:lpstr>DRV8328_Igate_range</vt:lpstr>
      <vt:lpstr>DRV8328_Vgate_range</vt:lpstr>
      <vt:lpstr>DRV8329_Igate_range</vt:lpstr>
      <vt:lpstr>DRV8329_Vgate_range</vt:lpstr>
      <vt:lpstr>DRV8334_Igate_range</vt:lpstr>
      <vt:lpstr>DRV8334_Vgate_range</vt:lpstr>
      <vt:lpstr>DRV834x_Igate_range</vt:lpstr>
      <vt:lpstr>DRV834x_Vgate_range</vt:lpstr>
      <vt:lpstr>DRV835x_Igate_range</vt:lpstr>
      <vt:lpstr>DRV835x_Vgate_range</vt:lpstr>
      <vt:lpstr>External_GVDD_Note</vt:lpstr>
      <vt:lpstr>externalBOOTSTRAPdevices</vt:lpstr>
      <vt:lpstr>externalGVDDdevices</vt:lpstr>
      <vt:lpstr>GVDDCurrentCapability</vt:lpstr>
      <vt:lpstr>MaximumVoltage</vt:lpstr>
      <vt:lpstr>MinimumVoltage</vt:lpstr>
      <vt:lpstr>No_External_GVDD_Note</vt:lpstr>
      <vt:lpstr>NominalVoltage</vt:lpstr>
      <vt:lpstr>PWM_Freq</vt:lpstr>
      <vt:lpstr>Vlookup_device_table</vt:lpstr>
    </vt:vector>
  </TitlesOfParts>
  <Company>Texas Instruments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Lodi, Anthony</dc:creator>
  <cp:lastModifiedBy>Lodi, Anthony</cp:lastModifiedBy>
  <dcterms:created xsi:type="dcterms:W3CDTF">2023-07-10T15:25:30Z</dcterms:created>
  <dcterms:modified xsi:type="dcterms:W3CDTF">2024-01-22T17:03:54Z</dcterms:modified>
</cp:coreProperties>
</file>