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mc:AlternateContent xmlns:mc="http://schemas.openxmlformats.org/markup-compatibility/2006">
    <mc:Choice Requires="x15">
      <x15ac:absPath xmlns:x15ac="http://schemas.microsoft.com/office/spreadsheetml/2010/11/ac" url="C:\Users\Ahmad Syauqi\Downloads\"/>
    </mc:Choice>
  </mc:AlternateContent>
  <xr:revisionPtr revIDLastSave="0" documentId="13_ncr:1_{92C580B1-7F31-4A8A-AD29-EF14A2358460}" xr6:coauthVersionLast="47" xr6:coauthVersionMax="47" xr10:uidLastSave="{00000000-0000-0000-0000-000000000000}"/>
  <bookViews>
    <workbookView xWindow="4800" yWindow="3276" windowWidth="17280" windowHeight="8964" xr2:uid="{00000000-000D-0000-FFFF-FFFF00000000}"/>
  </bookViews>
  <sheets>
    <sheet name="Your Jira Issues" sheetId="2" r:id="rId1"/>
  </sheets>
  <calcPr calcId="191029"/>
</workbook>
</file>

<file path=xl/calcChain.xml><?xml version="1.0" encoding="utf-8"?>
<calcChain xmlns="http://schemas.openxmlformats.org/spreadsheetml/2006/main">
  <c r="A125" i="2" l="1"/>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<sst xmlns="http://schemas.openxmlformats.org/spreadsheetml/2006/main" count="1628" uniqueCount="494">
  <si>
    <t/>
  </si>
  <si>
    <t>Key</t>
  </si>
  <si>
    <t>Environment</t>
  </si>
  <si>
    <t>Problem Category</t>
  </si>
  <si>
    <t>Summary</t>
  </si>
  <si>
    <t>Zentao Link</t>
  </si>
  <si>
    <t>Priority</t>
  </si>
  <si>
    <t>Status</t>
  </si>
  <si>
    <t>Pending reason</t>
  </si>
  <si>
    <t>Target Version</t>
  </si>
  <si>
    <t>Impact Analysis</t>
  </si>
  <si>
    <t>Root cause</t>
  </si>
  <si>
    <t>Workaround</t>
  </si>
  <si>
    <t>Reporter</t>
  </si>
  <si>
    <t>Assignee</t>
  </si>
  <si>
    <t>Created</t>
  </si>
  <si>
    <t>Updated</t>
  </si>
  <si>
    <t>PROD</t>
  </si>
  <si>
    <t>Paylater</t>
  </si>
  <si>
    <t>[PROD] SLIK result only get Pending or Still in Process Result</t>
  </si>
  <si>
    <t>High</t>
  </si>
  <si>
    <t>Closed</t>
  </si>
  <si>
    <t>SLIK batch result can't get to the system</t>
  </si>
  <si>
    <t>CBAS robot and service has issue</t>
  </si>
  <si>
    <t>Restart the robot and services from CBAS side</t>
  </si>
  <si>
    <t>Nanda Mahdiaritama Basuki</t>
  </si>
  <si>
    <t>Surrounding Apps</t>
  </si>
  <si>
    <t xml:space="preserve">[PROD] Manual Face Check Dashboard showing different NIK </t>
  </si>
  <si>
    <t>Medium</t>
  </si>
  <si>
    <t>Enhancement</t>
  </si>
  <si>
    <t>TBD</t>
  </si>
  <si>
    <t>KYC team cannot proceed to approve or reject the customer and the customer cannot get approved for paylater if he/she is confirmed not a fraud</t>
  </si>
  <si>
    <t>Based on investigation the customer is using another person KTP to apply paylater</t>
  </si>
  <si>
    <t>KYC team reject the customer for now</t>
  </si>
  <si>
    <t>Onboarding - Profile</t>
  </si>
  <si>
    <t>[Onboarding - PROD] Change Postal Code in Pengkinian Data (Update data) not applicable as expected</t>
  </si>
  <si>
    <t>http://210.12.198.151:9048/zentao/bug-view-7761.html</t>
  </si>
  <si>
    <t>Pengkinian Data form inconsistent</t>
  </si>
  <si>
    <t>Logic untuk merubah Postal Code salah</t>
  </si>
  <si>
    <t>melakukan fixing logic untuk melakukan perubahan Postal Code sehingga tidak ikut terganti jika kita mengubah tiap form yang ada di form pengkinian data</t>
  </si>
  <si>
    <t>Ian Daniel Adinata</t>
  </si>
  <si>
    <t>Bill Payment - PLN</t>
  </si>
  <si>
    <t xml:space="preserve"> [Bill Payment - Prod] PLN Token Not Received by Customers</t>
  </si>
  <si>
    <t>http://210.12.198.151:9048/zentao/bug-view-7783.html</t>
  </si>
  <si>
    <t>Customer did not recevice Token directly after transaction success both in app and by email</t>
  </si>
  <si>
    <t>field aggregator_status_inquiry_resp and aggregator_payment_resp was reversed. inquiry resp went to payment, and payment resp went to inquiry</t>
  </si>
  <si>
    <t>By CC manual send by email the Token to customers
Will be hotfix to config the callback rc from ayc</t>
  </si>
  <si>
    <t>Alexander Lucas</t>
  </si>
  <si>
    <t>E-Wallet - Aggregator</t>
  </si>
  <si>
    <t>[Bill Payment] Error on E-Wallet Rintis Transaction</t>
  </si>
  <si>
    <t>All transactions are succeed, users already got the success email, but on Allo app, users got ‘RC-12 (Invalid Transaction)' on result page.</t>
  </si>
  <si>
    <t>Subsystem ipg-h5api did not included in the deployment package</t>
  </si>
  <si>
    <t>Need to add one subsystem ipg-h5api to be deployed.
https://allobank.atlassian.net/servicedesk/customer/portal/10/ICM-788</t>
  </si>
  <si>
    <t>E-Wallet</t>
  </si>
  <si>
    <t>[Bill Payment - PROD] Top Up E-Wallet showed Error Page after doing transaction</t>
  </si>
  <si>
    <t>-</t>
  </si>
  <si>
    <t>Nasabah mendapatkan page error transaksi gagal walaupun sebenarnya transaksinya berhasil</t>
  </si>
  <si>
    <t>Missed one subsystem ipg-h5api on deployment BP Y-S-2407</t>
  </si>
  <si>
    <t>Deploy ipg-h5api subsystem</t>
  </si>
  <si>
    <t>Daffa Ramadhan</t>
  </si>
  <si>
    <t>MPC - Points</t>
  </si>
  <si>
    <t>[MPC - PROD] User Upgrade to Allo Prime didn't receive 25k point rewards</t>
  </si>
  <si>
    <t>New Alloprime users didn't get 25k point reward after doing topup</t>
  </si>
  <si>
    <t>After the Redis clean job runs on 3 am, all marketing activities stop providing rewards</t>
  </si>
  <si>
    <t>restarting icpmms-act subsystem, after restarting the subsys all marketing activity back to normal.</t>
  </si>
  <si>
    <t>Bill Payment - Internet &amp; Cable TV</t>
  </si>
  <si>
    <t>[Bill Payment - Prod] Transvision Transaction Failed</t>
  </si>
  <si>
    <t>Kedua pelanggan sudah bayar pake moda bayar lain, ngga jadi pake Allo (di inquiry tidak akan ada tagihan)</t>
  </si>
  <si>
    <t>Transvision memberikan response inquiry dengan kode pelanggan yang tidak lengkap (terpotong 4 digit awal)</t>
  </si>
  <si>
    <t>Perbaikan disisi Transvision</t>
  </si>
  <si>
    <t>QRIS</t>
  </si>
  <si>
    <t>[QRIS - PROD] Customer unable to make payments using QRIS Bank Mega at Transmart Tangerang City</t>
  </si>
  <si>
    <t>Customer can't transaction qris using Allo Bank</t>
  </si>
  <si>
    <t>Adanya dua nomor MPAN yang terdaftar di PTEN atas nama outlet Transmart dan Carrefour.</t>
  </si>
  <si>
    <t>Delete 1 MPAN yang tidak dipakai dan generate ulang QRIS</t>
  </si>
  <si>
    <t>Stefano Adrian Sambora</t>
  </si>
  <si>
    <t>MPC - Coupons</t>
  </si>
  <si>
    <t>[MPC - PROD] DB UA-SMP CPU usage High</t>
  </si>
  <si>
    <t>CPU Usage High on UA-SMP DB</t>
  </si>
  <si>
    <t>When get the info from redis, used a wrong key format, then can not get info from redis, everytime need to query from db , then trigger many query to  database cause database cpu high</t>
  </si>
  <si>
    <t>Update the correct key format in the package, then re deploy</t>
  </si>
  <si>
    <t>Onboarding - Upgrade</t>
  </si>
  <si>
    <t>[Enhancement - PROD] Increased Timeout for Security and Upgrade Prime/Paylater</t>
  </si>
  <si>
    <t>customer experience</t>
  </si>
  <si>
    <t>Twenty-five percent of users take longer than 5 minutes to complete the form, primarily due to the shorter timeout period.</t>
  </si>
  <si>
    <t>To extend the time limit for filling out the form from 5 minutes to 10 minutes. This will provide additional flexibility for users to complete larger and more complex forms without feeling rushed or constrained by a limited time frame.</t>
  </si>
  <si>
    <t>Bill Payment - Multifinance</t>
  </si>
  <si>
    <t>[Bill Payment - Prod] Multifinance Bug RC 12 and RC 96</t>
  </si>
  <si>
    <t>http://210.12.198.151:9048/zentao/bug-view-7734.html</t>
  </si>
  <si>
    <t>Waiting PTR result</t>
  </si>
  <si>
    <t>Autodebit fail. Payment revert</t>
  </si>
  <si>
    <t xml:space="preserve">We found that transaction related to MCF and MAF failed with aggregator_payment_resp 'Invalid Hash - RC 12' during scheduled payment. </t>
  </si>
  <si>
    <t>Configure the setup of MAF and MCF to the proper setup</t>
  </si>
  <si>
    <t>[Onboarding - PROD] Liveness Fraud Case 06 April 2024</t>
  </si>
  <si>
    <t>Highest</t>
  </si>
  <si>
    <t>Waiting to be fixed</t>
  </si>
  <si>
    <t>[QRIS - PROD] Customer can't payment using QR Bank Mega</t>
  </si>
  <si>
    <t>Validasi character di sisi Middleware Bank Mega</t>
  </si>
  <si>
    <t>Fixing code di sisi Bank Mega</t>
  </si>
  <si>
    <t>Message</t>
  </si>
  <si>
    <t>[E-mail - PROD] Template e-mail tidak sesuai</t>
  </si>
  <si>
    <t>Template E-mail untuk reset pin akun Allo Pay tidak diganti di DB ircs_otp</t>
  </si>
  <si>
    <t>Mengganti template OTP yang semula xxx or xxx menjadi allocare@allobank or 08 4110 4110</t>
  </si>
  <si>
    <t>[Bill Payment - Prod] Change Request Recurring Payment (Stop Payment &amp; Duplicate Record)</t>
  </si>
  <si>
    <t>Customer autodebit will run twice (autodebit becuase of double records)
Customer that has paid the installment will still get autodebit</t>
  </si>
  <si>
    <t xml:space="preserve">There are 37 duplicate records from files that have been uploaded by Mega Finance on 25/3 (file name 26/3) and 27.3 (file name 28/3). </t>
  </si>
  <si>
    <t>Stop the customer’s autodebet on the DB:
Change Parameter Is_Valid to N for 37 doubled records
Change Parameter Is_Valid for 1 customer</t>
  </si>
  <si>
    <t>[QRIS MPM - PROD] Can't pay using QRIS feature</t>
  </si>
  <si>
    <t>Transfer</t>
  </si>
  <si>
    <t>[Transfer - PROD] Anomaly in Transactions from Allo to Bank Mega</t>
  </si>
  <si>
    <t>Server vulnerability, security issue</t>
  </si>
  <si>
    <t>Change RTOL Meganet Route to RTOL Rintis Route</t>
  </si>
  <si>
    <t>Bill Payment - Bank Mega CC</t>
  </si>
  <si>
    <t>[Bill Payment - PROD] Bank Mega Credit Card payment error</t>
  </si>
  <si>
    <t>Waiting for next version release</t>
  </si>
  <si>
    <t>Cannot pay Bank Mega Credit Card via Billpayment menu</t>
  </si>
  <si>
    <t>meganet shutdown by allo team because of internal issue</t>
  </si>
  <si>
    <t>reroute the summaryCode for CC payment (on Bill Payment menu) to BIFAST, so customer doesnt need to pay admin fee.</t>
  </si>
  <si>
    <t>Instant Cash</t>
  </si>
  <si>
    <t>[Paylater - PROD] Users get "network error" after inputting PIN when attempting Instant Cash</t>
  </si>
  <si>
    <t>http://210.12.198.151:9048/zentao/bug-view-7657.html</t>
  </si>
  <si>
    <t>Several users that tried Instant Cash.</t>
  </si>
  <si>
    <t>There's a function bug on the new Paylater SDK version</t>
  </si>
  <si>
    <t>Rollback the Paylater SDK version</t>
  </si>
  <si>
    <t>[MPC - PROD] SMP Issue for ACT20231122143057529517 - Secure parking point cashback</t>
  </si>
  <si>
    <t>Customer didn't get 50% point cashback after paying parking ticket</t>
  </si>
  <si>
    <t>data synchronization issue</t>
  </si>
  <si>
    <t>release new version for SMP</t>
  </si>
  <si>
    <t>[Paylater - PROD] Users from CT BU don't get the same pricing as CT Corp users after Pricing package deployed</t>
  </si>
  <si>
    <t xml:space="preserve">CT BU users </t>
  </si>
  <si>
    <t xml:space="preserve">The rule package which deployed on 3/19 is not correct. </t>
  </si>
  <si>
    <t>Redeploy the rule package.</t>
  </si>
  <si>
    <t>E-Wallet - DANA</t>
  </si>
  <si>
    <t>[Bill Payment - Prod] DANA and ShopeePay Recon Amount Unmatch</t>
  </si>
  <si>
    <t>http://210.12.198.151:9048/zentao/bug-view-7642.html</t>
  </si>
  <si>
    <t>Waiting on vendor</t>
  </si>
  <si>
    <t>data from recon can not automatch. So team recon must do manual match which is supposed to be unneeded. if automatch success by system considering both status from Host (Core Allo) nad Ayopop (3rd Party) are both success</t>
  </si>
  <si>
    <t>The amount that Core provided did not include Commission_Fee</t>
  </si>
  <si>
    <t>Re-configure the field "Amount" value on Allo side to match the data in order to reconcile</t>
  </si>
  <si>
    <t>[Bill Payment - Prod] Transvision Auto Settlement Discrepancy with DB Record</t>
  </si>
  <si>
    <t>http://210.12.198.151:9048/zentao/bug-view-7638.html</t>
  </si>
  <si>
    <t>reconciliation for transactions which use points, that affected the settlement</t>
  </si>
  <si>
    <t>the bdp etl job for points on Mar 13 was failed</t>
  </si>
  <si>
    <t xml:space="preserve"> re-run the job and findout the difference and do one more round of settlement. WB will provide the difference in settlement information and the Accounting team need to confirm the numbers before we perform it in PRD.</t>
  </si>
  <si>
    <t>Balance</t>
  </si>
  <si>
    <t>[Wallet - PROD] Customer got blocked balance amount</t>
  </si>
  <si>
    <t>http://210.12.198.151:9048/zentao/bug-view-7616.html</t>
  </si>
  <si>
    <t>Customer can't use the balance for transaction</t>
  </si>
  <si>
    <t>Onboarding - Liveness</t>
  </si>
  <si>
    <t>[Onboarding - PROD] Potential Fraud case of Liveness Detection bypassed on 14 &amp; 16 March 2024</t>
  </si>
  <si>
    <t>Waiting on Developer</t>
  </si>
  <si>
    <t>fraudster membongkar aplikasi lama dan memodifikasi sdk versi lama liveness Advance AI yang belum support untuk mendeteksi AI saat liveness</t>
  </si>
  <si>
    <t>melakukan update liveness sdk version Huiyan dan Advance AI dan menutup akses liveness sdk Advance AI versi 1.2.1.wbk
Juga dilakukan untuk melakukan penutupan akses ke Allo Apps versi lama, jadi yang bisa dipakai di production hanya 2 latest version Allo Apps yang tersedia di App Store maupun Play Store</t>
  </si>
  <si>
    <t>MPC - OTP</t>
  </si>
  <si>
    <t xml:space="preserve">[MPC - PROD] Spam OTP from international phone code +855 </t>
  </si>
  <si>
    <t>https://allobank.atlassian.net/servicedesk/customer/portal/10/ICM-677</t>
  </si>
  <si>
    <t>Awaiting approval</t>
  </si>
  <si>
    <t>Abnormal number of OTP request from Cambodia</t>
  </si>
  <si>
    <t>Temporarily block OTP Request from Cambodian numbers and change the captcha value from the previous 1 to 0. Where if captcha value = 0, the captcha will appear when the first OTP request is made, This is done to prevent continuous spam.</t>
  </si>
  <si>
    <t>Bill Payment - Mobile Data</t>
  </si>
  <si>
    <t xml:space="preserve"> [Bill Payment - Prod] Several Indosat Mobile Data Did Not Shown After Updated</t>
  </si>
  <si>
    <t>http://210.12.198.151:9048/zentao/bug-view-7627.html</t>
  </si>
  <si>
    <t>List product mobile data berkurang, traffic transaction akan berkurang</t>
  </si>
  <si>
    <t xml:space="preserve">[Paylater - PROD] User doesn't get RIPLAY email </t>
  </si>
  <si>
    <t>User who trying Instant Cash</t>
  </si>
  <si>
    <t>The IRCS-INFOS subsystem hasn't been deployed yet.</t>
  </si>
  <si>
    <t>[Paylater - PROD] Users can't continue apply paylater from H5 links after inputting OTP</t>
  </si>
  <si>
    <t>http://210.12.198.151:9048/zentao/bug-view-7621.html</t>
  </si>
  <si>
    <t>It's impacting users that want to apply paylater through H5 promotion links</t>
  </si>
  <si>
    <t>Ora batch 1 release impact</t>
  </si>
  <si>
    <t>Release hotfix</t>
  </si>
  <si>
    <t xml:space="preserve">[Bill Payment - Prod] Multifinance MAF Autodebet core status Success but MAF status Unpaid </t>
  </si>
  <si>
    <t>http://210.12.198.151:9048/zentao/bug-view-7620.html</t>
  </si>
  <si>
    <t>Lowest</t>
  </si>
  <si>
    <t>Customer received penalty overdue payment Rp 12.000,- per 12/03/2024</t>
  </si>
  <si>
    <t xml:space="preserve">dapat response RC-96 Fail ketika call api MAF </t>
  </si>
  <si>
    <t>akan fixing supaya payment revert dan result fail muncul di sisi nasabah</t>
  </si>
  <si>
    <t>SNAP - API</t>
  </si>
  <si>
    <t>[SNAP - PROD] First Time User trying to bind their account to Bukalapak get "Parameter Error" error message</t>
  </si>
  <si>
    <t>http://210.12.198.151:9048/zentao/bug-view-7612.html</t>
  </si>
  <si>
    <t>Impacting to user that wants to bind their Allo account to Bukalapak for the first time</t>
  </si>
  <si>
    <t>Account creation API that supposed to be not deployed yet, has been deployed.</t>
  </si>
  <si>
    <t>Rollback to the previous version.</t>
  </si>
  <si>
    <t>[Enhancement - MPC - PROD] Register bulk MID in SMP</t>
  </si>
  <si>
    <t>tim produk kesulitan mendaftarkan MID secara massal di SMP</t>
  </si>
  <si>
    <t>Developer team created a RPA software to insert MID in bulk on SMP</t>
  </si>
  <si>
    <t>Onboarding - OCR</t>
  </si>
  <si>
    <t>[Onboarding - PROD] Can't rescan KTP after 72 hours</t>
  </si>
  <si>
    <t>http://210.12.198.151:9048/zentao/bug-view-7573.html</t>
  </si>
  <si>
    <t>The person can't rescan the KTP because it was rejected by Advance AI because of the KTP was from the paper when he first scanned it</t>
  </si>
  <si>
    <t>Nasabah tidak bisa melakukan rescan KTP setelah 72 jam disebabkan logicnya ternyata baru bisa dilakukan 73 jam setelahnya, jarak interval terdekat dari config 72 jam bukan actual 72 jam.</t>
  </si>
  <si>
    <t>Nasabah mencoba untuk melakukan upgrade kembali keesokan harinya karena sudah terkena limit upgrade, di hari esoknya sudah bisa melakukan rescan KTP dan sudah berhasil upgrade ke Allo Prime</t>
  </si>
  <si>
    <t>Onboarding - OTP</t>
  </si>
  <si>
    <t>[Onboarding - PROD] Validate OTP failed, "number not registered" when its already Allo Prime</t>
  </si>
  <si>
    <t>http://210.12.198.151:9048/zentao/bug-view-7574.html</t>
  </si>
  <si>
    <t>Customer still need to register after getting apply from paylater H5</t>
  </si>
  <si>
    <t>Topup - Offline Store</t>
  </si>
  <si>
    <t>[Top Up Offline - Prod] Permission denied from 50002TOB21 (Trans F&amp;B) when trying to generate barcode for Top Up Offline</t>
  </si>
  <si>
    <t>Cashier cannot generate barcode for Top Up Offline in store</t>
  </si>
  <si>
    <t>The wrong Public Key value was inserted for 50002TOB21</t>
  </si>
  <si>
    <t>Change Public Key Value for 50002TOB21 and restart IOAS_AUTH subsystem</t>
  </si>
  <si>
    <t>MPC - Login</t>
  </si>
  <si>
    <t xml:space="preserve">[MPC - PROD] Internal Error After Trans Retail Integration </t>
  </si>
  <si>
    <t>Several Users got trouble when logging in Trans Retail Web</t>
  </si>
  <si>
    <t>1. Internal Error - Because the same auth code used many times
2. Code Verification Failed - code_verifier doesn't match with code_challenge
3. Token Verification Failed -  Because accessToken is undefined</t>
  </si>
  <si>
    <t>Request payload from Trans Retail side need Fixing</t>
  </si>
  <si>
    <t>Bill Payment - Others</t>
  </si>
  <si>
    <t>[Bill Payment - Enhance] API Merchant Mangement System Optimization</t>
  </si>
  <si>
    <t>http://210.12.198.151:9048/zentao/story-view-697.html , http://210.12.198.151:9048/zentao/story-view-714.html</t>
  </si>
  <si>
    <t>There is a risk of human error during the process where they might change the wrong product, for example the product that should be visible or Is Valid ‘Yes’ (no modification needed) was accidentally modified to ‘No’ because it have similar product code (example: PPLSTK1, PPLSTK10, PPLSTK100, PPLSTK1000) that appear in search result.</t>
  </si>
  <si>
    <t>API Merchant Mangement System hanya dapat mencari dan memodifikasi bill product satu per satu</t>
  </si>
  <si>
    <t>1. Menambahkan fitur 'check box' supaya bisa multiple select, lalu modify selected
2. Menambahkan fitur 'filter' supaya product yang dicari hanya berdasarkan kategori yang dibutuhkan</t>
  </si>
  <si>
    <t>[Bill Payment - Enhance] db bill_payment table t.bill_order table - adding 1 field related to JSON file from 3rd party</t>
  </si>
  <si>
    <t>http://210.12.198.151:9048/zentao/story-view-712.html</t>
  </si>
  <si>
    <t>TPM Team and Data Team is having a hard time doing reconciliation</t>
  </si>
  <si>
    <t xml:space="preserve"> in the new db did not contain attirbute "Result" that contains JSON message. The old db before migration which is iallo_fio table allo_pay_order, there exist attribute Result that contain JSON message.</t>
  </si>
  <si>
    <t>Enhancement. attribute "Result" should be added in db bill_patment table t_bill_order</t>
  </si>
  <si>
    <t>Bill Payment - Reconciliation</t>
  </si>
  <si>
    <t>[Bill Payment - Prod] Partner Ref_No only shown on ihybriddb</t>
  </si>
  <si>
    <t>http://210.12.198.151:9048/zentao/bug-view-7485.html</t>
  </si>
  <si>
    <t xml:space="preserve">Recon can not be done because the key value did not exist yet in the table when Data Team export the data and send them to TPM. </t>
  </si>
  <si>
    <t>partner_reference_no did not exist in new db bill_payment table t_bill_order</t>
  </si>
  <si>
    <t>Enhance t.bill_order table - update debit info before calling API payment get exception transvision</t>
  </si>
  <si>
    <t>[Onboarding - PROD] Incorrect copy on create PIN page</t>
  </si>
  <si>
    <t>http://210.12.198.151:9048/zentao/bug-view-7083.html</t>
  </si>
  <si>
    <t>Sprint X</t>
  </si>
  <si>
    <t>OTP error message are not clear</t>
  </si>
  <si>
    <t>Onboarding - Login</t>
  </si>
  <si>
    <t>[Enhancement - Onboarding - PROD] Tencent Cloud Live SDK Android version upgrade</t>
  </si>
  <si>
    <t>http://210.12.198.151:9048/zentao/story-view-614.html</t>
  </si>
  <si>
    <t>Face Check failed</t>
  </si>
  <si>
    <t>Tencent SDK has Android 14 compability issue</t>
  </si>
  <si>
    <t>Bill Payment - Mobile Prepaid</t>
  </si>
  <si>
    <t>[Bill Payment - Prod] Several users failed to auto debit scheduled Bill Payment</t>
  </si>
  <si>
    <t>http://210.12.198.151:9048/zentao/bug-view-7464.html</t>
  </si>
  <si>
    <t>Release Xeme Batch 1 Hot Fix</t>
  </si>
  <si>
    <t>Recurring Payment failed to debit</t>
  </si>
  <si>
    <t>This is because when we implement the import of scheduled payments, there may be an exception in the part of the code for the scheduled payment task, but we not catch it and handle. This leads to the interruption of task execution when the exception occurs, resulting in some parts not being executed.</t>
  </si>
  <si>
    <t>[Paylater - PROD] Paylater application got pending because of unmatched value on risk engine</t>
  </si>
  <si>
    <t>After hotfix released customer that received Pending status already got rejected, since deployment new user that applied Paylater already received Success or Rejected status.</t>
  </si>
  <si>
    <t>Logic of risk engine input type does not match with the original value.</t>
  </si>
  <si>
    <t>Release hotfix to fix the unmatched logic value.</t>
  </si>
  <si>
    <t>[BIll Payment - Prod] Bukalapak Trx Success but in Allo Error</t>
  </si>
  <si>
    <t>http://210.12.198.151:9048/zentao/bug-view-7449.html</t>
  </si>
  <si>
    <t>Payment revert, transaction failed</t>
  </si>
  <si>
    <t>transaksi ketiga gagal karena saldo nasabah di transfer ke rekening lain sebelum transaksi ketiga terjadi yang mengakibatkan pembayaran gagal dan menerima response insufficient balance</t>
  </si>
  <si>
    <t>Pastikan saldo nasabah cukup sebelum melakukan transaksi kembali</t>
  </si>
  <si>
    <t>Transfer - Transfer BI-FAST</t>
  </si>
  <si>
    <t xml:space="preserve">[PROD] RecentWalletFaceSuccDeviceId on transaction risk rules keep missing </t>
  </si>
  <si>
    <t>Banyak user Allo komplain saat melakukan transaksi terkena face check</t>
  </si>
  <si>
    <t>RecentWalletFaceSuccDeviceId suka tiba2 hilang.</t>
  </si>
  <si>
    <t>mengoptimalisasikan rules face check untuk transaction</t>
  </si>
  <si>
    <t>[Onboarding - PROD] Advance AI failed because of network issues</t>
  </si>
  <si>
    <t>Onboarding and anything related to face check</t>
  </si>
  <si>
    <t>Info dari Linknet, bahwa pada Selasa 30 Januari 2024 dari Pukul 21.00 - 23.00 terdapat full traffic di sisi linknet secara global, sehingga membuat latency tinggi , dan impact pada api.advance.ai</t>
  </si>
  <si>
    <t>mematikan link menuju arah linknet</t>
  </si>
  <si>
    <t>[Bill Payment] SKU Pricing Mismatch</t>
  </si>
  <si>
    <t>Potensi kerugian finansial dari penjualan produk-produk Bill Payment</t>
  </si>
  <si>
    <t>ada new price list per May 2023 tapi belum update di sheet</t>
  </si>
  <si>
    <t>Adjust commission fee lagi agar sesuai dengan requirement setelah investigasi selesai</t>
  </si>
  <si>
    <t>[QRIS - PROD] QR Scanner sometimes not working</t>
  </si>
  <si>
    <t>http://210.12.198.151:9048/zentao/bug-view-7431.html</t>
  </si>
  <si>
    <t>[PROD] Onboarding to Allo Pay+ &amp; Allo Prime decrease significantly</t>
  </si>
  <si>
    <t>Upgrade to Allo Pay+ to Allo Prime</t>
  </si>
  <si>
    <t>datasource ADVAI bermasalah</t>
  </si>
  <si>
    <t>Re routing from ADVAI primary partner to their backup partner.</t>
  </si>
  <si>
    <t>[PROD] B402 Face Data not Found increasing</t>
  </si>
  <si>
    <t>http://210.12.198.151:9048/zentao/bug-view-7421.html</t>
  </si>
  <si>
    <t>impact anything that requires face check</t>
  </si>
  <si>
    <t>[QRIS - PROD] Can't using QRIS Bank Mega</t>
  </si>
  <si>
    <t>Switchover activity at Bank Mega, transferring the gateway from MBM to SETU, resulted in misconfiguration on the firewall policy.</t>
  </si>
  <si>
    <t>Implement new configurations on the firewall policy at MBM and SETU.</t>
  </si>
  <si>
    <t>Secure Parking</t>
  </si>
  <si>
    <t>[Secure Parking - Prod] User cannot pay using Allo on the exit gate of parking site</t>
  </si>
  <si>
    <t>Hotfix 19 Januari 2024</t>
  </si>
  <si>
    <t>Tiket parkir tidak dapat dibayar menggunakan allo wallet</t>
  </si>
  <si>
    <t>Kesalahan pada Logic di dalam pembuatan list yang dibuat oleh allo untuk sinkronisasi tiket ke SPI. Jika entry_time &lt; scanned_time tiket terakhir, tiket tidak dikirim allo ke SPI</t>
  </si>
  <si>
    <t>Change the logic to create ticket list. Make the ticket number sorted by the time scanning</t>
  </si>
  <si>
    <t>[Transfer - PROD] Got RC U149 when do transfer BI-Fast</t>
  </si>
  <si>
    <t>[Transfer - PROD] Key Expiry After 5 Minutes of Inactivity Causes Transaction Stuck (Processing Issue)</t>
  </si>
  <si>
    <t>http://210.12.198.151:9048/zentao/bug-view-6787.html</t>
  </si>
  <si>
    <t>Tabungan - Deposit</t>
  </si>
  <si>
    <t>[Deposit - PROD] New Open Deposit Doesn't Show</t>
  </si>
  <si>
    <t>http://210.12.198.151:9048/zentao/bug-view-6747.html</t>
  </si>
  <si>
    <t>E-Statement</t>
  </si>
  <si>
    <t>[E-Statement - PROD] The E-Statement is displaying the amount in an incorrect format.</t>
  </si>
  <si>
    <t>http://210.12.198.151:9048/zentao/bug-view-6714.html</t>
  </si>
  <si>
    <t xml:space="preserve"> [Wallet - PROD] Balance is not in correct format</t>
  </si>
  <si>
    <t>http://210.12.198.151:9048/zentao/bug-view-7188.html</t>
  </si>
  <si>
    <t xml:space="preserve"> [PROD] Transactions date in the e-statement are not in order</t>
  </si>
  <si>
    <t>http://210.12.198.151:9048/zentao/bug-view-6976.html</t>
  </si>
  <si>
    <t>Tabungan - Allo Grow</t>
  </si>
  <si>
    <t>[LOG - PROD] Allo Grow Withdraw Log Printing Problem</t>
  </si>
  <si>
    <t>http://210.12.198.151:9048/zentao/bug-view-6782.html</t>
  </si>
  <si>
    <t>[PROD] Different withdrawal time between CS Dashboard and Database idpcore</t>
  </si>
  <si>
    <t>http://210.12.198.151:9048/zentao/bug-view-7394.html</t>
  </si>
  <si>
    <t>[Transfer - PROD] Chinese characters appear when not filling transfer mehod &amp; account number</t>
  </si>
  <si>
    <t>http://210.12.198.151:9048/zentao/bug-view-6372.html</t>
  </si>
  <si>
    <t>Transfer - Transfer Meganet</t>
  </si>
  <si>
    <t>[Transfer - PROD] Meganet channel can't hide</t>
  </si>
  <si>
    <t>http://210.12.198.151:9048/zentao/bug-view-6371.html</t>
  </si>
  <si>
    <t>[QRIS - PROD] Android cant scan qris</t>
  </si>
  <si>
    <t>http://210.12.198.151:9048/zentao/bug-view-6359.html</t>
  </si>
  <si>
    <t>Database</t>
  </si>
  <si>
    <t>[PROD] Data too long for deviceID payment_info</t>
  </si>
  <si>
    <t>http://210.12.198.151:9048/zentao/bug-view-6293.html</t>
  </si>
  <si>
    <t>[PROD] Notification name &amp; Account name different</t>
  </si>
  <si>
    <t>http://210.12.198.151:9048/zentao/bug-view-6280.html</t>
  </si>
  <si>
    <t>Tabungan</t>
  </si>
  <si>
    <t>[Wallet - PROD] Can't Active wallet</t>
  </si>
  <si>
    <t>http://210.12.198.151:9048/zentao/bug-view-6243.html</t>
  </si>
  <si>
    <t>[LOGIN - PROD] User cant use fingerprint for login</t>
  </si>
  <si>
    <t>http://210.12.198.151:9048/zentao/bug-view-6179.html</t>
  </si>
  <si>
    <t>Onboarding</t>
  </si>
  <si>
    <t>[PROD] User Cant Login via APPS &amp; MPC</t>
  </si>
  <si>
    <t>http://210.12.198.151:9048/zentao/bug-view-6093.html</t>
  </si>
  <si>
    <t>[Transaction - PROD] Incorrect 'mpc_uid' Usage in 'phone_no' Field for transfer</t>
  </si>
  <si>
    <t>http://210.12.198.151:9048/zentao/bug-view-7417.html</t>
  </si>
  <si>
    <t>Februari 2024</t>
  </si>
  <si>
    <t xml:space="preserve"> [Paylater - PROD] Upgrade Liveness SDK</t>
  </si>
  <si>
    <t>N version - Jan 24</t>
  </si>
  <si>
    <t>Liveness case using paylater/instant case already dropped</t>
  </si>
  <si>
    <t>[Enhancement - Onboarding - PROD] Direct Dukcapil KYC Verification</t>
  </si>
  <si>
    <t>http://210.12.198.151:9048/zentao/story-view-478-8.html</t>
  </si>
  <si>
    <t>W version</t>
  </si>
  <si>
    <t>[Enhancement - Onboarding - PROD] Improve PIN experience on upgrade process</t>
  </si>
  <si>
    <t>http://210.12.198.151:9048/zentao/story-view-531-3.html</t>
  </si>
  <si>
    <t>X version</t>
  </si>
  <si>
    <t>[Enhancement - Onboarding - PROD] Update Personal Data From Allo App</t>
  </si>
  <si>
    <t>http://210.12.198.151:9048/zentao/story-view-414.html http://210.12.198.151:9048/zentao/story-view-517.html</t>
  </si>
  <si>
    <t>Topup Incoming - Topup RTOL</t>
  </si>
  <si>
    <t>[Top Up - PROD] Transaksi Incoming RTOL via Artajasa mendapat RC05</t>
  </si>
  <si>
    <t>[MPC - Prod] Failed to Receive Reward 25k Points - 3</t>
  </si>
  <si>
    <t>http://210.12.198.151:9048/zentao/bug-view-7367.html</t>
  </si>
  <si>
    <t>Marketing Activity 'Registrasi Allo Prime + Top Up Min. 25k mendapatkan 25k Points' end/expired per 31 Des 2023</t>
  </si>
  <si>
    <t>Extend it to 1 Jan 2024 - 5 Jan 2024.
Inject points to the customers who have not received their reward</t>
  </si>
  <si>
    <t>SNAP</t>
  </si>
  <si>
    <t>[SNAP - Prod] XXI Payment using Wallet and Points but Transaction Details is '0' Point</t>
  </si>
  <si>
    <t>http://210.12.198.151:9048/zentao/bug-view-7840.html</t>
  </si>
  <si>
    <t>Pending</t>
  </si>
  <si>
    <t>More info required</t>
  </si>
  <si>
    <t>Customer will be misinformed with the points usage history</t>
  </si>
  <si>
    <t>RC 500
debit status untuk reference no kosong</t>
  </si>
  <si>
    <t xml:space="preserve">Matikan ALLO payment di MTIX karena MTIX mendapat banyak complain terkait balikan status inquiry 500 yang mengakibatkan transaksi gagal  </t>
  </si>
  <si>
    <t xml:space="preserve"> [Onboarding - PROD] District Picklist not appearing when Users attempt to Edit in inaccurate OCR Results</t>
  </si>
  <si>
    <t>http://210.12.198.151:9048/zentao/bug-view-6759.html</t>
  </si>
  <si>
    <t>upgrade form inconsistent</t>
  </si>
  <si>
    <t>karena hasil ocr kurang bagus jadi tidak bisa milih province dan city</t>
  </si>
  <si>
    <t>melakukan pilih province manual terlebih dahulu dari picklist</t>
  </si>
  <si>
    <t>[Bill Payment - Prod] Finnet Recon Failed</t>
  </si>
  <si>
    <t>Recon tidak bisa menemukan voucher reference number</t>
  </si>
  <si>
    <t xml:space="preserve">Ketika develop API Finnet, format API yang digunakan untuk Finnet tidak sesuai. (API mengacu pada kategori Telkom Group) </t>
  </si>
  <si>
    <t>Melakukan konfigurasi API untuk Finnet sesuai dengan format API dari kategori Telkomsel PrePaid 
(enhance DB, menambahkan 1 field key recon)</t>
  </si>
  <si>
    <t>[Onboarding - PROD] "Oops, we need information" popped out before inputing phone number</t>
  </si>
  <si>
    <t>http://210.12.198.151:9048/zentao/bug-view-7759.html</t>
  </si>
  <si>
    <t>customer experience for login</t>
  </si>
  <si>
    <t xml:space="preserve">
[Onboarding - PROD] Pengkinian Data form got 2 request at the same time</t>
  </si>
  <si>
    <t>http://210.12.198.151:9048/zentao/bug-view-7758.html</t>
  </si>
  <si>
    <t>Pengkinian Data got 2 pop up message</t>
  </si>
  <si>
    <t>E-Wallet - ShopeePay</t>
  </si>
  <si>
    <t xml:space="preserve">[Bill Payment - Prod] ShopeePay High Frequency Inquiry Failed </t>
  </si>
  <si>
    <t>Proses tidak bisa diteruskan hingga payment</t>
  </si>
  <si>
    <t xml:space="preserve">Dari hasil investigasi tim IT dan discuss dengan tim AYC Tech, ada bug mapping RC 111 dan 199 tertukar.
</t>
  </si>
  <si>
    <t>Menunggu fixing mapping RC dari sisi AYC</t>
  </si>
  <si>
    <t>[Onboarding - PROD] User back from face detection page, the login button is not active (disabled, can not click)</t>
  </si>
  <si>
    <t>[PROD] User back from face detection page, the login button is not active (disabled, can not click)</t>
  </si>
  <si>
    <t>Login flow</t>
  </si>
  <si>
    <t>This does seem to be a flow problem. When you roll back, you have to reset the login process</t>
  </si>
  <si>
    <t>you have to reset the login process</t>
  </si>
  <si>
    <t>[Enhancement - MPC - PROD] Login MPC Error message</t>
  </si>
  <si>
    <t>http://210.12.198.151:9048/zentao/story-view-797.html</t>
  </si>
  <si>
    <t>Customer didn't know what to do to handle the error because the message aren't clear</t>
  </si>
  <si>
    <t>default error message aren't clear for the customer</t>
  </si>
  <si>
    <t>Proposed enhancement on error message</t>
  </si>
  <si>
    <t>[Secure Parking - PROD] Parking site errors when syncing ticket with Allo</t>
  </si>
  <si>
    <t>The parking site cannot sync parking ticket with Allo system, so the ticket isn't registered in Allo (can't pay with allo wallet)</t>
  </si>
  <si>
    <t>Errors caused by request from SPI side. Need adjustment from each parking site that causes the error</t>
  </si>
  <si>
    <t>Fixing the request payload from each parking site by SPI team</t>
  </si>
  <si>
    <t>CBAS get timeout and the request_ref_id is required</t>
  </si>
  <si>
    <t>Reff_id cannot be created due to the connection</t>
  </si>
  <si>
    <t>Add the size to SLIK batch</t>
  </si>
  <si>
    <t>Tri Intan Siska Permatasari</t>
  </si>
  <si>
    <t>[Bill Payment - Prod] Bill Payment Dashboard Enhancement</t>
  </si>
  <si>
    <t>http://210.12.198.151:9048/zentao/bug-view-7760.html</t>
  </si>
  <si>
    <t>Monitoring dashboard ALLO_BILL PAYMENT_DASHBOARD kurang optimal</t>
  </si>
  <si>
    <t xml:space="preserve">log yang di print pada path /data/PRD_BILL_PAYMENT_APP/logs/8376_BILL_PAYMENT_tradeinfo.log tidak menampung value biz_seq_no, aggregator, biz_seq_no sehingga jika dilakukan penarikan data dari log, tidak ada detail customer yang bisa ditemukan. 
Hal ini juga menyulitkan monitoring pada dashboard karena mapping metric tidak dapat dilakukan jika tidak ada primary key atau attribute yang bisa dipakai sebagai acuan </t>
  </si>
  <si>
    <t>enhance log printing. Pada log tersebut tambahkan/print value:
biz_seq_no
Secondary Category
Biller / Acquirer
product ID
Aggregator</t>
  </si>
  <si>
    <t>Server</t>
  </si>
  <si>
    <t>[Cashout - PROD] Migration service from env Bank Mega to env Allo Bank</t>
  </si>
  <si>
    <t>[Paylater - PROD] Tenors not appeared when doing QRIS Payment on CTBU merchants</t>
  </si>
  <si>
    <t>http://210.12.198.151:9048/zentao/bug-view-7661.html</t>
  </si>
  <si>
    <t>Users that making QRIS payment on CTBU merchants using paylater</t>
  </si>
  <si>
    <t>UI code on backend side is wrong</t>
  </si>
  <si>
    <t>Onboarding - PIN</t>
  </si>
  <si>
    <t>[Onboarding - PROD] Force closing app after pressed Forgot PIN feature</t>
  </si>
  <si>
    <t>http://210.12.198.151:9048/zentao/bug-view-7660.html</t>
  </si>
  <si>
    <t>[Enhancement - Onboarding - PROD] Update Tencent Liveness Detection SDK version</t>
  </si>
  <si>
    <t>http://210.12.198.151:9048/zentao/story-view-742.html</t>
  </si>
  <si>
    <t>Liveness</t>
  </si>
  <si>
    <t>[Enhancement - Onboarding - PROD] Update AAI Liveness Detection SDK version</t>
  </si>
  <si>
    <t>http://210.12.198.151:9048/zentao/story-view-741.html</t>
  </si>
  <si>
    <t>[Paylater - PROD] Revamp Loading Screen on Paylater SDK</t>
  </si>
  <si>
    <t>[Paylater - PROD] Some users pass Liveness using AI photos on Open Paylater workflow</t>
  </si>
  <si>
    <t>Liveness SDK Paylater still have the old one</t>
  </si>
  <si>
    <t>Align the liveness SDK on paylater SDK</t>
  </si>
  <si>
    <t xml:space="preserve"> [Allo Apps - PROD] Messages doesn't show on Inbox menu in Allo Apps</t>
  </si>
  <si>
    <t>http://210.12.198.151:9048/zentao/bug-view-7630.html</t>
  </si>
  <si>
    <t>App Y-S-2410 - 8 May</t>
  </si>
  <si>
    <t>Messages tab in inbox menu is empty</t>
  </si>
  <si>
    <t>Insider has published the newest SDK version for their client. Therefore, Allo Bank needs to update the current SDK Insider in our back-end with the newest version to get an optimal capability of the Insider platform.</t>
  </si>
  <si>
    <t>1. Android: 14.2.2 (release date: 08.02.2024) or 14.2.2-nh (nh stands for non-Huawei. SDK includes everything that 14.2.2 has without any Huawei dependencies and services.)
1.1 Updates:
1.1.1 Version for some improvements on Hybrid SDKs
2. iOS: 13.4.0 (release date: 09.02.2024)
2.1 Fixes: 
2.1.1 Some problems with hybrid plugins have been fixed
2.1.2.Fixed the issue with Insider Product validation
2.2 Updates:
2.2.1 Enhancements made in recommendation logging
2.2.2 Some improvement has been made in data collection</t>
  </si>
  <si>
    <t>[MPC - Enhance] Auto Fill OTP from Messages</t>
  </si>
  <si>
    <t xml:space="preserve">MPC Registration/Forgot Password/Change Mobile Number/Change Password/Activate Wallet/Account Binding </t>
  </si>
  <si>
    <t>OTP yang di-copy dari SMS di device User mengandung karakter '-' ketika di-paste pada aplikasi MPC sehingga User harus melakukannya manual</t>
  </si>
  <si>
    <t>Payment Gateway</t>
  </si>
  <si>
    <t>[PG - PROD] THG transaction get "Unable to pass anti-fraud detection" response</t>
  </si>
  <si>
    <t>Low</t>
  </si>
  <si>
    <t xml:space="preserve"> [Onboarding - PROD] MMN error message appears and user can not continue to submit Update data form</t>
  </si>
  <si>
    <t>http://210.12.198.151:9048/zentao/bug-view-7570.html</t>
  </si>
  <si>
    <t>tidak bisa melanjutkan pengkinian data</t>
  </si>
  <si>
    <t>Requirement - Core</t>
  </si>
  <si>
    <t>Desensitization of Sensitive Information in Production Environment-3-Salary Information</t>
  </si>
  <si>
    <t>http://210.12.198.151:9048/zentao/story-view-676.html &amp; http://210.12.198.151:9048/zentao/bug-view-7652.html</t>
  </si>
  <si>
    <t>5 Mar 2024</t>
  </si>
  <si>
    <t>[Enhancement - Onboarding - PROD] Show error page when using non-KTP on Tencent IQA+OCR SDK</t>
  </si>
  <si>
    <t>http://210.12.198.151:9048/zentao/story-view-698-2.html###</t>
  </si>
  <si>
    <t>OCR on onboarding</t>
  </si>
  <si>
    <t>Revamp Naming Interest Tax in E-Statement</t>
  </si>
  <si>
    <t>Backlog sprint Z</t>
  </si>
  <si>
    <t>https://docs.google.com/document/d/1UkDn04nbkOZQ5eyxML8CE79LnXmtpMSEnOeGBF21yv0/edit</t>
  </si>
  <si>
    <t>Adding Feature Rating in Apps</t>
  </si>
  <si>
    <t>Adding Feature Help Center and Revamp FAQ</t>
  </si>
  <si>
    <t>http://210.12.198.151:9048/zentao/story-view-608.html &amp; http://210.12.198.151:9048/zentao/story-view-480.html</t>
  </si>
  <si>
    <t>Y Release Sprint Backlog</t>
  </si>
  <si>
    <t>[SNAP - PROD] Transaction using Paylater on Bukalapak got cancelled, but the limit not automatically returned</t>
  </si>
  <si>
    <t>Concern that if there's another transaction using paylater got cancelled, the limit's not returned automatically</t>
  </si>
  <si>
    <t>[Paylater - PROD] User got F Block code on Paylater but Can't Open Deposit Account</t>
  </si>
  <si>
    <t>If someone get F block code on Paylater, there's concern that they cannot open deposit account</t>
  </si>
  <si>
    <t xml:space="preserve"> [Enhancement - Onboarding - PROD] Enable autocopy/Autofilled OTP on OTP page</t>
  </si>
  <si>
    <t>http://210.12.198.151:9048/zentao/story-view-594.html</t>
  </si>
  <si>
    <t>a lot of failed to validate OTP because of wrong input</t>
  </si>
  <si>
    <t>[Secure Parking - Prod] Several User got Error "Account is frozen or abnormal" when paying at the Exit Gate</t>
  </si>
  <si>
    <t>http://210.12.198.151:9048/zentao/bug-view-7430.html</t>
  </si>
  <si>
    <t>Secure Parking System failed to deduct Customer balance, got response " Account is frozen or abnormal "</t>
  </si>
  <si>
    <t>This customer's account was once locked and got the status "2". After the account is active again, the customer should login again using password, so that the status can be changed from "2" to "1". Meanwhile, the customer hasn't logged in yet. So, when making a secure parking transaction, he will be hit with an "abnormal account" prompt, because his status is still "2".</t>
  </si>
  <si>
    <t>[Enhancement - Secure Parking - PROD] Parking receipt in Allo Apps display incorrect time</t>
  </si>
  <si>
    <t>Because the displayed time in the receipt is incorrect, the customer's parking time is also incorrect</t>
  </si>
  <si>
    <t>[Paylater - PROD] Limit has been returned but the paid amount is still to be billed</t>
  </si>
  <si>
    <t>http://210.12.198.151:9048/zentao/bug-view-7461.html</t>
  </si>
  <si>
    <t>Onboarding - Password</t>
  </si>
  <si>
    <t>[PROD] Forgot PIN in 3 different features resulting 3 different outputs</t>
  </si>
  <si>
    <t>Can't do forgot PIN normally</t>
  </si>
  <si>
    <t>[BIll Payment - Prod] Mobile Prepaid Forgot PIN No Face Check</t>
  </si>
  <si>
    <t>7461, 531</t>
  </si>
  <si>
    <t>Can not forgot PIN, Can not do transaction</t>
  </si>
  <si>
    <t>E-Wallet - Gopay</t>
  </si>
  <si>
    <t>[BIll Payment - Prod] E-Wallet Forgot PIN System Error</t>
  </si>
  <si>
    <t>Can not forgot PIN, can not do transaction</t>
  </si>
  <si>
    <t>E-Wallet - OVO</t>
  </si>
  <si>
    <t>[Bill Payment - Prod] E-Wallet Rintis Duplicate Transaction</t>
  </si>
  <si>
    <t>http://210.12.198.151:9048/zentao/bug-view-7428.html</t>
  </si>
  <si>
    <t>Operational Loss</t>
  </si>
  <si>
    <t>request allo dapet response rintis timeout, trus system nge retry setelah beberapa saat secara otomatis (retry ini gak ke trace di log krn hardcoded). pas retry ketiga dapet response rintis sukses. tapi ternyata request yang di retry otomatis diterima dan di sukses-kan semua oleh rintis. makanya duplikat</t>
  </si>
  <si>
    <t>config retry otomatis yang hardcoded ini karena tidak di print di log. Supaya di fixing agar proses retry tersebut ke trace di log (print di log)</t>
  </si>
  <si>
    <t xml:space="preserve"> [PROD] The Chinese page appears after clicking 'Terms &amp; Conditions' and after completing the transfer</t>
  </si>
  <si>
    <t>http://210.12.198.151:9048/zentao/bug-view-7441.html</t>
  </si>
  <si>
    <t>Transfer - Transfer RTOL</t>
  </si>
  <si>
    <t>[TRANSFER - PROD] Missing Reference Number in Transaction Database (ihybrid_transfer.transfer_info)</t>
  </si>
  <si>
    <t>http://210.12.198.151:9048/zentao/bug-view-7442.html</t>
  </si>
  <si>
    <t>[Enhancement - Onboarding - PROD] Security Vulnerability-Medium Risk-You can log in through biometrics after being locked with an incorrect password</t>
  </si>
  <si>
    <t>http://210.12.198.151:9048/zentao/bug-view-7440.html</t>
  </si>
  <si>
    <t xml:space="preserve">can login to allo apps with biometric even if the account got locked </t>
  </si>
  <si>
    <t>[Instant Cash - PROD] Instant Cash menu shows wrong pop-up when Paylater not been activated</t>
  </si>
  <si>
    <t>https://docs.google.com/document/d/1v6vprfgBlGGkoG3lQWCGJY-b4OvmE8Jp9z996n9ApKU/edit</t>
  </si>
  <si>
    <t>Low impact - because not impacting financial sectors, just user experience</t>
  </si>
  <si>
    <t>UAT</t>
  </si>
  <si>
    <t>[MPC - UAT] Mega Code Verification Failed</t>
  </si>
  <si>
    <t>MPC Point tidak muncul</t>
  </si>
  <si>
    <t>kenapa balikan token dari Allo ‘NULL’ karena bad request (unmatch). Karena rsp 1302, maka sistem mengosongkan value token (tidak menerima/input dari Mega)</t>
  </si>
  <si>
    <t>config/fixing dari Mega</t>
  </si>
  <si>
    <t>[MPC - PROD] THG Transaction with Mega CC+Points but THG Did Not Receive Points</t>
  </si>
  <si>
    <t>Mega Debit / Credit Card pakai MPC point / kombinasi / partial dengan limit saat ini belum bisa redeem mpc points di THG PG.
Tapi proses payment THG bisa menggunakan MPC Points untuk transaksi dengan Mega</t>
  </si>
  <si>
    <t>THG close feature payment with points for now</t>
  </si>
  <si>
    <t xml:space="preserve"> [Paylater - PROD] Older Prime user cannot Apply Paylater because invalid KTP image size</t>
  </si>
  <si>
    <t>Requirement to develop a dashboard for deposit interest tax and Allo Prime.</t>
  </si>
  <si>
    <t>Work in progress</t>
  </si>
  <si>
    <t>Q3</t>
  </si>
  <si>
    <t>Dapat memudahkan nasabah untuk memperoleh detail pajak bunga deposit &amp; allo prime</t>
  </si>
  <si>
    <t>Ahmad Syauqi</t>
  </si>
  <si>
    <t>[QR MPM - PROD] Increase RC 68 for QR transactions.</t>
  </si>
  <si>
    <t>Cust need to wait in Allo apps for a minutes (In Proccess state) when do transaction QRIS</t>
  </si>
  <si>
    <t>1. Latency RINTIS to Connector
2. Can't do check status</t>
  </si>
  <si>
    <t>Topup Incoming - Topup BI-FAST</t>
  </si>
  <si>
    <t>[Incoming BI-Fast - PROD] Incoming BI-Fast Reversal 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</si>
</sst>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
    <font>
      <sz val="10"/>
      <color rgb="FF000000"/>
      <name val="Arial"/>
      <charset val="134"/>
      <scheme val="minor"/>
    </font>
    <font>
      <sz val="10"/>
      <color theme="1"/>
      <name val="Arial"/>
      <charset val="134"/>
      <scheme val="minor"/>
    </font>
    <font>
      <u/>
      <sz val="10"/>
      <color rgb="FF0000FF"/>
      <name val="Arial"/>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164"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25"/>
  <sheetViews>
    <sheetView tabSelected="1" workbookViewId="0">
      <selection activeCell="E9" sqref="E9"/>
    </sheetView>
  </sheetViews>
  <sheetFormatPr defaultColWidth="12.6640625" defaultRowHeight="15.75" customHeight="1"/>
  <sheetData>
    <row r="1" spans="1:16" ht="13.2">
      <c r="A1" s="1" t="s">
        <v>1</v>
      </c>
      <c r="B1" s="1" t="s">
        <v>2</v>
      </c>
      <c r="C1" s="1" t="s">
        <v>3</v>
      </c>
      <c r="D1" s="1" t="s">
        <v>4</v>
      </c>
      <c r="E1" s="1" t="s">
        <v>5</v>
      </c>
      <c r="F1" s="1" t="s">
        <v>6</v>
      </c>
      <c r="G1" s="1" t="s">
        <v>7</v>
      </c>
      <c r="H1" s="1" t="s">
        <v>8</v>
      </c>
      <c r="I1" s="1" t="s">
        <v>9</v>
      </c>
      <c r="J1" s="1" t="s">
        <v>10</v>
      </c>
      <c r="K1" s="1" t="s">
        <v>11</v>
      </c>
      <c r="L1" s="1" t="s">
        <v>12</v>
      </c>
      <c r="M1" s="1" t="s">
        <v>13</v>
      </c>
      <c r="N1" s="1" t="s">
        <v>14</v>
      </c>
      <c r="O1" s="1" t="s">
        <v>15</v>
      </c>
      <c r="P1" s="1" t="s">
        <v>16</v>
      </c>
    </row>
    <row r="2" spans="1:16" ht="13.2">
      <c r="A2" s="2" t="str">
        <f>HYPERLINK("https://allobank.atlassian.net/browse/DIPM-1822?atlOrigin=eyJpIjoiYzgwYTQ0ZjEyNzQzNGJhN2JmNjEyZTM0NmRhZWZhNjIiLCJwIjoic2hlZXRzLWppcmEifQ","DIPM-1822")</f>
        <v>DIPM-1822</v>
      </c>
      <c r="B2" s="1" t="s">
        <v>17</v>
      </c>
      <c r="C2" s="1" t="s">
        <v>18</v>
      </c>
      <c r="D2" s="1" t="s">
        <v>19</v>
      </c>
      <c r="E2" s="1" t="s">
        <v>0</v>
      </c>
      <c r="F2" s="1" t="s">
        <v>20</v>
      </c>
      <c r="G2" s="1" t="s">
        <v>21</v>
      </c>
      <c r="H2" s="1" t="s">
        <v>0</v>
      </c>
      <c r="I2" s="1" t="s">
        <v>0</v>
      </c>
      <c r="J2" s="1" t="s">
        <v>22</v>
      </c>
      <c r="K2" s="1" t="s">
        <v>23</v>
      </c>
      <c r="L2" s="1" t="s">
        <v>24</v>
      </c>
      <c r="M2" s="1" t="s">
        <v>25</v>
      </c>
      <c r="N2" s="1" t="s">
        <v>25</v>
      </c>
      <c r="O2" s="3">
        <v>45422.537673611099</v>
      </c>
      <c r="P2" s="3">
        <v>45422.634317129603</v>
      </c>
    </row>
    <row r="3" spans="1:16" ht="13.2">
      <c r="A3" s="2" t="str">
        <f>HYPERLINK("https://allobank.atlassian.net/browse/DIPM-1821?atlOrigin=eyJpIjoiYzgwYTQ0ZjEyNzQzNGJhN2JmNjEyZTM0NmRhZWZhNjIiLCJwIjoic2hlZXRzLWppcmEifQ","DIPM-1821")</f>
        <v>DIPM-1821</v>
      </c>
      <c r="B3" s="1" t="s">
        <v>17</v>
      </c>
      <c r="C3" s="1" t="s">
        <v>26</v>
      </c>
      <c r="D3" s="1" t="s">
        <v>27</v>
      </c>
      <c r="E3" s="1" t="s">
        <v>0</v>
      </c>
      <c r="F3" s="1" t="s">
        <v>28</v>
      </c>
      <c r="G3" s="1" t="s">
        <v>21</v>
      </c>
      <c r="H3" s="1" t="s">
        <v>29</v>
      </c>
      <c r="I3" s="1" t="s">
        <v>30</v>
      </c>
      <c r="J3" s="1" t="s">
        <v>31</v>
      </c>
      <c r="K3" s="1" t="s">
        <v>32</v>
      </c>
      <c r="L3" s="1" t="s">
        <v>33</v>
      </c>
      <c r="M3" s="1" t="s">
        <v>25</v>
      </c>
      <c r="N3" s="1" t="s">
        <v>25</v>
      </c>
      <c r="O3" s="3">
        <v>45422.5261342593</v>
      </c>
      <c r="P3" s="3">
        <v>45426.506967592599</v>
      </c>
    </row>
    <row r="4" spans="1:16" ht="13.2">
      <c r="A4" s="2" t="str">
        <f>HYPERLINK("https://allobank.atlassian.net/browse/DIPM-1716?atlOrigin=eyJpIjoiYzgwYTQ0ZjEyNzQzNGJhN2JmNjEyZTM0NmRhZWZhNjIiLCJwIjoic2hlZXRzLWppcmEifQ","DIPM-1716")</f>
        <v>DIPM-1716</v>
      </c>
      <c r="B4" s="1" t="s">
        <v>17</v>
      </c>
      <c r="C4" s="1" t="s">
        <v>34</v>
      </c>
      <c r="D4" s="1" t="s">
        <v>35</v>
      </c>
      <c r="E4" s="1" t="s">
        <v>36</v>
      </c>
      <c r="F4" s="1" t="s">
        <v>28</v>
      </c>
      <c r="G4" s="1" t="s">
        <v>21</v>
      </c>
      <c r="H4" s="1" t="s">
        <v>0</v>
      </c>
      <c r="I4" s="1" t="s">
        <v>0</v>
      </c>
      <c r="J4" s="1" t="s">
        <v>37</v>
      </c>
      <c r="K4" s="1" t="s">
        <v>38</v>
      </c>
      <c r="L4" s="1" t="s">
        <v>39</v>
      </c>
      <c r="M4" s="1" t="s">
        <v>40</v>
      </c>
      <c r="N4" s="1" t="s">
        <v>40</v>
      </c>
      <c r="O4" s="3">
        <v>45412.461168981499</v>
      </c>
      <c r="P4" s="3">
        <v>45414.446180555598</v>
      </c>
    </row>
    <row r="5" spans="1:16" ht="13.2">
      <c r="A5" s="2" t="str">
        <f>HYPERLINK("https://allobank.atlassian.net/browse/DIPM-1708?atlOrigin=eyJpIjoiYzgwYTQ0ZjEyNzQzNGJhN2JmNjEyZTM0NmRhZWZhNjIiLCJwIjoic2hlZXRzLWppcmEifQ","DIPM-1708")</f>
        <v>DIPM-1708</v>
      </c>
      <c r="B5" s="1" t="s">
        <v>17</v>
      </c>
      <c r="C5" s="1" t="s">
        <v>41</v>
      </c>
      <c r="D5" s="1" t="s">
        <v>42</v>
      </c>
      <c r="E5" s="1" t="s">
        <v>43</v>
      </c>
      <c r="F5" s="1" t="s">
        <v>28</v>
      </c>
      <c r="G5" s="1" t="s">
        <v>21</v>
      </c>
      <c r="H5" s="1" t="s">
        <v>0</v>
      </c>
      <c r="I5" s="1" t="s">
        <v>0</v>
      </c>
      <c r="J5" s="1" t="s">
        <v>44</v>
      </c>
      <c r="K5" s="1" t="s">
        <v>45</v>
      </c>
      <c r="L5" s="1" t="s">
        <v>46</v>
      </c>
      <c r="M5" s="1" t="s">
        <v>47</v>
      </c>
      <c r="N5" s="1" t="s">
        <v>47</v>
      </c>
      <c r="O5" s="3">
        <v>45411.654340277797</v>
      </c>
      <c r="P5" s="3">
        <v>45414.801435185203</v>
      </c>
    </row>
    <row r="6" spans="1:16" ht="13.2">
      <c r="A6" s="2" t="str">
        <f>HYPERLINK("https://allobank.atlassian.net/browse/DIPM-1704?atlOrigin=eyJpIjoiYzgwYTQ0ZjEyNzQzNGJhN2JmNjEyZTM0NmRhZWZhNjIiLCJwIjoic2hlZXRzLWppcmEifQ","DIPM-1704")</f>
        <v>DIPM-1704</v>
      </c>
      <c r="B6" s="1" t="s">
        <v>17</v>
      </c>
      <c r="C6" s="1" t="s">
        <v>48</v>
      </c>
      <c r="D6" s="1" t="s">
        <v>49</v>
      </c>
      <c r="E6" s="1" t="s">
        <v>0</v>
      </c>
      <c r="F6" s="1" t="s">
        <v>28</v>
      </c>
      <c r="G6" s="1" t="s">
        <v>21</v>
      </c>
      <c r="H6" s="1" t="s">
        <v>0</v>
      </c>
      <c r="I6" s="1" t="s">
        <v>0</v>
      </c>
      <c r="J6" s="1" t="s">
        <v>50</v>
      </c>
      <c r="K6" s="1" t="s">
        <v>51</v>
      </c>
      <c r="L6" s="1" t="s">
        <v>52</v>
      </c>
      <c r="M6" s="1" t="s">
        <v>47</v>
      </c>
      <c r="N6" s="1" t="s">
        <v>47</v>
      </c>
      <c r="O6" s="3">
        <v>45411.493275462999</v>
      </c>
      <c r="P6" s="3">
        <v>45414.446701388901</v>
      </c>
    </row>
    <row r="7" spans="1:16" ht="13.2">
      <c r="A7" s="2" t="str">
        <f>HYPERLINK("https://allobank.atlassian.net/browse/DIPM-1695?atlOrigin=eyJpIjoiYzgwYTQ0ZjEyNzQzNGJhN2JmNjEyZTM0NmRhZWZhNjIiLCJwIjoic2hlZXRzLWppcmEifQ","DIPM-1695")</f>
        <v>DIPM-1695</v>
      </c>
      <c r="B7" s="1" t="s">
        <v>17</v>
      </c>
      <c r="C7" s="1" t="s">
        <v>53</v>
      </c>
      <c r="D7" s="1" t="s">
        <v>54</v>
      </c>
      <c r="E7" s="1" t="s">
        <v>55</v>
      </c>
      <c r="F7" s="1" t="s">
        <v>28</v>
      </c>
      <c r="G7" s="1" t="s">
        <v>21</v>
      </c>
      <c r="H7" s="1" t="s">
        <v>0</v>
      </c>
      <c r="I7" s="1" t="s">
        <v>0</v>
      </c>
      <c r="J7" s="1" t="s">
        <v>56</v>
      </c>
      <c r="K7" s="1" t="s">
        <v>57</v>
      </c>
      <c r="L7" s="1" t="s">
        <v>58</v>
      </c>
      <c r="M7" s="1" t="s">
        <v>59</v>
      </c>
      <c r="N7" s="1" t="s">
        <v>59</v>
      </c>
      <c r="O7" s="3">
        <v>45410.921284722201</v>
      </c>
      <c r="P7" s="3">
        <v>45414.801157407397</v>
      </c>
    </row>
    <row r="8" spans="1:16" ht="13.2">
      <c r="A8" s="2" t="str">
        <f>HYPERLINK("https://allobank.atlassian.net/browse/DIPM-1680?atlOrigin=eyJpIjoiYzgwYTQ0ZjEyNzQzNGJhN2JmNjEyZTM0NmRhZWZhNjIiLCJwIjoic2hlZXRzLWppcmEifQ","DIPM-1680")</f>
        <v>DIPM-1680</v>
      </c>
      <c r="B8" s="1" t="s">
        <v>17</v>
      </c>
      <c r="C8" s="1" t="s">
        <v>60</v>
      </c>
      <c r="D8" s="1" t="s">
        <v>61</v>
      </c>
      <c r="E8" s="1" t="s">
        <v>55</v>
      </c>
      <c r="F8" s="1" t="s">
        <v>28</v>
      </c>
      <c r="G8" s="1" t="s">
        <v>21</v>
      </c>
      <c r="H8" s="1" t="s">
        <v>0</v>
      </c>
      <c r="I8" s="1" t="s">
        <v>0</v>
      </c>
      <c r="J8" s="1" t="s">
        <v>62</v>
      </c>
      <c r="K8" s="1" t="s">
        <v>63</v>
      </c>
      <c r="L8" s="1" t="s">
        <v>64</v>
      </c>
      <c r="M8" s="1" t="s">
        <v>59</v>
      </c>
      <c r="N8" s="1" t="s">
        <v>59</v>
      </c>
      <c r="O8" s="3">
        <v>45409.4511458333</v>
      </c>
      <c r="P8" s="3">
        <v>45414.800034722197</v>
      </c>
    </row>
    <row r="9" spans="1:16" ht="13.2">
      <c r="A9" s="2" t="str">
        <f>HYPERLINK("https://allobank.atlassian.net/browse/DIPM-1670?atlOrigin=eyJpIjoiYzgwYTQ0ZjEyNzQzNGJhN2JmNjEyZTM0NmRhZWZhNjIiLCJwIjoic2hlZXRzLWppcmEifQ","DIPM-1670")</f>
        <v>DIPM-1670</v>
      </c>
      <c r="B9" s="1" t="s">
        <v>17</v>
      </c>
      <c r="C9" s="1" t="s">
        <v>65</v>
      </c>
      <c r="D9" s="1" t="s">
        <v>66</v>
      </c>
      <c r="E9" s="1" t="s">
        <v>0</v>
      </c>
      <c r="F9" s="1" t="s">
        <v>28</v>
      </c>
      <c r="G9" s="1" t="s">
        <v>21</v>
      </c>
      <c r="H9" s="1" t="s">
        <v>0</v>
      </c>
      <c r="I9" s="1" t="s">
        <v>0</v>
      </c>
      <c r="J9" s="1" t="s">
        <v>67</v>
      </c>
      <c r="K9" s="1" t="s">
        <v>68</v>
      </c>
      <c r="L9" s="1" t="s">
        <v>69</v>
      </c>
      <c r="M9" s="1" t="s">
        <v>47</v>
      </c>
      <c r="N9" s="1" t="s">
        <v>59</v>
      </c>
      <c r="O9" s="3">
        <v>45408.602048611101</v>
      </c>
      <c r="P9" s="3">
        <v>45414.799780092602</v>
      </c>
    </row>
    <row r="10" spans="1:16" ht="13.2">
      <c r="A10" s="2" t="str">
        <f>HYPERLINK("https://allobank.atlassian.net/browse/DIPM-1634?atlOrigin=eyJpIjoiYzgwYTQ0ZjEyNzQzNGJhN2JmNjEyZTM0NmRhZWZhNjIiLCJwIjoic2hlZXRzLWppcmEifQ","DIPM-1634")</f>
        <v>DIPM-1634</v>
      </c>
      <c r="B10" s="1" t="s">
        <v>17</v>
      </c>
      <c r="C10" s="1" t="s">
        <v>70</v>
      </c>
      <c r="D10" s="1" t="s">
        <v>71</v>
      </c>
      <c r="E10" s="1" t="s">
        <v>0</v>
      </c>
      <c r="F10" s="1" t="s">
        <v>28</v>
      </c>
      <c r="G10" s="1" t="s">
        <v>21</v>
      </c>
      <c r="H10" s="1" t="s">
        <v>0</v>
      </c>
      <c r="I10" s="1" t="s">
        <v>0</v>
      </c>
      <c r="J10" s="1" t="s">
        <v>72</v>
      </c>
      <c r="K10" s="1" t="s">
        <v>73</v>
      </c>
      <c r="L10" s="1" t="s">
        <v>74</v>
      </c>
      <c r="M10" s="1" t="s">
        <v>75</v>
      </c>
      <c r="N10" s="1" t="s">
        <v>75</v>
      </c>
      <c r="O10" s="3">
        <v>45406.454282407401</v>
      </c>
      <c r="P10" s="3">
        <v>45406.516851851899</v>
      </c>
    </row>
    <row r="11" spans="1:16" ht="13.2">
      <c r="A11" s="2" t="str">
        <f>HYPERLINK("https://allobank.atlassian.net/browse/DIPM-1633?atlOrigin=eyJpIjoiYzgwYTQ0ZjEyNzQzNGJhN2JmNjEyZTM0NmRhZWZhNjIiLCJwIjoic2hlZXRzLWppcmEifQ","DIPM-1633")</f>
        <v>DIPM-1633</v>
      </c>
      <c r="B11" s="1" t="s">
        <v>17</v>
      </c>
      <c r="C11" s="1" t="s">
        <v>76</v>
      </c>
      <c r="D11" s="1" t="s">
        <v>77</v>
      </c>
      <c r="E11" s="1" t="s">
        <v>55</v>
      </c>
      <c r="F11" s="1" t="s">
        <v>28</v>
      </c>
      <c r="G11" s="1" t="s">
        <v>21</v>
      </c>
      <c r="H11" s="1" t="s">
        <v>0</v>
      </c>
      <c r="I11" s="1" t="s">
        <v>0</v>
      </c>
      <c r="J11" s="1" t="s">
        <v>78</v>
      </c>
      <c r="K11" s="1" t="s">
        <v>79</v>
      </c>
      <c r="L11" s="1" t="s">
        <v>80</v>
      </c>
      <c r="M11" s="1" t="s">
        <v>59</v>
      </c>
      <c r="N11" s="1" t="s">
        <v>59</v>
      </c>
      <c r="O11" s="3">
        <v>45406.436759259297</v>
      </c>
      <c r="P11" s="3">
        <v>45406.729710648098</v>
      </c>
    </row>
    <row r="12" spans="1:16" ht="13.2">
      <c r="A12" s="2" t="str">
        <f>HYPERLINK("https://allobank.atlassian.net/browse/DIPM-1617?atlOrigin=eyJpIjoiYzgwYTQ0ZjEyNzQzNGJhN2JmNjEyZTM0NmRhZWZhNjIiLCJwIjoic2hlZXRzLWppcmEifQ","DIPM-1617")</f>
        <v>DIPM-1617</v>
      </c>
      <c r="B12" s="1" t="s">
        <v>17</v>
      </c>
      <c r="C12" s="1" t="s">
        <v>81</v>
      </c>
      <c r="D12" s="1" t="s">
        <v>82</v>
      </c>
      <c r="E12" s="1" t="s">
        <v>55</v>
      </c>
      <c r="F12" s="1" t="s">
        <v>28</v>
      </c>
      <c r="G12" s="1" t="s">
        <v>21</v>
      </c>
      <c r="H12" s="1" t="s">
        <v>0</v>
      </c>
      <c r="I12" s="1" t="s">
        <v>0</v>
      </c>
      <c r="J12" s="1" t="s">
        <v>83</v>
      </c>
      <c r="K12" s="1" t="s">
        <v>84</v>
      </c>
      <c r="L12" s="1" t="s">
        <v>85</v>
      </c>
      <c r="M12" s="1" t="s">
        <v>40</v>
      </c>
      <c r="N12" s="1" t="s">
        <v>40</v>
      </c>
      <c r="O12" s="3">
        <v>45405.452025462997</v>
      </c>
      <c r="P12" s="3">
        <v>45410.855243055601</v>
      </c>
    </row>
    <row r="13" spans="1:16" ht="13.2">
      <c r="A13" s="2" t="str">
        <f>HYPERLINK("https://allobank.atlassian.net/browse/DIPM-1589?atlOrigin=eyJpIjoiYzgwYTQ0ZjEyNzQzNGJhN2JmNjEyZTM0NmRhZWZhNjIiLCJwIjoic2hlZXRzLWppcmEifQ","DIPM-1589")</f>
        <v>DIPM-1589</v>
      </c>
      <c r="B13" s="1" t="s">
        <v>17</v>
      </c>
      <c r="C13" s="1" t="s">
        <v>86</v>
      </c>
      <c r="D13" s="1" t="s">
        <v>87</v>
      </c>
      <c r="E13" s="1" t="s">
        <v>88</v>
      </c>
      <c r="F13" s="1" t="s">
        <v>28</v>
      </c>
      <c r="G13" s="1" t="s">
        <v>21</v>
      </c>
      <c r="H13" s="1" t="s">
        <v>89</v>
      </c>
      <c r="I13" s="1" t="s">
        <v>0</v>
      </c>
      <c r="J13" s="1" t="s">
        <v>90</v>
      </c>
      <c r="K13" s="1" t="s">
        <v>91</v>
      </c>
      <c r="L13" s="1" t="s">
        <v>92</v>
      </c>
      <c r="M13" s="1" t="s">
        <v>47</v>
      </c>
      <c r="N13" s="1" t="s">
        <v>47</v>
      </c>
      <c r="O13" s="3">
        <v>45399.743483796301</v>
      </c>
      <c r="P13" s="3">
        <v>45414.799525463</v>
      </c>
    </row>
    <row r="14" spans="1:16" ht="13.2">
      <c r="A14" s="2" t="str">
        <f>HYPERLINK("https://allobank.atlassian.net/browse/DIPM-1564?atlOrigin=eyJpIjoiYzgwYTQ0ZjEyNzQzNGJhN2JmNjEyZTM0NmRhZWZhNjIiLCJwIjoic2hlZXRzLWppcmEifQ","DIPM-1564")</f>
        <v>DIPM-1564</v>
      </c>
      <c r="B14" s="1" t="s">
        <v>17</v>
      </c>
      <c r="C14" s="1" t="s">
        <v>81</v>
      </c>
      <c r="D14" s="1" t="s">
        <v>93</v>
      </c>
      <c r="E14" s="1" t="s">
        <v>0</v>
      </c>
      <c r="F14" s="1" t="s">
        <v>94</v>
      </c>
      <c r="G14" s="1" t="s">
        <v>21</v>
      </c>
      <c r="H14" s="1" t="s">
        <v>95</v>
      </c>
      <c r="I14" s="1" t="s">
        <v>0</v>
      </c>
      <c r="J14" s="1" t="s">
        <v>0</v>
      </c>
      <c r="K14" s="1" t="s">
        <v>0</v>
      </c>
      <c r="L14" s="1" t="s">
        <v>0</v>
      </c>
      <c r="M14" s="1" t="s">
        <v>40</v>
      </c>
      <c r="N14" s="1" t="s">
        <v>40</v>
      </c>
      <c r="O14" s="3">
        <v>45395.175532407397</v>
      </c>
      <c r="P14" s="3">
        <v>45422.634814814803</v>
      </c>
    </row>
    <row r="15" spans="1:16" ht="13.2">
      <c r="A15" s="2" t="str">
        <f>HYPERLINK("https://allobank.atlassian.net/browse/DIPM-1562?atlOrigin=eyJpIjoiYzgwYTQ0ZjEyNzQzNGJhN2JmNjEyZTM0NmRhZWZhNjIiLCJwIjoic2hlZXRzLWppcmEifQ","DIPM-1562")</f>
        <v>DIPM-1562</v>
      </c>
      <c r="B15" s="1" t="s">
        <v>17</v>
      </c>
      <c r="C15" s="1" t="s">
        <v>70</v>
      </c>
      <c r="D15" s="1" t="s">
        <v>96</v>
      </c>
      <c r="E15" s="1" t="s">
        <v>0</v>
      </c>
      <c r="F15" s="1" t="s">
        <v>28</v>
      </c>
      <c r="G15" s="1" t="s">
        <v>21</v>
      </c>
      <c r="H15" s="1" t="s">
        <v>0</v>
      </c>
      <c r="I15" s="1" t="s">
        <v>0</v>
      </c>
      <c r="J15" s="1" t="s">
        <v>0</v>
      </c>
      <c r="K15" s="1" t="s">
        <v>97</v>
      </c>
      <c r="L15" s="1" t="s">
        <v>98</v>
      </c>
      <c r="M15" s="1" t="s">
        <v>75</v>
      </c>
      <c r="N15" s="1" t="s">
        <v>75</v>
      </c>
      <c r="O15" s="3">
        <v>45393.428738425901</v>
      </c>
      <c r="P15" s="3">
        <v>45410.904155092598</v>
      </c>
    </row>
    <row r="16" spans="1:16" ht="13.2">
      <c r="A16" s="2" t="str">
        <f>HYPERLINK("https://allobank.atlassian.net/browse/DIPM-1556?atlOrigin=eyJpIjoiYzgwYTQ0ZjEyNzQzNGJhN2JmNjEyZTM0NmRhZWZhNjIiLCJwIjoic2hlZXRzLWppcmEifQ","DIPM-1556")</f>
        <v>DIPM-1556</v>
      </c>
      <c r="B16" s="1" t="s">
        <v>17</v>
      </c>
      <c r="C16" s="1" t="s">
        <v>99</v>
      </c>
      <c r="D16" s="1" t="s">
        <v>100</v>
      </c>
      <c r="E16" s="1" t="s">
        <v>0</v>
      </c>
      <c r="F16" s="1" t="s">
        <v>28</v>
      </c>
      <c r="G16" s="1" t="s">
        <v>21</v>
      </c>
      <c r="H16" s="1" t="s">
        <v>0</v>
      </c>
      <c r="I16" s="1" t="s">
        <v>0</v>
      </c>
      <c r="J16" s="1" t="s">
        <v>0</v>
      </c>
      <c r="K16" s="1" t="s">
        <v>101</v>
      </c>
      <c r="L16" s="1" t="s">
        <v>102</v>
      </c>
      <c r="M16" s="1" t="s">
        <v>75</v>
      </c>
      <c r="N16" s="1" t="s">
        <v>75</v>
      </c>
      <c r="O16" s="3">
        <v>45391.778298611098</v>
      </c>
      <c r="P16" s="3">
        <v>45397.453240740702</v>
      </c>
    </row>
    <row r="17" spans="1:16" ht="13.2">
      <c r="A17" s="2" t="str">
        <f>HYPERLINK("https://allobank.atlassian.net/browse/DIPM-1514?atlOrigin=eyJpIjoiYzgwYTQ0ZjEyNzQzNGJhN2JmNjEyZTM0NmRhZWZhNjIiLCJwIjoic2hlZXRzLWppcmEifQ","DIPM-1514")</f>
        <v>DIPM-1514</v>
      </c>
      <c r="B17" s="1" t="s">
        <v>17</v>
      </c>
      <c r="C17" s="1" t="s">
        <v>86</v>
      </c>
      <c r="D17" s="1" t="s">
        <v>103</v>
      </c>
      <c r="E17" s="1" t="s">
        <v>0</v>
      </c>
      <c r="F17" s="1" t="s">
        <v>28</v>
      </c>
      <c r="G17" s="1" t="s">
        <v>21</v>
      </c>
      <c r="H17" s="1" t="s">
        <v>89</v>
      </c>
      <c r="I17" s="1" t="s">
        <v>0</v>
      </c>
      <c r="J17" s="1" t="s">
        <v>104</v>
      </c>
      <c r="K17" s="1" t="s">
        <v>105</v>
      </c>
      <c r="L17" s="1" t="s">
        <v>106</v>
      </c>
      <c r="M17" s="1" t="s">
        <v>47</v>
      </c>
      <c r="N17" s="1" t="s">
        <v>47</v>
      </c>
      <c r="O17" s="3">
        <v>45384.713668981502</v>
      </c>
      <c r="P17" s="3">
        <v>45406.5157638889</v>
      </c>
    </row>
    <row r="18" spans="1:16" ht="13.2">
      <c r="A18" s="2" t="str">
        <f>HYPERLINK("https://allobank.atlassian.net/browse/DIPM-1512?atlOrigin=eyJpIjoiYzgwYTQ0ZjEyNzQzNGJhN2JmNjEyZTM0NmRhZWZhNjIiLCJwIjoic2hlZXRzLWppcmEifQ","DIPM-1512")</f>
        <v>DIPM-1512</v>
      </c>
      <c r="B18" s="1" t="s">
        <v>17</v>
      </c>
      <c r="C18" s="1" t="s">
        <v>70</v>
      </c>
      <c r="D18" s="1" t="s">
        <v>107</v>
      </c>
      <c r="E18" s="1" t="s">
        <v>0</v>
      </c>
      <c r="F18" s="1" t="s">
        <v>28</v>
      </c>
      <c r="G18" s="1" t="s">
        <v>21</v>
      </c>
      <c r="H18" s="1" t="s">
        <v>0</v>
      </c>
      <c r="I18" s="1" t="s">
        <v>0</v>
      </c>
      <c r="J18" s="1" t="s">
        <v>0</v>
      </c>
      <c r="K18" s="1" t="s">
        <v>0</v>
      </c>
      <c r="L18" s="1" t="s">
        <v>0</v>
      </c>
      <c r="M18" s="1" t="s">
        <v>75</v>
      </c>
      <c r="N18" s="1" t="s">
        <v>75</v>
      </c>
      <c r="O18" s="3">
        <v>45384.464189814797</v>
      </c>
      <c r="P18" s="3">
        <v>45386.478738425903</v>
      </c>
    </row>
    <row r="19" spans="1:16" ht="13.2">
      <c r="A19" s="2" t="str">
        <f>HYPERLINK("https://allobank.atlassian.net/browse/DIPM-1491?atlOrigin=eyJpIjoiYzgwYTQ0ZjEyNzQzNGJhN2JmNjEyZTM0NmRhZWZhNjIiLCJwIjoic2hlZXRzLWppcmEifQ","DIPM-1491")</f>
        <v>DIPM-1491</v>
      </c>
      <c r="B19" s="1" t="s">
        <v>17</v>
      </c>
      <c r="C19" s="1" t="s">
        <v>108</v>
      </c>
      <c r="D19" s="1" t="s">
        <v>109</v>
      </c>
      <c r="E19" s="1" t="s">
        <v>0</v>
      </c>
      <c r="F19" s="1" t="s">
        <v>28</v>
      </c>
      <c r="G19" s="1" t="s">
        <v>21</v>
      </c>
      <c r="H19" s="1" t="s">
        <v>0</v>
      </c>
      <c r="I19" s="1" t="s">
        <v>0</v>
      </c>
      <c r="J19" s="1" t="s">
        <v>0</v>
      </c>
      <c r="K19" s="1" t="s">
        <v>110</v>
      </c>
      <c r="L19" s="1" t="s">
        <v>111</v>
      </c>
      <c r="M19" s="1" t="s">
        <v>75</v>
      </c>
      <c r="N19" s="1" t="s">
        <v>75</v>
      </c>
      <c r="O19" s="3">
        <v>45381.546412037002</v>
      </c>
      <c r="P19" s="3">
        <v>45386.478761574101</v>
      </c>
    </row>
    <row r="20" spans="1:16" ht="13.2">
      <c r="A20" s="2" t="str">
        <f>HYPERLINK("https://allobank.atlassian.net/browse/DIPM-1467?atlOrigin=eyJpIjoiYzgwYTQ0ZjEyNzQzNGJhN2JmNjEyZTM0NmRhZWZhNjIiLCJwIjoic2hlZXRzLWppcmEifQ","DIPM-1467")</f>
        <v>DIPM-1467</v>
      </c>
      <c r="B20" s="1" t="s">
        <v>17</v>
      </c>
      <c r="C20" s="1" t="s">
        <v>112</v>
      </c>
      <c r="D20" s="1" t="s">
        <v>113</v>
      </c>
      <c r="E20" s="1" t="s">
        <v>55</v>
      </c>
      <c r="F20" s="1" t="s">
        <v>28</v>
      </c>
      <c r="G20" s="1" t="s">
        <v>21</v>
      </c>
      <c r="H20" s="1" t="s">
        <v>114</v>
      </c>
      <c r="I20" s="1" t="s">
        <v>0</v>
      </c>
      <c r="J20" s="1" t="s">
        <v>115</v>
      </c>
      <c r="K20" s="1" t="s">
        <v>116</v>
      </c>
      <c r="L20" s="1" t="s">
        <v>117</v>
      </c>
      <c r="M20" s="1" t="s">
        <v>59</v>
      </c>
      <c r="N20" s="1" t="s">
        <v>59</v>
      </c>
      <c r="O20" s="3">
        <v>45378.655104166697</v>
      </c>
      <c r="P20" s="3">
        <v>45386.478912036997</v>
      </c>
    </row>
    <row r="21" spans="1:16" ht="13.2">
      <c r="A21" s="2" t="str">
        <f>HYPERLINK("https://allobank.atlassian.net/browse/DIPM-1465?atlOrigin=eyJpIjoiYzgwYTQ0ZjEyNzQzNGJhN2JmNjEyZTM0NmRhZWZhNjIiLCJwIjoic2hlZXRzLWppcmEifQ","DIPM-1465")</f>
        <v>DIPM-1465</v>
      </c>
      <c r="B21" s="1" t="s">
        <v>17</v>
      </c>
      <c r="C21" s="1" t="s">
        <v>118</v>
      </c>
      <c r="D21" s="1" t="s">
        <v>119</v>
      </c>
      <c r="E21" s="1" t="s">
        <v>120</v>
      </c>
      <c r="F21" s="1" t="s">
        <v>20</v>
      </c>
      <c r="G21" s="1" t="s">
        <v>21</v>
      </c>
      <c r="H21" s="1" t="s">
        <v>0</v>
      </c>
      <c r="I21" s="1" t="s">
        <v>0</v>
      </c>
      <c r="J21" s="1" t="s">
        <v>121</v>
      </c>
      <c r="K21" s="1" t="s">
        <v>122</v>
      </c>
      <c r="L21" s="1" t="s">
        <v>123</v>
      </c>
      <c r="M21" s="1" t="s">
        <v>25</v>
      </c>
      <c r="N21" s="1" t="s">
        <v>25</v>
      </c>
      <c r="O21" s="3">
        <v>45378.6325462963</v>
      </c>
      <c r="P21" s="3">
        <v>45386.478923611103</v>
      </c>
    </row>
    <row r="22" spans="1:16" ht="13.2">
      <c r="A22" s="2" t="str">
        <f>HYPERLINK("https://allobank.atlassian.net/browse/DIPM-1450?atlOrigin=eyJpIjoiYzgwYTQ0ZjEyNzQzNGJhN2JmNjEyZTM0NmRhZWZhNjIiLCJwIjoic2hlZXRzLWppcmEifQ","DIPM-1450")</f>
        <v>DIPM-1450</v>
      </c>
      <c r="B22" s="1" t="s">
        <v>17</v>
      </c>
      <c r="C22" s="1" t="s">
        <v>60</v>
      </c>
      <c r="D22" s="1" t="s">
        <v>124</v>
      </c>
      <c r="E22" s="1" t="s">
        <v>55</v>
      </c>
      <c r="F22" s="1" t="s">
        <v>28</v>
      </c>
      <c r="G22" s="1" t="s">
        <v>21</v>
      </c>
      <c r="H22" s="1" t="s">
        <v>0</v>
      </c>
      <c r="I22" s="1" t="s">
        <v>0</v>
      </c>
      <c r="J22" s="1" t="s">
        <v>125</v>
      </c>
      <c r="K22" s="1" t="s">
        <v>126</v>
      </c>
      <c r="L22" s="1" t="s">
        <v>127</v>
      </c>
      <c r="M22" s="1" t="s">
        <v>59</v>
      </c>
      <c r="N22" s="1" t="s">
        <v>59</v>
      </c>
      <c r="O22" s="3">
        <v>45377.361238425903</v>
      </c>
      <c r="P22" s="3">
        <v>45386.4788541667</v>
      </c>
    </row>
    <row r="23" spans="1:16" ht="13.2">
      <c r="A23" s="2" t="str">
        <f>HYPERLINK("https://allobank.atlassian.net/browse/DIPM-1446?atlOrigin=eyJpIjoiYzgwYTQ0ZjEyNzQzNGJhN2JmNjEyZTM0NmRhZWZhNjIiLCJwIjoic2hlZXRzLWppcmEifQ","DIPM-1446")</f>
        <v>DIPM-1446</v>
      </c>
      <c r="B23" s="1" t="s">
        <v>17</v>
      </c>
      <c r="C23" s="1" t="s">
        <v>18</v>
      </c>
      <c r="D23" s="1" t="s">
        <v>128</v>
      </c>
      <c r="E23" s="1" t="s">
        <v>0</v>
      </c>
      <c r="F23" s="1" t="s">
        <v>20</v>
      </c>
      <c r="G23" s="1" t="s">
        <v>21</v>
      </c>
      <c r="H23" s="1" t="s">
        <v>114</v>
      </c>
      <c r="I23" s="1" t="s">
        <v>0</v>
      </c>
      <c r="J23" s="1" t="s">
        <v>129</v>
      </c>
      <c r="K23" s="1" t="s">
        <v>130</v>
      </c>
      <c r="L23" s="1" t="s">
        <v>131</v>
      </c>
      <c r="M23" s="1" t="s">
        <v>25</v>
      </c>
      <c r="N23" s="1" t="s">
        <v>25</v>
      </c>
      <c r="O23" s="3">
        <v>45376.877280092602</v>
      </c>
      <c r="P23" s="3">
        <v>45386.478923611103</v>
      </c>
    </row>
    <row r="24" spans="1:16" ht="13.2">
      <c r="A24" s="2" t="str">
        <f>HYPERLINK("https://allobank.atlassian.net/browse/DIPM-1424?atlOrigin=eyJpIjoiYzgwYTQ0ZjEyNzQzNGJhN2JmNjEyZTM0NmRhZWZhNjIiLCJwIjoic2hlZXRzLWppcmEifQ","DIPM-1424")</f>
        <v>DIPM-1424</v>
      </c>
      <c r="B24" s="1" t="s">
        <v>17</v>
      </c>
      <c r="C24" s="1" t="s">
        <v>132</v>
      </c>
      <c r="D24" s="1" t="s">
        <v>133</v>
      </c>
      <c r="E24" s="1" t="s">
        <v>134</v>
      </c>
      <c r="F24" s="1" t="s">
        <v>28</v>
      </c>
      <c r="G24" s="1" t="s">
        <v>21</v>
      </c>
      <c r="H24" s="1" t="s">
        <v>135</v>
      </c>
      <c r="I24" s="1" t="s">
        <v>0</v>
      </c>
      <c r="J24" s="1" t="s">
        <v>136</v>
      </c>
      <c r="K24" s="1" t="s">
        <v>137</v>
      </c>
      <c r="L24" s="1" t="s">
        <v>138</v>
      </c>
      <c r="M24" s="1" t="s">
        <v>47</v>
      </c>
      <c r="N24" s="1" t="s">
        <v>47</v>
      </c>
      <c r="O24" s="3">
        <v>45373.622743055603</v>
      </c>
      <c r="P24" s="3">
        <v>45416.913587962998</v>
      </c>
    </row>
    <row r="25" spans="1:16" ht="13.2">
      <c r="A25" s="2" t="str">
        <f>HYPERLINK("https://allobank.atlassian.net/browse/DIPM-1423?atlOrigin=eyJpIjoiYzgwYTQ0ZjEyNzQzNGJhN2JmNjEyZTM0NmRhZWZhNjIiLCJwIjoic2hlZXRzLWppcmEifQ","DIPM-1423")</f>
        <v>DIPM-1423</v>
      </c>
      <c r="B25" s="1" t="s">
        <v>17</v>
      </c>
      <c r="C25" s="1" t="s">
        <v>65</v>
      </c>
      <c r="D25" s="1" t="s">
        <v>139</v>
      </c>
      <c r="E25" s="1" t="s">
        <v>140</v>
      </c>
      <c r="F25" s="1" t="s">
        <v>28</v>
      </c>
      <c r="G25" s="1" t="s">
        <v>21</v>
      </c>
      <c r="H25" s="1" t="s">
        <v>89</v>
      </c>
      <c r="I25" s="1" t="s">
        <v>0</v>
      </c>
      <c r="J25" s="1" t="s">
        <v>141</v>
      </c>
      <c r="K25" s="1" t="s">
        <v>142</v>
      </c>
      <c r="L25" s="1" t="s">
        <v>143</v>
      </c>
      <c r="M25" s="1" t="s">
        <v>47</v>
      </c>
      <c r="N25" s="1" t="s">
        <v>47</v>
      </c>
      <c r="O25" s="3">
        <v>45373.611273148097</v>
      </c>
      <c r="P25" s="3">
        <v>45406.5097916667</v>
      </c>
    </row>
    <row r="26" spans="1:16" ht="13.2">
      <c r="A26" s="2" t="str">
        <f>HYPERLINK("https://allobank.atlassian.net/browse/DIPM-1415?atlOrigin=eyJpIjoiYzgwYTQ0ZjEyNzQzNGJhN2JmNjEyZTM0NmRhZWZhNjIiLCJwIjoic2hlZXRzLWppcmEifQ","DIPM-1415")</f>
        <v>DIPM-1415</v>
      </c>
      <c r="B26" s="1" t="s">
        <v>17</v>
      </c>
      <c r="C26" s="1" t="s">
        <v>144</v>
      </c>
      <c r="D26" s="1" t="s">
        <v>145</v>
      </c>
      <c r="E26" s="1" t="s">
        <v>146</v>
      </c>
      <c r="F26" s="1" t="s">
        <v>28</v>
      </c>
      <c r="G26" s="1" t="s">
        <v>21</v>
      </c>
      <c r="H26" s="1" t="s">
        <v>0</v>
      </c>
      <c r="I26" s="1" t="s">
        <v>0</v>
      </c>
      <c r="J26" s="1" t="s">
        <v>147</v>
      </c>
      <c r="K26" s="1" t="s">
        <v>0</v>
      </c>
      <c r="L26" s="1" t="s">
        <v>0</v>
      </c>
      <c r="M26" s="1" t="s">
        <v>75</v>
      </c>
      <c r="N26" s="1" t="s">
        <v>75</v>
      </c>
      <c r="O26" s="3">
        <v>45372.603796296302</v>
      </c>
      <c r="P26" s="3">
        <v>45386.478784722203</v>
      </c>
    </row>
    <row r="27" spans="1:16" ht="13.2">
      <c r="A27" s="2" t="str">
        <f>HYPERLINK("https://allobank.atlassian.net/browse/DIPM-1404?atlOrigin=eyJpIjoiYzgwYTQ0ZjEyNzQzNGJhN2JmNjEyZTM0NmRhZWZhNjIiLCJwIjoic2hlZXRzLWppcmEifQ","DIPM-1404")</f>
        <v>DIPM-1404</v>
      </c>
      <c r="B27" s="1" t="s">
        <v>17</v>
      </c>
      <c r="C27" s="1" t="s">
        <v>148</v>
      </c>
      <c r="D27" s="1" t="s">
        <v>149</v>
      </c>
      <c r="E27" s="1" t="s">
        <v>55</v>
      </c>
      <c r="F27" s="1" t="s">
        <v>28</v>
      </c>
      <c r="G27" s="1" t="s">
        <v>21</v>
      </c>
      <c r="H27" s="1" t="s">
        <v>150</v>
      </c>
      <c r="I27" s="1" t="s">
        <v>0</v>
      </c>
      <c r="J27" s="1" t="s">
        <v>0</v>
      </c>
      <c r="K27" s="1" t="s">
        <v>151</v>
      </c>
      <c r="L27" s="1" t="s">
        <v>152</v>
      </c>
      <c r="M27" s="1" t="s">
        <v>40</v>
      </c>
      <c r="N27" s="1" t="s">
        <v>40</v>
      </c>
      <c r="O27" s="3">
        <v>45371.5870601852</v>
      </c>
      <c r="P27" s="3">
        <v>45406.518958333298</v>
      </c>
    </row>
    <row r="28" spans="1:16" ht="13.2">
      <c r="A28" s="2" t="str">
        <f>HYPERLINK("https://allobank.atlassian.net/browse/DIPM-1403?atlOrigin=eyJpIjoiYzgwYTQ0ZjEyNzQzNGJhN2JmNjEyZTM0NmRhZWZhNjIiLCJwIjoic2hlZXRzLWppcmEifQ","DIPM-1403")</f>
        <v>DIPM-1403</v>
      </c>
      <c r="B28" s="1" t="s">
        <v>17</v>
      </c>
      <c r="C28" s="1" t="s">
        <v>153</v>
      </c>
      <c r="D28" s="1" t="s">
        <v>154</v>
      </c>
      <c r="E28" s="1" t="s">
        <v>155</v>
      </c>
      <c r="F28" s="1" t="s">
        <v>20</v>
      </c>
      <c r="G28" s="1" t="s">
        <v>21</v>
      </c>
      <c r="H28" s="1" t="s">
        <v>156</v>
      </c>
      <c r="I28" s="1" t="s">
        <v>0</v>
      </c>
      <c r="J28" s="1" t="s">
        <v>55</v>
      </c>
      <c r="K28" s="1" t="s">
        <v>157</v>
      </c>
      <c r="L28" s="1" t="s">
        <v>158</v>
      </c>
      <c r="M28" s="1" t="s">
        <v>59</v>
      </c>
      <c r="N28" s="1" t="s">
        <v>59</v>
      </c>
      <c r="O28" s="3">
        <v>45371.577974537002</v>
      </c>
      <c r="P28" s="3">
        <v>45386.478796296302</v>
      </c>
    </row>
    <row r="29" spans="1:16" ht="13.2">
      <c r="A29" s="2" t="str">
        <f>HYPERLINK("https://allobank.atlassian.net/browse/DIPM-1383?atlOrigin=eyJpIjoiYzgwYTQ0ZjEyNzQzNGJhN2JmNjEyZTM0NmRhZWZhNjIiLCJwIjoic2hlZXRzLWppcmEifQ","DIPM-1383")</f>
        <v>DIPM-1383</v>
      </c>
      <c r="B29" s="1" t="s">
        <v>17</v>
      </c>
      <c r="C29" s="1" t="s">
        <v>159</v>
      </c>
      <c r="D29" s="1" t="s">
        <v>160</v>
      </c>
      <c r="E29" s="1" t="s">
        <v>161</v>
      </c>
      <c r="F29" s="1" t="s">
        <v>28</v>
      </c>
      <c r="G29" s="1" t="s">
        <v>21</v>
      </c>
      <c r="H29" s="1" t="s">
        <v>135</v>
      </c>
      <c r="I29" s="1" t="s">
        <v>0</v>
      </c>
      <c r="J29" s="1" t="s">
        <v>162</v>
      </c>
      <c r="K29" s="1" t="s">
        <v>0</v>
      </c>
      <c r="L29" s="1" t="s">
        <v>0</v>
      </c>
      <c r="M29" s="1" t="s">
        <v>47</v>
      </c>
      <c r="N29" s="1" t="s">
        <v>47</v>
      </c>
      <c r="O29" s="3">
        <v>45369.484293981499</v>
      </c>
      <c r="P29" s="3">
        <v>45386.478587963</v>
      </c>
    </row>
    <row r="30" spans="1:16" ht="13.2">
      <c r="A30" s="2" t="str">
        <f>HYPERLINK("https://allobank.atlassian.net/browse/DIPM-1367?atlOrigin=eyJpIjoiYzgwYTQ0ZjEyNzQzNGJhN2JmNjEyZTM0NmRhZWZhNjIiLCJwIjoic2hlZXRzLWppcmEifQ","DIPM-1367")</f>
        <v>DIPM-1367</v>
      </c>
      <c r="B30" s="1" t="s">
        <v>17</v>
      </c>
      <c r="C30" s="1" t="s">
        <v>118</v>
      </c>
      <c r="D30" s="1" t="s">
        <v>163</v>
      </c>
      <c r="E30" s="1" t="s">
        <v>0</v>
      </c>
      <c r="F30" s="1" t="s">
        <v>94</v>
      </c>
      <c r="G30" s="1" t="s">
        <v>21</v>
      </c>
      <c r="H30" s="1" t="s">
        <v>114</v>
      </c>
      <c r="I30" s="1" t="s">
        <v>0</v>
      </c>
      <c r="J30" s="1" t="s">
        <v>164</v>
      </c>
      <c r="K30" s="1" t="s">
        <v>165</v>
      </c>
      <c r="L30" s="1" t="s">
        <v>0</v>
      </c>
      <c r="M30" s="1" t="s">
        <v>25</v>
      </c>
      <c r="N30" s="1" t="s">
        <v>25</v>
      </c>
      <c r="O30" s="3">
        <v>45365.932268518503</v>
      </c>
      <c r="P30" s="3">
        <v>45386.478692129604</v>
      </c>
    </row>
    <row r="31" spans="1:16" ht="13.2">
      <c r="A31" s="2" t="str">
        <f>HYPERLINK("https://allobank.atlassian.net/browse/DIPM-1364?atlOrigin=eyJpIjoiYzgwYTQ0ZjEyNzQzNGJhN2JmNjEyZTM0NmRhZWZhNjIiLCJwIjoic2hlZXRzLWppcmEifQ","DIPM-1364")</f>
        <v>DIPM-1364</v>
      </c>
      <c r="B31" s="1" t="s">
        <v>17</v>
      </c>
      <c r="C31" s="1" t="s">
        <v>18</v>
      </c>
      <c r="D31" s="1" t="s">
        <v>166</v>
      </c>
      <c r="E31" s="1" t="s">
        <v>167</v>
      </c>
      <c r="F31" s="1" t="s">
        <v>94</v>
      </c>
      <c r="G31" s="1" t="s">
        <v>21</v>
      </c>
      <c r="H31" s="1" t="s">
        <v>89</v>
      </c>
      <c r="I31" s="1" t="s">
        <v>0</v>
      </c>
      <c r="J31" s="1" t="s">
        <v>168</v>
      </c>
      <c r="K31" s="1" t="s">
        <v>169</v>
      </c>
      <c r="L31" s="1" t="s">
        <v>170</v>
      </c>
      <c r="M31" s="1" t="s">
        <v>25</v>
      </c>
      <c r="N31" s="1" t="s">
        <v>25</v>
      </c>
      <c r="O31" s="3">
        <v>45365.561747685198</v>
      </c>
      <c r="P31" s="3">
        <v>45405.7497337963</v>
      </c>
    </row>
    <row r="32" spans="1:16" ht="13.2">
      <c r="A32" s="2" t="str">
        <f>HYPERLINK("https://allobank.atlassian.net/browse/DIPM-1345?atlOrigin=eyJpIjoiYzgwYTQ0ZjEyNzQzNGJhN2JmNjEyZTM0NmRhZWZhNjIiLCJwIjoic2hlZXRzLWppcmEifQ","DIPM-1345")</f>
        <v>DIPM-1345</v>
      </c>
      <c r="B32" s="1" t="s">
        <v>17</v>
      </c>
      <c r="C32" s="1" t="s">
        <v>86</v>
      </c>
      <c r="D32" s="1" t="s">
        <v>171</v>
      </c>
      <c r="E32" s="1" t="s">
        <v>172</v>
      </c>
      <c r="F32" s="1" t="s">
        <v>173</v>
      </c>
      <c r="G32" s="1" t="s">
        <v>21</v>
      </c>
      <c r="H32" s="1" t="s">
        <v>114</v>
      </c>
      <c r="I32" s="1" t="s">
        <v>0</v>
      </c>
      <c r="J32" s="1" t="s">
        <v>174</v>
      </c>
      <c r="K32" s="1" t="s">
        <v>175</v>
      </c>
      <c r="L32" s="1" t="s">
        <v>176</v>
      </c>
      <c r="M32" s="1" t="s">
        <v>47</v>
      </c>
      <c r="N32" s="1" t="s">
        <v>47</v>
      </c>
      <c r="O32" s="3">
        <v>45364.443182870396</v>
      </c>
      <c r="P32" s="3">
        <v>45415.427743055603</v>
      </c>
    </row>
    <row r="33" spans="1:16" ht="13.2">
      <c r="A33" s="2" t="str">
        <f>HYPERLINK("https://allobank.atlassian.net/browse/DIPM-1343?atlOrigin=eyJpIjoiYzgwYTQ0ZjEyNzQzNGJhN2JmNjEyZTM0NmRhZWZhNjIiLCJwIjoic2hlZXRzLWppcmEifQ","DIPM-1343")</f>
        <v>DIPM-1343</v>
      </c>
      <c r="B33" s="1" t="s">
        <v>17</v>
      </c>
      <c r="C33" s="1" t="s">
        <v>177</v>
      </c>
      <c r="D33" s="1" t="s">
        <v>178</v>
      </c>
      <c r="E33" s="1" t="s">
        <v>179</v>
      </c>
      <c r="F33" s="1" t="s">
        <v>94</v>
      </c>
      <c r="G33" s="1" t="s">
        <v>21</v>
      </c>
      <c r="H33" s="1" t="s">
        <v>114</v>
      </c>
      <c r="I33" s="1" t="s">
        <v>0</v>
      </c>
      <c r="J33" s="1" t="s">
        <v>180</v>
      </c>
      <c r="K33" s="1" t="s">
        <v>181</v>
      </c>
      <c r="L33" s="1" t="s">
        <v>182</v>
      </c>
      <c r="M33" s="1" t="s">
        <v>25</v>
      </c>
      <c r="N33" s="1" t="s">
        <v>25</v>
      </c>
      <c r="O33" s="3">
        <v>45364.383136574099</v>
      </c>
      <c r="P33" s="3">
        <v>45405.451446759304</v>
      </c>
    </row>
    <row r="34" spans="1:16" ht="13.2">
      <c r="A34" s="2" t="str">
        <f>HYPERLINK("https://allobank.atlassian.net/browse/DIPM-1336?atlOrigin=eyJpIjoiYzgwYTQ0ZjEyNzQzNGJhN2JmNjEyZTM0NmRhZWZhNjIiLCJwIjoic2hlZXRzLWppcmEifQ","DIPM-1336")</f>
        <v>DIPM-1336</v>
      </c>
      <c r="B34" s="1" t="s">
        <v>17</v>
      </c>
      <c r="C34" s="1" t="s">
        <v>144</v>
      </c>
      <c r="D34" s="1" t="s">
        <v>145</v>
      </c>
      <c r="E34" s="1" t="s">
        <v>0</v>
      </c>
      <c r="F34" s="1" t="s">
        <v>173</v>
      </c>
      <c r="G34" s="1" t="s">
        <v>21</v>
      </c>
      <c r="H34" s="1" t="s">
        <v>135</v>
      </c>
      <c r="I34" s="1" t="s">
        <v>0</v>
      </c>
      <c r="J34" s="1" t="s">
        <v>0</v>
      </c>
      <c r="K34" s="1" t="s">
        <v>0</v>
      </c>
      <c r="L34" s="1" t="s">
        <v>0</v>
      </c>
      <c r="M34" s="1" t="s">
        <v>75</v>
      </c>
      <c r="N34" s="1" t="s">
        <v>75</v>
      </c>
      <c r="O34" s="3">
        <v>45359.795497685198</v>
      </c>
      <c r="P34" s="3">
        <v>45391.181898148097</v>
      </c>
    </row>
    <row r="35" spans="1:16" ht="13.2">
      <c r="A35" s="2" t="str">
        <f>HYPERLINK("https://allobank.atlassian.net/browse/DIPM-1333?atlOrigin=eyJpIjoiYzgwYTQ0ZjEyNzQzNGJhN2JmNjEyZTM0NmRhZWZhNjIiLCJwIjoic2hlZXRzLWppcmEifQ","DIPM-1333")</f>
        <v>DIPM-1333</v>
      </c>
      <c r="B35" s="1" t="s">
        <v>17</v>
      </c>
      <c r="C35" s="1" t="s">
        <v>76</v>
      </c>
      <c r="D35" s="1" t="s">
        <v>183</v>
      </c>
      <c r="E35" s="1" t="s">
        <v>55</v>
      </c>
      <c r="F35" s="1" t="s">
        <v>173</v>
      </c>
      <c r="G35" s="1" t="s">
        <v>21</v>
      </c>
      <c r="H35" s="1" t="s">
        <v>150</v>
      </c>
      <c r="I35" s="1" t="s">
        <v>0</v>
      </c>
      <c r="J35" s="1" t="s">
        <v>55</v>
      </c>
      <c r="K35" s="1" t="s">
        <v>184</v>
      </c>
      <c r="L35" s="1" t="s">
        <v>185</v>
      </c>
      <c r="M35" s="1" t="s">
        <v>59</v>
      </c>
      <c r="N35" s="1" t="s">
        <v>59</v>
      </c>
      <c r="O35" s="3">
        <v>45359.648923611101</v>
      </c>
      <c r="P35" s="3">
        <v>45386.478611111103</v>
      </c>
    </row>
    <row r="36" spans="1:16" ht="13.2">
      <c r="A36" s="2" t="str">
        <f>HYPERLINK("https://allobank.atlassian.net/browse/DIPM-1307?atlOrigin=eyJpIjoiYzgwYTQ0ZjEyNzQzNGJhN2JmNjEyZTM0NmRhZWZhNjIiLCJwIjoic2hlZXRzLWppcmEifQ","DIPM-1307")</f>
        <v>DIPM-1307</v>
      </c>
      <c r="B36" s="1" t="s">
        <v>17</v>
      </c>
      <c r="C36" s="1" t="s">
        <v>186</v>
      </c>
      <c r="D36" s="1" t="s">
        <v>187</v>
      </c>
      <c r="E36" s="1" t="s">
        <v>188</v>
      </c>
      <c r="F36" s="1" t="s">
        <v>173</v>
      </c>
      <c r="G36" s="1" t="s">
        <v>21</v>
      </c>
      <c r="H36" s="1" t="s">
        <v>135</v>
      </c>
      <c r="I36" s="1" t="s">
        <v>0</v>
      </c>
      <c r="J36" s="1" t="s">
        <v>189</v>
      </c>
      <c r="K36" s="1" t="s">
        <v>190</v>
      </c>
      <c r="L36" s="1" t="s">
        <v>191</v>
      </c>
      <c r="M36" s="1" t="s">
        <v>40</v>
      </c>
      <c r="N36" s="1" t="s">
        <v>40</v>
      </c>
      <c r="O36" s="3">
        <v>45356.389571759297</v>
      </c>
      <c r="P36" s="3">
        <v>45386.4788078704</v>
      </c>
    </row>
    <row r="37" spans="1:16" ht="13.2">
      <c r="A37" s="2" t="str">
        <f>HYPERLINK("https://allobank.atlassian.net/browse/DIPM-1306?atlOrigin=eyJpIjoiYzgwYTQ0ZjEyNzQzNGJhN2JmNjEyZTM0NmRhZWZhNjIiLCJwIjoic2hlZXRzLWppcmEifQ","DIPM-1306")</f>
        <v>DIPM-1306</v>
      </c>
      <c r="B37" s="1" t="s">
        <v>17</v>
      </c>
      <c r="C37" s="1" t="s">
        <v>192</v>
      </c>
      <c r="D37" s="1" t="s">
        <v>193</v>
      </c>
      <c r="E37" s="1" t="s">
        <v>194</v>
      </c>
      <c r="F37" s="1" t="s">
        <v>173</v>
      </c>
      <c r="G37" s="1" t="s">
        <v>21</v>
      </c>
      <c r="H37" s="1" t="s">
        <v>95</v>
      </c>
      <c r="I37" s="1" t="s">
        <v>0</v>
      </c>
      <c r="J37" s="1" t="s">
        <v>0</v>
      </c>
      <c r="K37" s="1" t="s">
        <v>0</v>
      </c>
      <c r="L37" s="1" t="s">
        <v>195</v>
      </c>
      <c r="M37" s="1" t="s">
        <v>40</v>
      </c>
      <c r="N37" s="1" t="s">
        <v>40</v>
      </c>
      <c r="O37" s="3">
        <v>45356.380949074097</v>
      </c>
      <c r="P37" s="3">
        <v>45386.4788078704</v>
      </c>
    </row>
    <row r="38" spans="1:16" ht="13.2">
      <c r="A38" s="2" t="str">
        <f>HYPERLINK("https://allobank.atlassian.net/browse/DIPM-1304?atlOrigin=eyJpIjoiYzgwYTQ0ZjEyNzQzNGJhN2JmNjEyZTM0NmRhZWZhNjIiLCJwIjoic2hlZXRzLWppcmEifQ","DIPM-1304")</f>
        <v>DIPM-1304</v>
      </c>
      <c r="B38" s="1" t="s">
        <v>17</v>
      </c>
      <c r="C38" s="1" t="s">
        <v>196</v>
      </c>
      <c r="D38" s="1" t="s">
        <v>197</v>
      </c>
      <c r="E38" s="1" t="s">
        <v>55</v>
      </c>
      <c r="F38" s="1" t="s">
        <v>173</v>
      </c>
      <c r="G38" s="1" t="s">
        <v>21</v>
      </c>
      <c r="H38" s="1" t="s">
        <v>0</v>
      </c>
      <c r="I38" s="1" t="s">
        <v>0</v>
      </c>
      <c r="J38" s="1" t="s">
        <v>198</v>
      </c>
      <c r="K38" s="1" t="s">
        <v>199</v>
      </c>
      <c r="L38" s="1" t="s">
        <v>200</v>
      </c>
      <c r="M38" s="1" t="s">
        <v>59</v>
      </c>
      <c r="N38" s="1" t="s">
        <v>59</v>
      </c>
      <c r="O38" s="3">
        <v>45355.595787036997</v>
      </c>
      <c r="P38" s="3">
        <v>45386.478668981501</v>
      </c>
    </row>
    <row r="39" spans="1:16" ht="13.2">
      <c r="A39" s="2" t="str">
        <f>HYPERLINK("https://allobank.atlassian.net/browse/DIPM-1302?atlOrigin=eyJpIjoiYzgwYTQ0ZjEyNzQzNGJhN2JmNjEyZTM0NmRhZWZhNjIiLCJwIjoic2hlZXRzLWppcmEifQ","DIPM-1302")</f>
        <v>DIPM-1302</v>
      </c>
      <c r="B39" s="1" t="s">
        <v>17</v>
      </c>
      <c r="C39" s="1" t="s">
        <v>201</v>
      </c>
      <c r="D39" s="1" t="s">
        <v>202</v>
      </c>
      <c r="E39" s="1" t="s">
        <v>55</v>
      </c>
      <c r="F39" s="1" t="s">
        <v>173</v>
      </c>
      <c r="G39" s="1" t="s">
        <v>21</v>
      </c>
      <c r="H39" s="1" t="s">
        <v>0</v>
      </c>
      <c r="I39" s="1" t="s">
        <v>0</v>
      </c>
      <c r="J39" s="1" t="s">
        <v>203</v>
      </c>
      <c r="K39" s="1" t="s">
        <v>204</v>
      </c>
      <c r="L39" s="1" t="s">
        <v>205</v>
      </c>
      <c r="M39" s="1" t="s">
        <v>59</v>
      </c>
      <c r="N39" s="1" t="s">
        <v>59</v>
      </c>
      <c r="O39" s="3">
        <v>45354.889039351903</v>
      </c>
      <c r="P39" s="3">
        <v>45386.478796296302</v>
      </c>
    </row>
    <row r="40" spans="1:16" ht="13.2">
      <c r="A40" s="2" t="str">
        <f>HYPERLINK("https://allobank.atlassian.net/browse/DIPM-1222?atlOrigin=eyJpIjoiYzgwYTQ0ZjEyNzQzNGJhN2JmNjEyZTM0NmRhZWZhNjIiLCJwIjoic2hlZXRzLWppcmEifQ","DIPM-1222")</f>
        <v>DIPM-1222</v>
      </c>
      <c r="B40" s="1" t="s">
        <v>17</v>
      </c>
      <c r="C40" s="1" t="s">
        <v>206</v>
      </c>
      <c r="D40" s="1" t="s">
        <v>207</v>
      </c>
      <c r="E40" s="1" t="s">
        <v>208</v>
      </c>
      <c r="F40" s="1" t="s">
        <v>173</v>
      </c>
      <c r="G40" s="1" t="s">
        <v>21</v>
      </c>
      <c r="H40" s="1" t="s">
        <v>29</v>
      </c>
      <c r="I40" s="1" t="s">
        <v>0</v>
      </c>
      <c r="J40" s="1" t="s">
        <v>209</v>
      </c>
      <c r="K40" s="1" t="s">
        <v>210</v>
      </c>
      <c r="L40" s="1" t="s">
        <v>211</v>
      </c>
      <c r="M40" s="1" t="s">
        <v>47</v>
      </c>
      <c r="N40" s="1" t="s">
        <v>47</v>
      </c>
      <c r="O40" s="3">
        <v>45345.793252314797</v>
      </c>
      <c r="P40" s="3">
        <v>45415.406481481499</v>
      </c>
    </row>
    <row r="41" spans="1:16" ht="13.2">
      <c r="A41" s="2" t="str">
        <f>HYPERLINK("https://allobank.atlassian.net/browse/DIPM-1221?atlOrigin=eyJpIjoiYzgwYTQ0ZjEyNzQzNGJhN2JmNjEyZTM0NmRhZWZhNjIiLCJwIjoic2hlZXRzLWppcmEifQ","DIPM-1221")</f>
        <v>DIPM-1221</v>
      </c>
      <c r="B41" s="1" t="s">
        <v>17</v>
      </c>
      <c r="C41" s="1" t="s">
        <v>206</v>
      </c>
      <c r="D41" s="1" t="s">
        <v>212</v>
      </c>
      <c r="E41" s="1" t="s">
        <v>213</v>
      </c>
      <c r="F41" s="1" t="s">
        <v>173</v>
      </c>
      <c r="G41" s="1" t="s">
        <v>21</v>
      </c>
      <c r="H41" s="1" t="s">
        <v>29</v>
      </c>
      <c r="I41" s="1" t="s">
        <v>0</v>
      </c>
      <c r="J41" s="1" t="s">
        <v>214</v>
      </c>
      <c r="K41" s="1" t="s">
        <v>215</v>
      </c>
      <c r="L41" s="1" t="s">
        <v>216</v>
      </c>
      <c r="M41" s="1" t="s">
        <v>47</v>
      </c>
      <c r="N41" s="1" t="s">
        <v>47</v>
      </c>
      <c r="O41" s="3">
        <v>45345.7899652778</v>
      </c>
      <c r="P41" s="3">
        <v>45414.447847222204</v>
      </c>
    </row>
    <row r="42" spans="1:16" ht="13.2">
      <c r="A42" s="2" t="str">
        <f>HYPERLINK("https://allobank.atlassian.net/browse/DIPM-1220?atlOrigin=eyJpIjoiYzgwYTQ0ZjEyNzQzNGJhN2JmNjEyZTM0NmRhZWZhNjIiLCJwIjoic2hlZXRzLWppcmEifQ","DIPM-1220")</f>
        <v>DIPM-1220</v>
      </c>
      <c r="B42" s="1" t="s">
        <v>17</v>
      </c>
      <c r="C42" s="1" t="s">
        <v>217</v>
      </c>
      <c r="D42" s="1" t="s">
        <v>218</v>
      </c>
      <c r="E42" s="1" t="s">
        <v>219</v>
      </c>
      <c r="F42" s="1" t="s">
        <v>173</v>
      </c>
      <c r="G42" s="1" t="s">
        <v>21</v>
      </c>
      <c r="H42" s="1" t="s">
        <v>114</v>
      </c>
      <c r="I42" s="1" t="s">
        <v>0</v>
      </c>
      <c r="J42" s="1" t="s">
        <v>220</v>
      </c>
      <c r="K42" s="1" t="s">
        <v>221</v>
      </c>
      <c r="L42" s="1" t="s">
        <v>222</v>
      </c>
      <c r="M42" s="1" t="s">
        <v>47</v>
      </c>
      <c r="N42" s="1" t="s">
        <v>47</v>
      </c>
      <c r="O42" s="3">
        <v>45345.786747685197</v>
      </c>
      <c r="P42" s="3">
        <v>45414.447314814803</v>
      </c>
    </row>
    <row r="43" spans="1:16" ht="13.2">
      <c r="A43" s="2" t="str">
        <f>HYPERLINK("https://allobank.atlassian.net/browse/DIPM-1097?atlOrigin=eyJpIjoiYzgwYTQ0ZjEyNzQzNGJhN2JmNjEyZTM0NmRhZWZhNjIiLCJwIjoic2hlZXRzLWppcmEifQ","DIPM-1097")</f>
        <v>DIPM-1097</v>
      </c>
      <c r="B43" s="1" t="s">
        <v>17</v>
      </c>
      <c r="C43" s="1" t="s">
        <v>192</v>
      </c>
      <c r="D43" s="1" t="s">
        <v>223</v>
      </c>
      <c r="E43" s="1" t="s">
        <v>224</v>
      </c>
      <c r="F43" s="1" t="s">
        <v>173</v>
      </c>
      <c r="G43" s="1" t="s">
        <v>21</v>
      </c>
      <c r="H43" s="1" t="s">
        <v>89</v>
      </c>
      <c r="I43" s="1" t="s">
        <v>225</v>
      </c>
      <c r="J43" s="1" t="s">
        <v>226</v>
      </c>
      <c r="K43" s="1" t="s">
        <v>0</v>
      </c>
      <c r="L43" s="1" t="s">
        <v>0</v>
      </c>
      <c r="M43" s="1" t="s">
        <v>40</v>
      </c>
      <c r="N43" s="1" t="s">
        <v>40</v>
      </c>
      <c r="O43" s="3">
        <v>45337.4237615741</v>
      </c>
      <c r="P43" s="3">
        <v>45386.478587963</v>
      </c>
    </row>
    <row r="44" spans="1:16" ht="13.2">
      <c r="A44" s="2" t="str">
        <f>HYPERLINK("https://allobank.atlassian.net/browse/DIPM-1096?atlOrigin=eyJpIjoiYzgwYTQ0ZjEyNzQzNGJhN2JmNjEyZTM0NmRhZWZhNjIiLCJwIjoic2hlZXRzLWppcmEifQ","DIPM-1096")</f>
        <v>DIPM-1096</v>
      </c>
      <c r="B44" s="1" t="s">
        <v>17</v>
      </c>
      <c r="C44" s="1" t="s">
        <v>227</v>
      </c>
      <c r="D44" s="1" t="s">
        <v>228</v>
      </c>
      <c r="E44" s="1" t="s">
        <v>229</v>
      </c>
      <c r="F44" s="1" t="s">
        <v>173</v>
      </c>
      <c r="G44" s="1" t="s">
        <v>21</v>
      </c>
      <c r="H44" s="1" t="s">
        <v>89</v>
      </c>
      <c r="I44" s="1" t="s">
        <v>225</v>
      </c>
      <c r="J44" s="1" t="s">
        <v>230</v>
      </c>
      <c r="K44" s="1" t="s">
        <v>231</v>
      </c>
      <c r="L44" s="1" t="s">
        <v>0</v>
      </c>
      <c r="M44" s="1" t="s">
        <v>40</v>
      </c>
      <c r="N44" s="1" t="s">
        <v>40</v>
      </c>
      <c r="O44" s="3">
        <v>45337.414074074099</v>
      </c>
      <c r="P44" s="3">
        <v>45386.478599536997</v>
      </c>
    </row>
    <row r="45" spans="1:16" ht="13.2">
      <c r="A45" s="2" t="str">
        <f>HYPERLINK("https://allobank.atlassian.net/browse/DIPM-1068?atlOrigin=eyJpIjoiYzgwYTQ0ZjEyNzQzNGJhN2JmNjEyZTM0NmRhZWZhNjIiLCJwIjoic2hlZXRzLWppcmEifQ","DIPM-1068")</f>
        <v>DIPM-1068</v>
      </c>
      <c r="B45" s="1" t="s">
        <v>17</v>
      </c>
      <c r="C45" s="1" t="s">
        <v>232</v>
      </c>
      <c r="D45" s="1" t="s">
        <v>233</v>
      </c>
      <c r="E45" s="1" t="s">
        <v>234</v>
      </c>
      <c r="F45" s="1" t="s">
        <v>173</v>
      </c>
      <c r="G45" s="1" t="s">
        <v>21</v>
      </c>
      <c r="H45" s="1" t="s">
        <v>114</v>
      </c>
      <c r="I45" s="1" t="s">
        <v>235</v>
      </c>
      <c r="J45" s="1" t="s">
        <v>236</v>
      </c>
      <c r="K45" s="1" t="s">
        <v>237</v>
      </c>
      <c r="L45" s="1" t="s">
        <v>0</v>
      </c>
      <c r="M45" s="1" t="s">
        <v>47</v>
      </c>
      <c r="N45" s="1" t="s">
        <v>47</v>
      </c>
      <c r="O45" s="3">
        <v>45334.5862962963</v>
      </c>
      <c r="P45" s="3">
        <v>45386.478692129604</v>
      </c>
    </row>
    <row r="46" spans="1:16" ht="13.2">
      <c r="A46" s="2" t="str">
        <f>HYPERLINK("https://allobank.atlassian.net/browse/DIPM-1026?atlOrigin=eyJpIjoiYzgwYTQ0ZjEyNzQzNGJhN2JmNjEyZTM0NmRhZWZhNjIiLCJwIjoic2hlZXRzLWppcmEifQ","DIPM-1026")</f>
        <v>DIPM-1026</v>
      </c>
      <c r="B46" s="1" t="s">
        <v>17</v>
      </c>
      <c r="C46" s="1" t="s">
        <v>18</v>
      </c>
      <c r="D46" s="1" t="s">
        <v>238</v>
      </c>
      <c r="E46" s="1" t="s">
        <v>0</v>
      </c>
      <c r="F46" s="1" t="s">
        <v>94</v>
      </c>
      <c r="G46" s="1" t="s">
        <v>21</v>
      </c>
      <c r="H46" s="1" t="s">
        <v>114</v>
      </c>
      <c r="I46" s="1" t="s">
        <v>0</v>
      </c>
      <c r="J46" s="1" t="s">
        <v>239</v>
      </c>
      <c r="K46" s="1" t="s">
        <v>240</v>
      </c>
      <c r="L46" s="1" t="s">
        <v>241</v>
      </c>
      <c r="M46" s="1" t="s">
        <v>25</v>
      </c>
      <c r="N46" s="1" t="s">
        <v>25</v>
      </c>
      <c r="O46" s="3">
        <v>45328.694583333301</v>
      </c>
      <c r="P46" s="3">
        <v>45386.478831018503</v>
      </c>
    </row>
    <row r="47" spans="1:16" ht="13.2">
      <c r="A47" s="2" t="str">
        <f>HYPERLINK("https://allobank.atlassian.net/browse/DIPM-1018?atlOrigin=eyJpIjoiYzgwYTQ0ZjEyNzQzNGJhN2JmNjEyZTM0NmRhZWZhNjIiLCJwIjoic2hlZXRzLWppcmEifQ","DIPM-1018")</f>
        <v>DIPM-1018</v>
      </c>
      <c r="B47" s="1" t="s">
        <v>17</v>
      </c>
      <c r="C47" s="1" t="s">
        <v>53</v>
      </c>
      <c r="D47" s="1" t="s">
        <v>242</v>
      </c>
      <c r="E47" s="1" t="s">
        <v>243</v>
      </c>
      <c r="F47" s="1" t="s">
        <v>173</v>
      </c>
      <c r="G47" s="1" t="s">
        <v>21</v>
      </c>
      <c r="H47" s="1" t="s">
        <v>0</v>
      </c>
      <c r="I47" s="1" t="s">
        <v>0</v>
      </c>
      <c r="J47" s="1" t="s">
        <v>244</v>
      </c>
      <c r="K47" s="1" t="s">
        <v>245</v>
      </c>
      <c r="L47" s="1" t="s">
        <v>246</v>
      </c>
      <c r="M47" s="1" t="s">
        <v>47</v>
      </c>
      <c r="N47" s="1" t="s">
        <v>47</v>
      </c>
      <c r="O47" s="3">
        <v>45328.490162037</v>
      </c>
      <c r="P47" s="3">
        <v>45386.478784722203</v>
      </c>
    </row>
    <row r="48" spans="1:16" ht="13.2">
      <c r="A48" s="2" t="str">
        <f>HYPERLINK("https://allobank.atlassian.net/browse/DIPM-992?atlOrigin=eyJpIjoiYzgwYTQ0ZjEyNzQzNGJhN2JmNjEyZTM0NmRhZWZhNjIiLCJwIjoic2hlZXRzLWppcmEifQ","DIPM-992")</f>
        <v>DIPM-992</v>
      </c>
      <c r="B48" s="1" t="s">
        <v>17</v>
      </c>
      <c r="C48" s="1" t="s">
        <v>247</v>
      </c>
      <c r="D48" s="1" t="s">
        <v>248</v>
      </c>
      <c r="E48" s="1" t="s">
        <v>0</v>
      </c>
      <c r="F48" s="1" t="s">
        <v>20</v>
      </c>
      <c r="G48" s="1" t="s">
        <v>21</v>
      </c>
      <c r="H48" s="1" t="s">
        <v>114</v>
      </c>
      <c r="I48" s="1" t="s">
        <v>0</v>
      </c>
      <c r="J48" s="1" t="s">
        <v>249</v>
      </c>
      <c r="K48" s="1" t="s">
        <v>250</v>
      </c>
      <c r="L48" s="1" t="s">
        <v>251</v>
      </c>
      <c r="M48" s="1" t="s">
        <v>40</v>
      </c>
      <c r="N48" s="1" t="s">
        <v>40</v>
      </c>
      <c r="O48" s="3">
        <v>45324.393842592603</v>
      </c>
      <c r="P48" s="3">
        <v>45386.4786342593</v>
      </c>
    </row>
    <row r="49" spans="1:16" ht="13.2">
      <c r="A49" s="2" t="str">
        <f>HYPERLINK("https://allobank.atlassian.net/browse/DIPM-977?atlOrigin=eyJpIjoiYzgwYTQ0ZjEyNzQzNGJhN2JmNjEyZTM0NmRhZWZhNjIiLCJwIjoic2hlZXRzLWppcmEifQ","DIPM-977")</f>
        <v>DIPM-977</v>
      </c>
      <c r="B49" s="1" t="s">
        <v>17</v>
      </c>
      <c r="C49" s="1" t="s">
        <v>81</v>
      </c>
      <c r="D49" s="1" t="s">
        <v>252</v>
      </c>
      <c r="E49" s="1" t="s">
        <v>0</v>
      </c>
      <c r="F49" s="1" t="s">
        <v>173</v>
      </c>
      <c r="G49" s="1" t="s">
        <v>21</v>
      </c>
      <c r="H49" s="1" t="s">
        <v>95</v>
      </c>
      <c r="I49" s="1" t="s">
        <v>0</v>
      </c>
      <c r="J49" s="1" t="s">
        <v>253</v>
      </c>
      <c r="K49" s="1" t="s">
        <v>254</v>
      </c>
      <c r="L49" s="1" t="s">
        <v>255</v>
      </c>
      <c r="M49" s="1" t="s">
        <v>40</v>
      </c>
      <c r="N49" s="1" t="s">
        <v>40</v>
      </c>
      <c r="O49" s="3">
        <v>45322.496458333299</v>
      </c>
      <c r="P49" s="3">
        <v>45386.478819444397</v>
      </c>
    </row>
    <row r="50" spans="1:16" ht="13.2">
      <c r="A50" s="2" t="str">
        <f>HYPERLINK("https://allobank.atlassian.net/browse/DIPM-928?atlOrigin=eyJpIjoiYzgwYTQ0ZjEyNzQzNGJhN2JmNjEyZTM0NmRhZWZhNjIiLCJwIjoic2hlZXRzLWppcmEifQ","DIPM-928")</f>
        <v>DIPM-928</v>
      </c>
      <c r="B50" s="1" t="s">
        <v>17</v>
      </c>
      <c r="C50" s="1" t="s">
        <v>232</v>
      </c>
      <c r="D50" s="1" t="s">
        <v>256</v>
      </c>
      <c r="E50" s="1" t="s">
        <v>0</v>
      </c>
      <c r="F50" s="1" t="s">
        <v>173</v>
      </c>
      <c r="G50" s="1" t="s">
        <v>21</v>
      </c>
      <c r="H50" s="1" t="s">
        <v>0</v>
      </c>
      <c r="I50" s="1" t="s">
        <v>0</v>
      </c>
      <c r="J50" s="1" t="s">
        <v>257</v>
      </c>
      <c r="K50" s="1" t="s">
        <v>258</v>
      </c>
      <c r="L50" s="1" t="s">
        <v>259</v>
      </c>
      <c r="M50" s="1" t="s">
        <v>47</v>
      </c>
      <c r="N50" s="1" t="s">
        <v>47</v>
      </c>
      <c r="O50" s="3">
        <v>45315.495046296302</v>
      </c>
      <c r="P50" s="3">
        <v>45386.478935185201</v>
      </c>
    </row>
    <row r="51" spans="1:16" ht="13.2">
      <c r="A51" s="2" t="str">
        <f>HYPERLINK("https://allobank.atlassian.net/browse/DIPM-927?atlOrigin=eyJpIjoiYzgwYTQ0ZjEyNzQzNGJhN2JmNjEyZTM0NmRhZWZhNjIiLCJwIjoic2hlZXRzLWppcmEifQ","DIPM-927")</f>
        <v>DIPM-927</v>
      </c>
      <c r="B51" s="1" t="s">
        <v>17</v>
      </c>
      <c r="C51" s="1" t="s">
        <v>70</v>
      </c>
      <c r="D51" s="1" t="s">
        <v>260</v>
      </c>
      <c r="E51" s="1" t="s">
        <v>261</v>
      </c>
      <c r="F51" s="1" t="s">
        <v>94</v>
      </c>
      <c r="G51" s="1" t="s">
        <v>21</v>
      </c>
      <c r="H51" s="1" t="s">
        <v>150</v>
      </c>
      <c r="I51" s="1" t="s">
        <v>0</v>
      </c>
      <c r="J51" s="1" t="s">
        <v>0</v>
      </c>
      <c r="K51" s="1" t="s">
        <v>0</v>
      </c>
      <c r="L51" s="1" t="s">
        <v>0</v>
      </c>
      <c r="M51" s="1" t="s">
        <v>75</v>
      </c>
      <c r="N51" s="1" t="s">
        <v>75</v>
      </c>
      <c r="O51" s="3">
        <v>45315.481145833299</v>
      </c>
      <c r="P51" s="3">
        <v>45386.478865740697</v>
      </c>
    </row>
    <row r="52" spans="1:16" ht="13.2">
      <c r="A52" s="2" t="str">
        <f>HYPERLINK("https://allobank.atlassian.net/browse/DIPM-925?atlOrigin=eyJpIjoiYzgwYTQ0ZjEyNzQzNGJhN2JmNjEyZTM0NmRhZWZhNjIiLCJwIjoic2hlZXRzLWppcmEifQ","DIPM-925")</f>
        <v>DIPM-925</v>
      </c>
      <c r="B52" s="1" t="s">
        <v>17</v>
      </c>
      <c r="C52" s="1" t="s">
        <v>81</v>
      </c>
      <c r="D52" s="1" t="s">
        <v>262</v>
      </c>
      <c r="E52" s="1" t="s">
        <v>0</v>
      </c>
      <c r="F52" s="1" t="s">
        <v>94</v>
      </c>
      <c r="G52" s="1" t="s">
        <v>21</v>
      </c>
      <c r="H52" s="1" t="s">
        <v>135</v>
      </c>
      <c r="I52" s="1" t="s">
        <v>0</v>
      </c>
      <c r="J52" s="1" t="s">
        <v>263</v>
      </c>
      <c r="K52" s="1" t="s">
        <v>264</v>
      </c>
      <c r="L52" s="1" t="s">
        <v>265</v>
      </c>
      <c r="M52" s="1" t="s">
        <v>40</v>
      </c>
      <c r="N52" s="1" t="s">
        <v>40</v>
      </c>
      <c r="O52" s="3">
        <v>45315.409143518496</v>
      </c>
      <c r="P52" s="3">
        <v>45386.478657407402</v>
      </c>
    </row>
    <row r="53" spans="1:16" ht="13.2">
      <c r="A53" s="2" t="str">
        <f>HYPERLINK("https://allobank.atlassian.net/browse/DIPM-916?atlOrigin=eyJpIjoiYzgwYTQ0ZjEyNzQzNGJhN2JmNjEyZTM0NmRhZWZhNjIiLCJwIjoic2hlZXRzLWppcmEifQ","DIPM-916")</f>
        <v>DIPM-916</v>
      </c>
      <c r="B53" s="1" t="s">
        <v>17</v>
      </c>
      <c r="C53" s="1" t="s">
        <v>81</v>
      </c>
      <c r="D53" s="1" t="s">
        <v>266</v>
      </c>
      <c r="E53" s="1" t="s">
        <v>267</v>
      </c>
      <c r="F53" s="1" t="s">
        <v>173</v>
      </c>
      <c r="G53" s="1" t="s">
        <v>21</v>
      </c>
      <c r="H53" s="1" t="s">
        <v>0</v>
      </c>
      <c r="I53" s="1" t="s">
        <v>0</v>
      </c>
      <c r="J53" s="1" t="s">
        <v>268</v>
      </c>
      <c r="K53" s="1" t="s">
        <v>0</v>
      </c>
      <c r="L53" s="1" t="s">
        <v>0</v>
      </c>
      <c r="M53" s="1" t="s">
        <v>40</v>
      </c>
      <c r="N53" s="1" t="s">
        <v>40</v>
      </c>
      <c r="O53" s="3">
        <v>45313.636388888903</v>
      </c>
      <c r="P53" s="3">
        <v>45386.478888888902</v>
      </c>
    </row>
    <row r="54" spans="1:16" ht="13.2">
      <c r="A54" s="2" t="str">
        <f>HYPERLINK("https://allobank.atlassian.net/browse/DIPM-914?atlOrigin=eyJpIjoiYzgwYTQ0ZjEyNzQzNGJhN2JmNjEyZTM0NmRhZWZhNjIiLCJwIjoic2hlZXRzLWppcmEifQ","DIPM-914")</f>
        <v>DIPM-914</v>
      </c>
      <c r="B54" s="1" t="s">
        <v>17</v>
      </c>
      <c r="C54" s="1" t="s">
        <v>70</v>
      </c>
      <c r="D54" s="1" t="s">
        <v>269</v>
      </c>
      <c r="E54" s="1" t="s">
        <v>0</v>
      </c>
      <c r="F54" s="1" t="s">
        <v>173</v>
      </c>
      <c r="G54" s="1" t="s">
        <v>21</v>
      </c>
      <c r="H54" s="1" t="s">
        <v>0</v>
      </c>
      <c r="I54" s="1" t="s">
        <v>0</v>
      </c>
      <c r="J54" s="1" t="s">
        <v>0</v>
      </c>
      <c r="K54" s="1" t="s">
        <v>270</v>
      </c>
      <c r="L54" s="1" t="s">
        <v>271</v>
      </c>
      <c r="M54" s="1" t="s">
        <v>75</v>
      </c>
      <c r="N54" s="1" t="s">
        <v>75</v>
      </c>
      <c r="O54" s="3">
        <v>45313.4145138889</v>
      </c>
      <c r="P54" s="3">
        <v>45386.478668981501</v>
      </c>
    </row>
    <row r="55" spans="1:16" ht="13.2">
      <c r="A55" s="2" t="str">
        <f>HYPERLINK("https://allobank.atlassian.net/browse/DIPM-905?atlOrigin=eyJpIjoiYzgwYTQ0ZjEyNzQzNGJhN2JmNjEyZTM0NmRhZWZhNjIiLCJwIjoic2hlZXRzLWppcmEifQ","DIPM-905")</f>
        <v>DIPM-905</v>
      </c>
      <c r="B55" s="1" t="s">
        <v>17</v>
      </c>
      <c r="C55" s="1" t="s">
        <v>272</v>
      </c>
      <c r="D55" s="1" t="s">
        <v>273</v>
      </c>
      <c r="E55" s="1" t="s">
        <v>0</v>
      </c>
      <c r="F55" s="1" t="s">
        <v>173</v>
      </c>
      <c r="G55" s="1" t="s">
        <v>21</v>
      </c>
      <c r="H55" s="1" t="s">
        <v>0</v>
      </c>
      <c r="I55" s="1" t="s">
        <v>274</v>
      </c>
      <c r="J55" s="1" t="s">
        <v>275</v>
      </c>
      <c r="K55" s="1" t="s">
        <v>276</v>
      </c>
      <c r="L55" s="1" t="s">
        <v>277</v>
      </c>
      <c r="M55" s="1" t="s">
        <v>59</v>
      </c>
      <c r="N55" s="1" t="s">
        <v>59</v>
      </c>
      <c r="O55" s="3">
        <v>45310.400335648097</v>
      </c>
      <c r="P55" s="3">
        <v>45386.478877314803</v>
      </c>
    </row>
    <row r="56" spans="1:16" ht="13.2">
      <c r="A56" s="2" t="str">
        <f>HYPERLINK("https://allobank.atlassian.net/browse/DIPM-903?atlOrigin=eyJpIjoiYzgwYTQ0ZjEyNzQzNGJhN2JmNjEyZTM0NmRhZWZhNjIiLCJwIjoic2hlZXRzLWppcmEifQ","DIPM-903")</f>
        <v>DIPM-903</v>
      </c>
      <c r="B56" s="1" t="s">
        <v>17</v>
      </c>
      <c r="C56" s="1" t="s">
        <v>247</v>
      </c>
      <c r="D56" s="1" t="s">
        <v>278</v>
      </c>
      <c r="E56" s="1" t="s">
        <v>0</v>
      </c>
      <c r="F56" s="1" t="s">
        <v>173</v>
      </c>
      <c r="G56" s="1" t="s">
        <v>21</v>
      </c>
      <c r="H56" s="1" t="s">
        <v>150</v>
      </c>
      <c r="I56" s="1" t="s">
        <v>0</v>
      </c>
      <c r="J56" s="1" t="s">
        <v>0</v>
      </c>
      <c r="K56" s="1" t="s">
        <v>0</v>
      </c>
      <c r="L56" s="1" t="s">
        <v>0</v>
      </c>
      <c r="M56" s="1" t="s">
        <v>75</v>
      </c>
      <c r="N56" s="1" t="s">
        <v>75</v>
      </c>
      <c r="O56" s="3">
        <v>45309.916817129597</v>
      </c>
      <c r="P56" s="3">
        <v>45386.478645833296</v>
      </c>
    </row>
    <row r="57" spans="1:16" ht="13.2">
      <c r="A57" s="2" t="str">
        <f>HYPERLINK("https://allobank.atlassian.net/browse/DIPM-902?atlOrigin=eyJpIjoiYzgwYTQ0ZjEyNzQzNGJhN2JmNjEyZTM0NmRhZWZhNjIiLCJwIjoic2hlZXRzLWppcmEifQ","DIPM-902")</f>
        <v>DIPM-902</v>
      </c>
      <c r="B57" s="1" t="s">
        <v>17</v>
      </c>
      <c r="C57" s="1" t="s">
        <v>247</v>
      </c>
      <c r="D57" s="1" t="s">
        <v>279</v>
      </c>
      <c r="E57" s="1" t="s">
        <v>280</v>
      </c>
      <c r="F57" s="1" t="s">
        <v>173</v>
      </c>
      <c r="G57" s="1" t="s">
        <v>21</v>
      </c>
      <c r="H57" s="1" t="s">
        <v>0</v>
      </c>
      <c r="I57" s="1" t="s">
        <v>0</v>
      </c>
      <c r="J57" s="1" t="s">
        <v>0</v>
      </c>
      <c r="K57" s="1" t="s">
        <v>0</v>
      </c>
      <c r="L57" s="1" t="s">
        <v>0</v>
      </c>
      <c r="M57" s="1" t="s">
        <v>75</v>
      </c>
      <c r="N57" s="1" t="s">
        <v>75</v>
      </c>
      <c r="O57" s="3">
        <v>45309.910844907397</v>
      </c>
      <c r="P57" s="3">
        <v>45386.478645833296</v>
      </c>
    </row>
    <row r="58" spans="1:16" ht="13.2">
      <c r="A58" s="2" t="str">
        <f>HYPERLINK("https://allobank.atlassian.net/browse/DIPM-901?atlOrigin=eyJpIjoiYzgwYTQ0ZjEyNzQzNGJhN2JmNjEyZTM0NmRhZWZhNjIiLCJwIjoic2hlZXRzLWppcmEifQ","DIPM-901")</f>
        <v>DIPM-901</v>
      </c>
      <c r="B58" s="1" t="s">
        <v>17</v>
      </c>
      <c r="C58" s="1" t="s">
        <v>281</v>
      </c>
      <c r="D58" s="1" t="s">
        <v>282</v>
      </c>
      <c r="E58" s="1" t="s">
        <v>283</v>
      </c>
      <c r="F58" s="1" t="s">
        <v>173</v>
      </c>
      <c r="G58" s="1" t="s">
        <v>21</v>
      </c>
      <c r="H58" s="1" t="s">
        <v>0</v>
      </c>
      <c r="I58" s="1" t="s">
        <v>0</v>
      </c>
      <c r="J58" s="1" t="s">
        <v>0</v>
      </c>
      <c r="K58" s="1" t="s">
        <v>0</v>
      </c>
      <c r="L58" s="1" t="s">
        <v>0</v>
      </c>
      <c r="M58" s="1" t="s">
        <v>75</v>
      </c>
      <c r="N58" s="1" t="s">
        <v>75</v>
      </c>
      <c r="O58" s="3">
        <v>45309.909583333298</v>
      </c>
      <c r="P58" s="3">
        <v>45386.478645833296</v>
      </c>
    </row>
    <row r="59" spans="1:16" ht="13.2">
      <c r="A59" s="2" t="str">
        <f>HYPERLINK("https://allobank.atlassian.net/browse/DIPM-900?atlOrigin=eyJpIjoiYzgwYTQ0ZjEyNzQzNGJhN2JmNjEyZTM0NmRhZWZhNjIiLCJwIjoic2hlZXRzLWppcmEifQ","DIPM-900")</f>
        <v>DIPM-900</v>
      </c>
      <c r="B59" s="1" t="s">
        <v>17</v>
      </c>
      <c r="C59" s="1" t="s">
        <v>284</v>
      </c>
      <c r="D59" s="1" t="s">
        <v>285</v>
      </c>
      <c r="E59" s="1" t="s">
        <v>286</v>
      </c>
      <c r="F59" s="1" t="s">
        <v>173</v>
      </c>
      <c r="G59" s="1" t="s">
        <v>21</v>
      </c>
      <c r="H59" s="1" t="s">
        <v>0</v>
      </c>
      <c r="I59" s="1" t="s">
        <v>0</v>
      </c>
      <c r="J59" s="1" t="s">
        <v>0</v>
      </c>
      <c r="K59" s="1" t="s">
        <v>0</v>
      </c>
      <c r="L59" s="1" t="s">
        <v>0</v>
      </c>
      <c r="M59" s="1" t="s">
        <v>75</v>
      </c>
      <c r="N59" s="1" t="s">
        <v>75</v>
      </c>
      <c r="O59" s="3">
        <v>45309.908599536997</v>
      </c>
      <c r="P59" s="3">
        <v>45386.4786342593</v>
      </c>
    </row>
    <row r="60" spans="1:16" ht="13.2">
      <c r="A60" s="2" t="str">
        <f>HYPERLINK("https://allobank.atlassian.net/browse/DIPM-899?atlOrigin=eyJpIjoiYzgwYTQ0ZjEyNzQzNGJhN2JmNjEyZTM0NmRhZWZhNjIiLCJwIjoic2hlZXRzLWppcmEifQ","DIPM-899")</f>
        <v>DIPM-899</v>
      </c>
      <c r="B60" s="1" t="s">
        <v>17</v>
      </c>
      <c r="C60" s="1" t="s">
        <v>144</v>
      </c>
      <c r="D60" s="1" t="s">
        <v>287</v>
      </c>
      <c r="E60" s="1" t="s">
        <v>288</v>
      </c>
      <c r="F60" s="1" t="s">
        <v>173</v>
      </c>
      <c r="G60" s="1" t="s">
        <v>21</v>
      </c>
      <c r="H60" s="1" t="s">
        <v>0</v>
      </c>
      <c r="I60" s="1" t="s">
        <v>0</v>
      </c>
      <c r="J60" s="1" t="s">
        <v>0</v>
      </c>
      <c r="K60" s="1" t="s">
        <v>0</v>
      </c>
      <c r="L60" s="1" t="s">
        <v>0</v>
      </c>
      <c r="M60" s="1" t="s">
        <v>75</v>
      </c>
      <c r="N60" s="1" t="s">
        <v>75</v>
      </c>
      <c r="O60" s="3">
        <v>45309.905162037001</v>
      </c>
      <c r="P60" s="3">
        <v>45386.4786342593</v>
      </c>
    </row>
    <row r="61" spans="1:16" ht="13.2">
      <c r="A61" s="2" t="str">
        <f>HYPERLINK("https://allobank.atlassian.net/browse/DIPM-898?atlOrigin=eyJpIjoiYzgwYTQ0ZjEyNzQzNGJhN2JmNjEyZTM0NmRhZWZhNjIiLCJwIjoic2hlZXRzLWppcmEifQ","DIPM-898")</f>
        <v>DIPM-898</v>
      </c>
      <c r="B61" s="1" t="s">
        <v>17</v>
      </c>
      <c r="C61" s="1" t="s">
        <v>284</v>
      </c>
      <c r="D61" s="1" t="s">
        <v>289</v>
      </c>
      <c r="E61" s="1" t="s">
        <v>290</v>
      </c>
      <c r="F61" s="1" t="s">
        <v>173</v>
      </c>
      <c r="G61" s="1" t="s">
        <v>21</v>
      </c>
      <c r="H61" s="1" t="s">
        <v>0</v>
      </c>
      <c r="I61" s="1" t="s">
        <v>0</v>
      </c>
      <c r="J61" s="1" t="s">
        <v>0</v>
      </c>
      <c r="K61" s="1" t="s">
        <v>0</v>
      </c>
      <c r="L61" s="1" t="s">
        <v>0</v>
      </c>
      <c r="M61" s="1" t="s">
        <v>75</v>
      </c>
      <c r="N61" s="1" t="s">
        <v>75</v>
      </c>
      <c r="O61" s="3">
        <v>45309.9038194444</v>
      </c>
      <c r="P61" s="3">
        <v>45386.4786342593</v>
      </c>
    </row>
    <row r="62" spans="1:16" ht="13.2">
      <c r="A62" s="2" t="str">
        <f>HYPERLINK("https://allobank.atlassian.net/browse/DIPM-897?atlOrigin=eyJpIjoiYzgwYTQ0ZjEyNzQzNGJhN2JmNjEyZTM0NmRhZWZhNjIiLCJwIjoic2hlZXRzLWppcmEifQ","DIPM-897")</f>
        <v>DIPM-897</v>
      </c>
      <c r="B62" s="1" t="s">
        <v>17</v>
      </c>
      <c r="C62" s="1" t="s">
        <v>291</v>
      </c>
      <c r="D62" s="1" t="s">
        <v>292</v>
      </c>
      <c r="E62" s="1" t="s">
        <v>293</v>
      </c>
      <c r="F62" s="1" t="s">
        <v>173</v>
      </c>
      <c r="G62" s="1" t="s">
        <v>21</v>
      </c>
      <c r="H62" s="1" t="s">
        <v>150</v>
      </c>
      <c r="I62" s="1" t="s">
        <v>0</v>
      </c>
      <c r="J62" s="1" t="s">
        <v>0</v>
      </c>
      <c r="K62" s="1" t="s">
        <v>0</v>
      </c>
      <c r="L62" s="1" t="s">
        <v>0</v>
      </c>
      <c r="M62" s="1" t="s">
        <v>75</v>
      </c>
      <c r="N62" s="1" t="s">
        <v>75</v>
      </c>
      <c r="O62" s="3">
        <v>45309.902986111098</v>
      </c>
      <c r="P62" s="3">
        <v>45386.4786342593</v>
      </c>
    </row>
    <row r="63" spans="1:16" ht="13.2">
      <c r="A63" s="2" t="str">
        <f>HYPERLINK("https://allobank.atlassian.net/browse/DIPM-896?atlOrigin=eyJpIjoiYzgwYTQ0ZjEyNzQzNGJhN2JmNjEyZTM0NmRhZWZhNjIiLCJwIjoic2hlZXRzLWppcmEifQ","DIPM-896")</f>
        <v>DIPM-896</v>
      </c>
      <c r="B63" s="1" t="s">
        <v>17</v>
      </c>
      <c r="C63" s="1" t="s">
        <v>26</v>
      </c>
      <c r="D63" s="1" t="s">
        <v>294</v>
      </c>
      <c r="E63" s="1" t="s">
        <v>295</v>
      </c>
      <c r="F63" s="1" t="s">
        <v>173</v>
      </c>
      <c r="G63" s="1" t="s">
        <v>21</v>
      </c>
      <c r="H63" s="1" t="s">
        <v>0</v>
      </c>
      <c r="I63" s="1" t="s">
        <v>0</v>
      </c>
      <c r="J63" s="1" t="s">
        <v>0</v>
      </c>
      <c r="K63" s="1" t="s">
        <v>0</v>
      </c>
      <c r="L63" s="1" t="s">
        <v>0</v>
      </c>
      <c r="M63" s="1" t="s">
        <v>75</v>
      </c>
      <c r="N63" s="1" t="s">
        <v>75</v>
      </c>
      <c r="O63" s="3">
        <v>45309.900312500002</v>
      </c>
      <c r="P63" s="3">
        <v>45386.478657407402</v>
      </c>
    </row>
    <row r="64" spans="1:16" ht="13.2">
      <c r="A64" s="2" t="str">
        <f>HYPERLINK("https://allobank.atlassian.net/browse/DIPM-895?atlOrigin=eyJpIjoiYzgwYTQ0ZjEyNzQzNGJhN2JmNjEyZTM0NmRhZWZhNjIiLCJwIjoic2hlZXRzLWppcmEifQ","DIPM-895")</f>
        <v>DIPM-895</v>
      </c>
      <c r="B64" s="1" t="s">
        <v>17</v>
      </c>
      <c r="C64" s="1" t="s">
        <v>108</v>
      </c>
      <c r="D64" s="1" t="s">
        <v>296</v>
      </c>
      <c r="E64" s="1" t="s">
        <v>297</v>
      </c>
      <c r="F64" s="1" t="s">
        <v>173</v>
      </c>
      <c r="G64" s="1" t="s">
        <v>21</v>
      </c>
      <c r="H64" s="1" t="s">
        <v>0</v>
      </c>
      <c r="I64" s="1" t="s">
        <v>0</v>
      </c>
      <c r="J64" s="1" t="s">
        <v>0</v>
      </c>
      <c r="K64" s="1" t="s">
        <v>0</v>
      </c>
      <c r="L64" s="1" t="s">
        <v>0</v>
      </c>
      <c r="M64" s="1" t="s">
        <v>75</v>
      </c>
      <c r="N64" s="1" t="s">
        <v>75</v>
      </c>
      <c r="O64" s="3">
        <v>45309.899305555598</v>
      </c>
      <c r="P64" s="3">
        <v>45386.478657407402</v>
      </c>
    </row>
    <row r="65" spans="1:16" ht="13.2">
      <c r="A65" s="2" t="str">
        <f>HYPERLINK("https://allobank.atlassian.net/browse/DIPM-894?atlOrigin=eyJpIjoiYzgwYTQ0ZjEyNzQzNGJhN2JmNjEyZTM0NmRhZWZhNjIiLCJwIjoic2hlZXRzLWppcmEifQ","DIPM-894")</f>
        <v>DIPM-894</v>
      </c>
      <c r="B65" s="1" t="s">
        <v>17</v>
      </c>
      <c r="C65" s="1" t="s">
        <v>298</v>
      </c>
      <c r="D65" s="1" t="s">
        <v>299</v>
      </c>
      <c r="E65" s="1" t="s">
        <v>300</v>
      </c>
      <c r="F65" s="1" t="s">
        <v>173</v>
      </c>
      <c r="G65" s="1" t="s">
        <v>21</v>
      </c>
      <c r="H65" s="1" t="s">
        <v>0</v>
      </c>
      <c r="I65" s="1" t="s">
        <v>0</v>
      </c>
      <c r="J65" s="1" t="s">
        <v>0</v>
      </c>
      <c r="K65" s="1" t="s">
        <v>0</v>
      </c>
      <c r="L65" s="1" t="s">
        <v>0</v>
      </c>
      <c r="M65" s="1" t="s">
        <v>75</v>
      </c>
      <c r="N65" s="1" t="s">
        <v>75</v>
      </c>
      <c r="O65" s="3">
        <v>45309.898252314801</v>
      </c>
      <c r="P65" s="3">
        <v>45386.478645833296</v>
      </c>
    </row>
    <row r="66" spans="1:16" ht="13.2">
      <c r="A66" s="2" t="str">
        <f>HYPERLINK("https://allobank.atlassian.net/browse/DIPM-893?atlOrigin=eyJpIjoiYzgwYTQ0ZjEyNzQzNGJhN2JmNjEyZTM0NmRhZWZhNjIiLCJwIjoic2hlZXRzLWppcmEifQ","DIPM-893")</f>
        <v>DIPM-893</v>
      </c>
      <c r="B66" s="1" t="s">
        <v>17</v>
      </c>
      <c r="C66" s="1" t="s">
        <v>70</v>
      </c>
      <c r="D66" s="1" t="s">
        <v>301</v>
      </c>
      <c r="E66" s="1" t="s">
        <v>302</v>
      </c>
      <c r="F66" s="1" t="s">
        <v>173</v>
      </c>
      <c r="G66" s="1" t="s">
        <v>21</v>
      </c>
      <c r="H66" s="1" t="s">
        <v>0</v>
      </c>
      <c r="I66" s="1" t="s">
        <v>0</v>
      </c>
      <c r="J66" s="1" t="s">
        <v>0</v>
      </c>
      <c r="K66" s="1" t="s">
        <v>0</v>
      </c>
      <c r="L66" s="1" t="s">
        <v>0</v>
      </c>
      <c r="M66" s="1" t="s">
        <v>75</v>
      </c>
      <c r="N66" s="1" t="s">
        <v>75</v>
      </c>
      <c r="O66" s="3">
        <v>45309.897233796299</v>
      </c>
      <c r="P66" s="3">
        <v>45386.4786805556</v>
      </c>
    </row>
    <row r="67" spans="1:16" ht="13.2">
      <c r="A67" s="2" t="str">
        <f>HYPERLINK("https://allobank.atlassian.net/browse/DIPM-892?atlOrigin=eyJpIjoiYzgwYTQ0ZjEyNzQzNGJhN2JmNjEyZTM0NmRhZWZhNjIiLCJwIjoic2hlZXRzLWppcmEifQ","DIPM-892")</f>
        <v>DIPM-892</v>
      </c>
      <c r="B67" s="1" t="s">
        <v>17</v>
      </c>
      <c r="C67" s="1" t="s">
        <v>303</v>
      </c>
      <c r="D67" s="1" t="s">
        <v>304</v>
      </c>
      <c r="E67" s="1" t="s">
        <v>305</v>
      </c>
      <c r="F67" s="1" t="s">
        <v>173</v>
      </c>
      <c r="G67" s="1" t="s">
        <v>21</v>
      </c>
      <c r="H67" s="1" t="s">
        <v>0</v>
      </c>
      <c r="I67" s="1" t="s">
        <v>0</v>
      </c>
      <c r="J67" s="1" t="s">
        <v>0</v>
      </c>
      <c r="K67" s="1" t="s">
        <v>0</v>
      </c>
      <c r="L67" s="1" t="s">
        <v>0</v>
      </c>
      <c r="M67" s="1" t="s">
        <v>75</v>
      </c>
      <c r="N67" s="1" t="s">
        <v>75</v>
      </c>
      <c r="O67" s="3">
        <v>45309.895972222199</v>
      </c>
      <c r="P67" s="3">
        <v>45386.4786805556</v>
      </c>
    </row>
    <row r="68" spans="1:16" ht="13.2">
      <c r="A68" s="2" t="str">
        <f>HYPERLINK("https://allobank.atlassian.net/browse/DIPM-891?atlOrigin=eyJpIjoiYzgwYTQ0ZjEyNzQzNGJhN2JmNjEyZTM0NmRhZWZhNjIiLCJwIjoic2hlZXRzLWppcmEifQ","DIPM-891")</f>
        <v>DIPM-891</v>
      </c>
      <c r="B68" s="1" t="s">
        <v>17</v>
      </c>
      <c r="C68" s="1" t="s">
        <v>99</v>
      </c>
      <c r="D68" s="1" t="s">
        <v>306</v>
      </c>
      <c r="E68" s="1" t="s">
        <v>307</v>
      </c>
      <c r="F68" s="1" t="s">
        <v>173</v>
      </c>
      <c r="G68" s="1" t="s">
        <v>21</v>
      </c>
      <c r="H68" s="1" t="s">
        <v>0</v>
      </c>
      <c r="I68" s="1" t="s">
        <v>0</v>
      </c>
      <c r="J68" s="1" t="s">
        <v>0</v>
      </c>
      <c r="K68" s="1" t="s">
        <v>0</v>
      </c>
      <c r="L68" s="1" t="s">
        <v>0</v>
      </c>
      <c r="M68" s="1" t="s">
        <v>75</v>
      </c>
      <c r="N68" s="1" t="s">
        <v>75</v>
      </c>
      <c r="O68" s="3">
        <v>45309.894212963001</v>
      </c>
      <c r="P68" s="3">
        <v>45386.4786805556</v>
      </c>
    </row>
    <row r="69" spans="1:16" ht="13.2">
      <c r="A69" s="2" t="str">
        <f>HYPERLINK("https://allobank.atlassian.net/browse/DIPM-890?atlOrigin=eyJpIjoiYzgwYTQ0ZjEyNzQzNGJhN2JmNjEyZTM0NmRhZWZhNjIiLCJwIjoic2hlZXRzLWppcmEifQ","DIPM-890")</f>
        <v>DIPM-890</v>
      </c>
      <c r="B69" s="1" t="s">
        <v>17</v>
      </c>
      <c r="C69" s="1" t="s">
        <v>308</v>
      </c>
      <c r="D69" s="1" t="s">
        <v>309</v>
      </c>
      <c r="E69" s="1" t="s">
        <v>310</v>
      </c>
      <c r="F69" s="1" t="s">
        <v>173</v>
      </c>
      <c r="G69" s="1" t="s">
        <v>21</v>
      </c>
      <c r="H69" s="1" t="s">
        <v>0</v>
      </c>
      <c r="I69" s="1" t="s">
        <v>0</v>
      </c>
      <c r="J69" s="1" t="s">
        <v>0</v>
      </c>
      <c r="K69" s="1" t="s">
        <v>0</v>
      </c>
      <c r="L69" s="1" t="s">
        <v>0</v>
      </c>
      <c r="M69" s="1" t="s">
        <v>75</v>
      </c>
      <c r="N69" s="1" t="s">
        <v>75</v>
      </c>
      <c r="O69" s="3">
        <v>45309.891446759299</v>
      </c>
      <c r="P69" s="3">
        <v>45386.4786805556</v>
      </c>
    </row>
    <row r="70" spans="1:16" ht="13.2">
      <c r="A70" s="2" t="str">
        <f>HYPERLINK("https://allobank.atlassian.net/browse/DIPM-889?atlOrigin=eyJpIjoiYzgwYTQ0ZjEyNzQzNGJhN2JmNjEyZTM0NmRhZWZhNjIiLCJwIjoic2hlZXRzLWppcmEifQ","DIPM-889")</f>
        <v>DIPM-889</v>
      </c>
      <c r="B70" s="1" t="s">
        <v>17</v>
      </c>
      <c r="C70" s="1" t="s">
        <v>227</v>
      </c>
      <c r="D70" s="1" t="s">
        <v>311</v>
      </c>
      <c r="E70" s="1" t="s">
        <v>312</v>
      </c>
      <c r="F70" s="1" t="s">
        <v>173</v>
      </c>
      <c r="G70" s="1" t="s">
        <v>21</v>
      </c>
      <c r="H70" s="1" t="s">
        <v>0</v>
      </c>
      <c r="I70" s="1" t="s">
        <v>0</v>
      </c>
      <c r="J70" s="1" t="s">
        <v>0</v>
      </c>
      <c r="K70" s="1" t="s">
        <v>0</v>
      </c>
      <c r="L70" s="1" t="s">
        <v>0</v>
      </c>
      <c r="M70" s="1" t="s">
        <v>75</v>
      </c>
      <c r="N70" s="1" t="s">
        <v>75</v>
      </c>
      <c r="O70" s="3">
        <v>45309.8901273148</v>
      </c>
      <c r="P70" s="3">
        <v>45386.478668981501</v>
      </c>
    </row>
    <row r="71" spans="1:16" ht="13.2">
      <c r="A71" s="2" t="str">
        <f>HYPERLINK("https://allobank.atlassian.net/browse/DIPM-888?atlOrigin=eyJpIjoiYzgwYTQ0ZjEyNzQzNGJhN2JmNjEyZTM0NmRhZWZhNjIiLCJwIjoic2hlZXRzLWppcmEifQ","DIPM-888")</f>
        <v>DIPM-888</v>
      </c>
      <c r="B71" s="1" t="s">
        <v>17</v>
      </c>
      <c r="C71" s="1" t="s">
        <v>313</v>
      </c>
      <c r="D71" s="1" t="s">
        <v>314</v>
      </c>
      <c r="E71" s="1" t="s">
        <v>315</v>
      </c>
      <c r="F71" s="1" t="s">
        <v>173</v>
      </c>
      <c r="G71" s="1" t="s">
        <v>21</v>
      </c>
      <c r="H71" s="1" t="s">
        <v>0</v>
      </c>
      <c r="I71" s="1" t="s">
        <v>0</v>
      </c>
      <c r="J71" s="1" t="s">
        <v>0</v>
      </c>
      <c r="K71" s="1" t="s">
        <v>0</v>
      </c>
      <c r="L71" s="1" t="s">
        <v>0</v>
      </c>
      <c r="M71" s="1" t="s">
        <v>75</v>
      </c>
      <c r="N71" s="1" t="s">
        <v>75</v>
      </c>
      <c r="O71" s="3">
        <v>45309.888819444401</v>
      </c>
      <c r="P71" s="3">
        <v>45386.478668981501</v>
      </c>
    </row>
    <row r="72" spans="1:16" ht="13.2">
      <c r="A72" s="2" t="str">
        <f>HYPERLINK("https://allobank.atlassian.net/browse/DIPM-884?atlOrigin=eyJpIjoiYzgwYTQ0ZjEyNzQzNGJhN2JmNjEyZTM0NmRhZWZhNjIiLCJwIjoic2hlZXRzLWppcmEifQ","DIPM-884")</f>
        <v>DIPM-884</v>
      </c>
      <c r="B72" s="1" t="s">
        <v>17</v>
      </c>
      <c r="C72" s="1" t="s">
        <v>108</v>
      </c>
      <c r="D72" s="1" t="s">
        <v>316</v>
      </c>
      <c r="E72" s="1" t="s">
        <v>317</v>
      </c>
      <c r="F72" s="1" t="s">
        <v>173</v>
      </c>
      <c r="G72" s="1" t="s">
        <v>21</v>
      </c>
      <c r="H72" s="1" t="s">
        <v>0</v>
      </c>
      <c r="I72" s="1" t="s">
        <v>318</v>
      </c>
      <c r="J72" s="1" t="s">
        <v>0</v>
      </c>
      <c r="K72" s="1" t="s">
        <v>0</v>
      </c>
      <c r="L72" s="1" t="s">
        <v>0</v>
      </c>
      <c r="M72" s="1" t="s">
        <v>75</v>
      </c>
      <c r="N72" s="1" t="s">
        <v>75</v>
      </c>
      <c r="O72" s="3">
        <v>45309.406493055598</v>
      </c>
      <c r="P72" s="3">
        <v>45386.478888888902</v>
      </c>
    </row>
    <row r="73" spans="1:16" ht="13.2">
      <c r="A73" s="2" t="str">
        <f>HYPERLINK("https://allobank.atlassian.net/browse/DIPM-872?atlOrigin=eyJpIjoiYzgwYTQ0ZjEyNzQzNGJhN2JmNjEyZTM0NmRhZWZhNjIiLCJwIjoic2hlZXRzLWppcmEifQ","DIPM-872")</f>
        <v>DIPM-872</v>
      </c>
      <c r="B73" s="1" t="s">
        <v>17</v>
      </c>
      <c r="C73" s="1" t="s">
        <v>18</v>
      </c>
      <c r="D73" s="1" t="s">
        <v>319</v>
      </c>
      <c r="E73" s="1" t="s">
        <v>0</v>
      </c>
      <c r="F73" s="1" t="s">
        <v>28</v>
      </c>
      <c r="G73" s="1" t="s">
        <v>21</v>
      </c>
      <c r="H73" s="1" t="s">
        <v>114</v>
      </c>
      <c r="I73" s="1" t="s">
        <v>320</v>
      </c>
      <c r="J73" s="1" t="s">
        <v>321</v>
      </c>
      <c r="K73" s="1" t="s">
        <v>0</v>
      </c>
      <c r="L73" s="1" t="s">
        <v>0</v>
      </c>
      <c r="M73" s="1" t="s">
        <v>25</v>
      </c>
      <c r="N73" s="1" t="s">
        <v>25</v>
      </c>
      <c r="O73" s="3">
        <v>45306.4086805556</v>
      </c>
      <c r="P73" s="3">
        <v>45386.478831018503</v>
      </c>
    </row>
    <row r="74" spans="1:16" ht="13.2">
      <c r="A74" s="2" t="str">
        <f>HYPERLINK("https://allobank.atlassian.net/browse/DIPM-869?atlOrigin=eyJpIjoiYzgwYTQ0ZjEyNzQzNGJhN2JmNjEyZTM0NmRhZWZhNjIiLCJwIjoic2hlZXRzLWppcmEifQ","DIPM-869")</f>
        <v>DIPM-869</v>
      </c>
      <c r="B74" s="1" t="s">
        <v>17</v>
      </c>
      <c r="C74" s="1" t="s">
        <v>81</v>
      </c>
      <c r="D74" s="1" t="s">
        <v>322</v>
      </c>
      <c r="E74" s="1" t="s">
        <v>323</v>
      </c>
      <c r="F74" s="1" t="s">
        <v>173</v>
      </c>
      <c r="G74" s="1" t="s">
        <v>21</v>
      </c>
      <c r="H74" s="1" t="s">
        <v>156</v>
      </c>
      <c r="I74" s="1" t="s">
        <v>324</v>
      </c>
      <c r="J74" s="1" t="s">
        <v>0</v>
      </c>
      <c r="K74" s="1" t="s">
        <v>0</v>
      </c>
      <c r="L74" s="1" t="s">
        <v>0</v>
      </c>
      <c r="M74" s="1" t="s">
        <v>40</v>
      </c>
      <c r="N74" s="1" t="s">
        <v>40</v>
      </c>
      <c r="O74" s="3">
        <v>45303.741354166697</v>
      </c>
      <c r="P74" s="3">
        <v>45386.478657407402</v>
      </c>
    </row>
    <row r="75" spans="1:16" ht="13.2">
      <c r="A75" s="2" t="str">
        <f>HYPERLINK("https://allobank.atlassian.net/browse/DIPM-868?atlOrigin=eyJpIjoiYzgwYTQ0ZjEyNzQzNGJhN2JmNjEyZTM0NmRhZWZhNjIiLCJwIjoic2hlZXRzLWppcmEifQ","DIPM-868")</f>
        <v>DIPM-868</v>
      </c>
      <c r="B75" s="1" t="s">
        <v>17</v>
      </c>
      <c r="C75" s="1" t="s">
        <v>313</v>
      </c>
      <c r="D75" s="1" t="s">
        <v>325</v>
      </c>
      <c r="E75" s="1" t="s">
        <v>326</v>
      </c>
      <c r="F75" s="1" t="s">
        <v>173</v>
      </c>
      <c r="G75" s="1" t="s">
        <v>21</v>
      </c>
      <c r="H75" s="1" t="s">
        <v>114</v>
      </c>
      <c r="I75" s="1" t="s">
        <v>327</v>
      </c>
      <c r="J75" s="1" t="s">
        <v>0</v>
      </c>
      <c r="K75" s="1" t="s">
        <v>0</v>
      </c>
      <c r="L75" s="1" t="s">
        <v>0</v>
      </c>
      <c r="M75" s="1" t="s">
        <v>40</v>
      </c>
      <c r="N75" s="1" t="s">
        <v>40</v>
      </c>
      <c r="O75" s="3">
        <v>45303.729085648098</v>
      </c>
      <c r="P75" s="3">
        <v>45386.478657407402</v>
      </c>
    </row>
    <row r="76" spans="1:16" ht="13.2">
      <c r="A76" s="2" t="str">
        <f>HYPERLINK("https://allobank.atlassian.net/browse/DIPM-858?atlOrigin=eyJpIjoiYzgwYTQ0ZjEyNzQzNGJhN2JmNjEyZTM0NmRhZWZhNjIiLCJwIjoic2hlZXRzLWppcmEifQ","DIPM-858")</f>
        <v>DIPM-858</v>
      </c>
      <c r="B76" s="1" t="s">
        <v>17</v>
      </c>
      <c r="C76" s="1" t="s">
        <v>313</v>
      </c>
      <c r="D76" s="1" t="s">
        <v>328</v>
      </c>
      <c r="E76" s="1" t="s">
        <v>329</v>
      </c>
      <c r="F76" s="1" t="s">
        <v>173</v>
      </c>
      <c r="G76" s="1" t="s">
        <v>21</v>
      </c>
      <c r="H76" s="1" t="s">
        <v>0</v>
      </c>
      <c r="I76" s="1" t="s">
        <v>0</v>
      </c>
      <c r="J76" s="1" t="s">
        <v>0</v>
      </c>
      <c r="K76" s="1" t="s">
        <v>0</v>
      </c>
      <c r="L76" s="1" t="s">
        <v>0</v>
      </c>
      <c r="M76" s="1" t="s">
        <v>40</v>
      </c>
      <c r="N76" s="1" t="s">
        <v>40</v>
      </c>
      <c r="O76" s="3">
        <v>45300.757372685199</v>
      </c>
      <c r="P76" s="3">
        <v>45386.478587963</v>
      </c>
    </row>
    <row r="77" spans="1:16" ht="13.2">
      <c r="A77" s="2" t="str">
        <f>HYPERLINK("https://allobank.atlassian.net/browse/DIPM-852?atlOrigin=eyJpIjoiYzgwYTQ0ZjEyNzQzNGJhN2JmNjEyZTM0NmRhZWZhNjIiLCJwIjoic2hlZXRzLWppcmEifQ","DIPM-852")</f>
        <v>DIPM-852</v>
      </c>
      <c r="B77" s="1" t="s">
        <v>17</v>
      </c>
      <c r="C77" s="1" t="s">
        <v>330</v>
      </c>
      <c r="D77" s="1" t="s">
        <v>331</v>
      </c>
      <c r="E77" s="1" t="s">
        <v>0</v>
      </c>
      <c r="F77" s="1" t="s">
        <v>173</v>
      </c>
      <c r="G77" s="1" t="s">
        <v>21</v>
      </c>
      <c r="H77" s="1" t="s">
        <v>135</v>
      </c>
      <c r="I77" s="1" t="s">
        <v>0</v>
      </c>
      <c r="J77" s="1" t="s">
        <v>0</v>
      </c>
      <c r="K77" s="1" t="s">
        <v>0</v>
      </c>
      <c r="L77" s="1" t="s">
        <v>0</v>
      </c>
      <c r="M77" s="1" t="s">
        <v>75</v>
      </c>
      <c r="N77" s="1" t="s">
        <v>75</v>
      </c>
      <c r="O77" s="3">
        <v>45296.664282407401</v>
      </c>
      <c r="P77" s="3">
        <v>45386.478750000002</v>
      </c>
    </row>
    <row r="78" spans="1:16" ht="13.2">
      <c r="A78" s="2" t="str">
        <f>HYPERLINK("https://allobank.atlassian.net/browse/DIPM-842?atlOrigin=eyJpIjoiYzgwYTQ0ZjEyNzQzNGJhN2JmNjEyZTM0NmRhZWZhNjIiLCJwIjoic2hlZXRzLWppcmEifQ","DIPM-842")</f>
        <v>DIPM-842</v>
      </c>
      <c r="B78" s="1" t="s">
        <v>17</v>
      </c>
      <c r="C78" s="1" t="s">
        <v>60</v>
      </c>
      <c r="D78" s="1" t="s">
        <v>332</v>
      </c>
      <c r="E78" s="1" t="s">
        <v>333</v>
      </c>
      <c r="F78" s="1" t="s">
        <v>173</v>
      </c>
      <c r="G78" s="1" t="s">
        <v>21</v>
      </c>
      <c r="H78" s="1" t="s">
        <v>95</v>
      </c>
      <c r="I78" s="1" t="s">
        <v>0</v>
      </c>
      <c r="J78" s="1" t="s">
        <v>0</v>
      </c>
      <c r="K78" s="1" t="s">
        <v>334</v>
      </c>
      <c r="L78" s="1" t="s">
        <v>335</v>
      </c>
      <c r="M78" s="1" t="s">
        <v>47</v>
      </c>
      <c r="N78" s="1" t="s">
        <v>47</v>
      </c>
      <c r="O78" s="3">
        <v>45292.4708680556</v>
      </c>
      <c r="P78" s="3">
        <v>45386.478773148097</v>
      </c>
    </row>
    <row r="79" spans="1:16" ht="13.2">
      <c r="A79" s="2" t="str">
        <f>HYPERLINK("https://allobank.atlassian.net/browse/DIPM-1825?atlOrigin=eyJpIjoiYzgwYTQ0ZjEyNzQzNGJhN2JmNjEyZTM0NmRhZWZhNjIiLCJwIjoic2hlZXRzLWppcmEifQ","DIPM-1825")</f>
        <v>DIPM-1825</v>
      </c>
      <c r="B79" s="1" t="s">
        <v>17</v>
      </c>
      <c r="C79" s="1" t="s">
        <v>336</v>
      </c>
      <c r="D79" s="1" t="s">
        <v>337</v>
      </c>
      <c r="E79" s="1" t="s">
        <v>338</v>
      </c>
      <c r="F79" s="1" t="s">
        <v>28</v>
      </c>
      <c r="G79" s="1" t="s">
        <v>339</v>
      </c>
      <c r="H79" s="1" t="s">
        <v>340</v>
      </c>
      <c r="I79" s="1" t="s">
        <v>0</v>
      </c>
      <c r="J79" s="1" t="s">
        <v>341</v>
      </c>
      <c r="K79" s="1" t="s">
        <v>342</v>
      </c>
      <c r="L79" s="1" t="s">
        <v>343</v>
      </c>
      <c r="M79" s="1" t="s">
        <v>47</v>
      </c>
      <c r="N79" s="1" t="s">
        <v>59</v>
      </c>
      <c r="O79" s="3">
        <v>45422.623495370397</v>
      </c>
      <c r="P79" s="3">
        <v>45423.739745370403</v>
      </c>
    </row>
    <row r="80" spans="1:16" ht="13.2">
      <c r="A80" s="2" t="str">
        <f>HYPERLINK("https://allobank.atlassian.net/browse/DIPM-1823?atlOrigin=eyJpIjoiYzgwYTQ0ZjEyNzQzNGJhN2JmNjEyZTM0NmRhZWZhNjIiLCJwIjoic2hlZXRzLWppcmEifQ","DIPM-1823")</f>
        <v>DIPM-1823</v>
      </c>
      <c r="B80" s="1" t="s">
        <v>17</v>
      </c>
      <c r="C80" s="1" t="s">
        <v>81</v>
      </c>
      <c r="D80" s="1" t="s">
        <v>344</v>
      </c>
      <c r="E80" s="1" t="s">
        <v>345</v>
      </c>
      <c r="F80" s="1" t="s">
        <v>28</v>
      </c>
      <c r="G80" s="1" t="s">
        <v>339</v>
      </c>
      <c r="H80" s="1" t="s">
        <v>95</v>
      </c>
      <c r="I80" s="1" t="s">
        <v>0</v>
      </c>
      <c r="J80" s="1" t="s">
        <v>346</v>
      </c>
      <c r="K80" s="1" t="s">
        <v>347</v>
      </c>
      <c r="L80" s="1" t="s">
        <v>348</v>
      </c>
      <c r="M80" s="1" t="s">
        <v>40</v>
      </c>
      <c r="N80" s="1" t="s">
        <v>40</v>
      </c>
      <c r="O80" s="3">
        <v>45422.543171296304</v>
      </c>
      <c r="P80" s="3">
        <v>45424.921446759297</v>
      </c>
    </row>
    <row r="81" spans="1:16" ht="13.2">
      <c r="A81" s="2" t="str">
        <f>HYPERLINK("https://allobank.atlassian.net/browse/DIPM-1706?atlOrigin=eyJpIjoiYzgwYTQ0ZjEyNzQzNGJhN2JmNjEyZTM0NmRhZWZhNjIiLCJwIjoic2hlZXRzLWppcmEifQ","DIPM-1706")</f>
        <v>DIPM-1706</v>
      </c>
      <c r="B81" s="1" t="s">
        <v>17</v>
      </c>
      <c r="C81" s="1" t="s">
        <v>217</v>
      </c>
      <c r="D81" s="1" t="s">
        <v>349</v>
      </c>
      <c r="E81" s="1" t="s">
        <v>0</v>
      </c>
      <c r="F81" s="1" t="s">
        <v>28</v>
      </c>
      <c r="G81" s="1" t="s">
        <v>339</v>
      </c>
      <c r="H81" s="1" t="s">
        <v>89</v>
      </c>
      <c r="I81" s="1" t="s">
        <v>0</v>
      </c>
      <c r="J81" s="1" t="s">
        <v>350</v>
      </c>
      <c r="K81" s="1" t="s">
        <v>351</v>
      </c>
      <c r="L81" s="1" t="s">
        <v>352</v>
      </c>
      <c r="M81" s="1" t="s">
        <v>47</v>
      </c>
      <c r="N81" s="1" t="s">
        <v>47</v>
      </c>
      <c r="O81" s="3">
        <v>45411.604861111096</v>
      </c>
      <c r="P81" s="3">
        <v>45418.448946759301</v>
      </c>
    </row>
    <row r="82" spans="1:16" ht="13.2">
      <c r="A82" s="2" t="str">
        <f>HYPERLINK("https://allobank.atlassian.net/browse/DIPM-1616?atlOrigin=eyJpIjoiYzgwYTQ0ZjEyNzQzNGJhN2JmNjEyZTM0NmRhZWZhNjIiLCJwIjoic2hlZXRzLWppcmEifQ","DIPM-1616")</f>
        <v>DIPM-1616</v>
      </c>
      <c r="B82" s="1" t="s">
        <v>17</v>
      </c>
      <c r="C82" s="1" t="s">
        <v>227</v>
      </c>
      <c r="D82" s="1" t="s">
        <v>353</v>
      </c>
      <c r="E82" s="1" t="s">
        <v>354</v>
      </c>
      <c r="F82" s="1" t="s">
        <v>28</v>
      </c>
      <c r="G82" s="1" t="s">
        <v>339</v>
      </c>
      <c r="H82" s="1" t="s">
        <v>150</v>
      </c>
      <c r="I82" s="1" t="s">
        <v>0</v>
      </c>
      <c r="J82" s="1" t="s">
        <v>355</v>
      </c>
      <c r="K82" s="1" t="s">
        <v>55</v>
      </c>
      <c r="L82" s="1" t="s">
        <v>55</v>
      </c>
      <c r="M82" s="1" t="s">
        <v>40</v>
      </c>
      <c r="N82" s="1" t="s">
        <v>40</v>
      </c>
      <c r="O82" s="3">
        <v>45405.446747685201</v>
      </c>
      <c r="P82" s="3">
        <v>45412.474155092597</v>
      </c>
    </row>
    <row r="83" spans="1:16" ht="13.2">
      <c r="A83" s="2" t="str">
        <f>HYPERLINK("https://allobank.atlassian.net/browse/DIPM-1615?atlOrigin=eyJpIjoiYzgwYTQ0ZjEyNzQzNGJhN2JmNjEyZTM0NmRhZWZhNjIiLCJwIjoic2hlZXRzLWppcmEifQ","DIPM-1615")</f>
        <v>DIPM-1615</v>
      </c>
      <c r="B83" s="1" t="s">
        <v>17</v>
      </c>
      <c r="C83" s="1" t="s">
        <v>34</v>
      </c>
      <c r="D83" s="1" t="s">
        <v>356</v>
      </c>
      <c r="E83" s="1" t="s">
        <v>357</v>
      </c>
      <c r="F83" s="1" t="s">
        <v>28</v>
      </c>
      <c r="G83" s="1" t="s">
        <v>339</v>
      </c>
      <c r="H83" s="1" t="s">
        <v>150</v>
      </c>
      <c r="I83" s="1" t="s">
        <v>0</v>
      </c>
      <c r="J83" s="1" t="s">
        <v>358</v>
      </c>
      <c r="K83" s="1" t="s">
        <v>55</v>
      </c>
      <c r="L83" s="1" t="s">
        <v>55</v>
      </c>
      <c r="M83" s="1" t="s">
        <v>40</v>
      </c>
      <c r="N83" s="1" t="s">
        <v>40</v>
      </c>
      <c r="O83" s="3">
        <v>45405.443055555603</v>
      </c>
      <c r="P83" s="3">
        <v>45412.473958333299</v>
      </c>
    </row>
    <row r="84" spans="1:16" ht="13.2">
      <c r="A84" s="2" t="str">
        <f>HYPERLINK("https://allobank.atlassian.net/browse/DIPM-1600?atlOrigin=eyJpIjoiYzgwYTQ0ZjEyNzQzNGJhN2JmNjEyZTM0NmRhZWZhNjIiLCJwIjoic2hlZXRzLWppcmEifQ","DIPM-1600")</f>
        <v>DIPM-1600</v>
      </c>
      <c r="B84" s="1" t="s">
        <v>17</v>
      </c>
      <c r="C84" s="1" t="s">
        <v>359</v>
      </c>
      <c r="D84" s="1" t="s">
        <v>360</v>
      </c>
      <c r="E84" s="1" t="s">
        <v>0</v>
      </c>
      <c r="F84" s="1" t="s">
        <v>28</v>
      </c>
      <c r="G84" s="1" t="s">
        <v>339</v>
      </c>
      <c r="H84" s="1" t="s">
        <v>95</v>
      </c>
      <c r="I84" s="1" t="s">
        <v>0</v>
      </c>
      <c r="J84" s="1" t="s">
        <v>361</v>
      </c>
      <c r="K84" s="1" t="s">
        <v>362</v>
      </c>
      <c r="L84" s="1" t="s">
        <v>363</v>
      </c>
      <c r="M84" s="1" t="s">
        <v>47</v>
      </c>
      <c r="N84" s="1" t="s">
        <v>47</v>
      </c>
      <c r="O84" s="3">
        <v>45401.5957291667</v>
      </c>
      <c r="P84" s="3">
        <v>45412.668668981503</v>
      </c>
    </row>
    <row r="85" spans="1:16" ht="13.2">
      <c r="A85" s="2" t="str">
        <f>HYPERLINK("https://allobank.atlassian.net/browse/DIPM-1596?atlOrigin=eyJpIjoiYzgwYTQ0ZjEyNzQzNGJhN2JmNjEyZTM0NmRhZWZhNjIiLCJwIjoic2hlZXRzLWppcmEifQ","DIPM-1596")</f>
        <v>DIPM-1596</v>
      </c>
      <c r="B85" s="1" t="s">
        <v>17</v>
      </c>
      <c r="C85" s="1" t="s">
        <v>227</v>
      </c>
      <c r="D85" s="1" t="s">
        <v>364</v>
      </c>
      <c r="E85" s="1" t="s">
        <v>365</v>
      </c>
      <c r="F85" s="1" t="s">
        <v>28</v>
      </c>
      <c r="G85" s="1" t="s">
        <v>339</v>
      </c>
      <c r="H85" s="1" t="s">
        <v>95</v>
      </c>
      <c r="I85" s="1" t="s">
        <v>0</v>
      </c>
      <c r="J85" s="1" t="s">
        <v>366</v>
      </c>
      <c r="K85" s="1" t="s">
        <v>367</v>
      </c>
      <c r="L85" s="1" t="s">
        <v>368</v>
      </c>
      <c r="M85" s="1" t="s">
        <v>40</v>
      </c>
      <c r="N85" s="1" t="s">
        <v>40</v>
      </c>
      <c r="O85" s="3">
        <v>45400.742199074099</v>
      </c>
      <c r="P85" s="3">
        <v>45412.473807870403</v>
      </c>
    </row>
    <row r="86" spans="1:16" ht="13.2">
      <c r="A86" s="2" t="str">
        <f>HYPERLINK("https://allobank.atlassian.net/browse/DIPM-1595?atlOrigin=eyJpIjoiYzgwYTQ0ZjEyNzQzNGJhN2JmNjEyZTM0NmRhZWZhNjIiLCJwIjoic2hlZXRzLWppcmEifQ","DIPM-1595")</f>
        <v>DIPM-1595</v>
      </c>
      <c r="B86" s="1" t="s">
        <v>17</v>
      </c>
      <c r="C86" s="1" t="s">
        <v>201</v>
      </c>
      <c r="D86" s="1" t="s">
        <v>369</v>
      </c>
      <c r="E86" s="1" t="s">
        <v>370</v>
      </c>
      <c r="F86" s="1" t="s">
        <v>28</v>
      </c>
      <c r="G86" s="1" t="s">
        <v>339</v>
      </c>
      <c r="H86" s="1" t="s">
        <v>114</v>
      </c>
      <c r="I86" s="1" t="s">
        <v>0</v>
      </c>
      <c r="J86" s="1" t="s">
        <v>371</v>
      </c>
      <c r="K86" s="1" t="s">
        <v>372</v>
      </c>
      <c r="L86" s="1" t="s">
        <v>373</v>
      </c>
      <c r="M86" s="1" t="s">
        <v>59</v>
      </c>
      <c r="N86" s="1" t="s">
        <v>59</v>
      </c>
      <c r="O86" s="3">
        <v>45400.649861111102</v>
      </c>
      <c r="P86" s="3">
        <v>45405.603287037004</v>
      </c>
    </row>
    <row r="87" spans="1:16" ht="13.2">
      <c r="A87" s="2" t="str">
        <f>HYPERLINK("https://allobank.atlassian.net/browse/DIPM-1565?atlOrigin=eyJpIjoiYzgwYTQ0ZjEyNzQzNGJhN2JmNjEyZTM0NmRhZWZhNjIiLCJwIjoic2hlZXRzLWppcmEifQ","DIPM-1565")</f>
        <v>DIPM-1565</v>
      </c>
      <c r="B87" s="1" t="s">
        <v>17</v>
      </c>
      <c r="C87" s="1" t="s">
        <v>272</v>
      </c>
      <c r="D87" s="1" t="s">
        <v>374</v>
      </c>
      <c r="E87" s="1" t="s">
        <v>55</v>
      </c>
      <c r="F87" s="1" t="s">
        <v>28</v>
      </c>
      <c r="G87" s="1" t="s">
        <v>339</v>
      </c>
      <c r="H87" s="1" t="s">
        <v>95</v>
      </c>
      <c r="I87" s="1" t="s">
        <v>0</v>
      </c>
      <c r="J87" s="1" t="s">
        <v>375</v>
      </c>
      <c r="K87" s="1" t="s">
        <v>376</v>
      </c>
      <c r="L87" s="1" t="s">
        <v>377</v>
      </c>
      <c r="M87" s="1" t="s">
        <v>59</v>
      </c>
      <c r="N87" s="1" t="s">
        <v>59</v>
      </c>
      <c r="O87" s="3">
        <v>45395.508912037003</v>
      </c>
      <c r="P87" s="3">
        <v>45395.534027777801</v>
      </c>
    </row>
    <row r="88" spans="1:16" ht="13.2">
      <c r="A88" s="2" t="str">
        <f>HYPERLINK("https://allobank.atlassian.net/browse/DIPM-1563?atlOrigin=eyJpIjoiYzgwYTQ0ZjEyNzQzNGJhN2JmNjEyZTM0NmRhZWZhNjIiLCJwIjoic2hlZXRzLWppcmEifQ","DIPM-1563")</f>
        <v>DIPM-1563</v>
      </c>
      <c r="B88" s="1" t="s">
        <v>17</v>
      </c>
      <c r="C88" s="1" t="s">
        <v>18</v>
      </c>
      <c r="D88" s="1" t="s">
        <v>378</v>
      </c>
      <c r="E88" s="1" t="s">
        <v>0</v>
      </c>
      <c r="F88" s="1" t="s">
        <v>28</v>
      </c>
      <c r="G88" s="1" t="s">
        <v>339</v>
      </c>
      <c r="H88" s="1" t="s">
        <v>340</v>
      </c>
      <c r="I88" s="1" t="s">
        <v>0</v>
      </c>
      <c r="J88" s="1" t="s">
        <v>0</v>
      </c>
      <c r="K88" s="1" t="s">
        <v>379</v>
      </c>
      <c r="L88" s="1" t="s">
        <v>380</v>
      </c>
      <c r="M88" s="1" t="s">
        <v>381</v>
      </c>
      <c r="N88" s="1" t="s">
        <v>25</v>
      </c>
      <c r="O88" s="3">
        <v>45394.9066550926</v>
      </c>
      <c r="P88" s="3">
        <v>45404.4738194444</v>
      </c>
    </row>
    <row r="89" spans="1:16" ht="13.2">
      <c r="A89" s="2" t="str">
        <f>HYPERLINK("https://allobank.atlassian.net/browse/DIPM-1558?atlOrigin=eyJpIjoiYzgwYTQ0ZjEyNzQzNGJhN2JmNjEyZTM0NmRhZWZhNjIiLCJwIjoic2hlZXRzLWppcmEifQ","DIPM-1558")</f>
        <v>DIPM-1558</v>
      </c>
      <c r="B89" s="1" t="s">
        <v>17</v>
      </c>
      <c r="C89" s="1" t="s">
        <v>206</v>
      </c>
      <c r="D89" s="1" t="s">
        <v>382</v>
      </c>
      <c r="E89" s="1" t="s">
        <v>383</v>
      </c>
      <c r="F89" s="1" t="s">
        <v>28</v>
      </c>
      <c r="G89" s="1" t="s">
        <v>339</v>
      </c>
      <c r="H89" s="1" t="s">
        <v>150</v>
      </c>
      <c r="I89" s="1" t="s">
        <v>0</v>
      </c>
      <c r="J89" s="1" t="s">
        <v>384</v>
      </c>
      <c r="K89" s="1" t="s">
        <v>385</v>
      </c>
      <c r="L89" s="1" t="s">
        <v>386</v>
      </c>
      <c r="M89" s="1" t="s">
        <v>47</v>
      </c>
      <c r="N89" s="1" t="s">
        <v>47</v>
      </c>
      <c r="O89" s="3">
        <v>45392.715312499997</v>
      </c>
      <c r="P89" s="3">
        <v>45418.447175925903</v>
      </c>
    </row>
    <row r="90" spans="1:16" ht="13.2">
      <c r="A90" s="2" t="str">
        <f>HYPERLINK("https://allobank.atlassian.net/browse/DIPM-1550?atlOrigin=eyJpIjoiYzgwYTQ0ZjEyNzQzNGJhN2JmNjEyZTM0NmRhZWZhNjIiLCJwIjoic2hlZXRzLWppcmEifQ","DIPM-1550")</f>
        <v>DIPM-1550</v>
      </c>
      <c r="B90" s="1" t="s">
        <v>17</v>
      </c>
      <c r="C90" s="1" t="s">
        <v>387</v>
      </c>
      <c r="D90" s="1" t="s">
        <v>388</v>
      </c>
      <c r="E90" s="1" t="s">
        <v>0</v>
      </c>
      <c r="F90" s="1" t="s">
        <v>28</v>
      </c>
      <c r="G90" s="1" t="s">
        <v>339</v>
      </c>
      <c r="H90" s="1" t="s">
        <v>0</v>
      </c>
      <c r="I90" s="1" t="s">
        <v>0</v>
      </c>
      <c r="J90" s="1" t="s">
        <v>0</v>
      </c>
      <c r="K90" s="1" t="s">
        <v>0</v>
      </c>
      <c r="L90" s="1" t="s">
        <v>0</v>
      </c>
      <c r="M90" s="1" t="s">
        <v>75</v>
      </c>
      <c r="N90" s="1" t="s">
        <v>75</v>
      </c>
      <c r="O90" s="3">
        <v>45389.394652777803</v>
      </c>
      <c r="P90" s="3">
        <v>45393.4300462963</v>
      </c>
    </row>
    <row r="91" spans="1:16" ht="13.2">
      <c r="A91" s="2" t="str">
        <f>HYPERLINK("https://allobank.atlassian.net/browse/DIPM-1500?atlOrigin=eyJpIjoiYzgwYTQ0ZjEyNzQzNGJhN2JmNjEyZTM0NmRhZWZhNjIiLCJwIjoic2hlZXRzLWppcmEifQ","DIPM-1500")</f>
        <v>DIPM-1500</v>
      </c>
      <c r="B91" s="1" t="s">
        <v>17</v>
      </c>
      <c r="C91" s="1" t="s">
        <v>18</v>
      </c>
      <c r="D91" s="1" t="s">
        <v>389</v>
      </c>
      <c r="E91" s="1" t="s">
        <v>390</v>
      </c>
      <c r="F91" s="1" t="s">
        <v>20</v>
      </c>
      <c r="G91" s="1" t="s">
        <v>339</v>
      </c>
      <c r="H91" s="1" t="s">
        <v>114</v>
      </c>
      <c r="I91" s="1" t="s">
        <v>0</v>
      </c>
      <c r="J91" s="1" t="s">
        <v>391</v>
      </c>
      <c r="K91" s="1" t="s">
        <v>392</v>
      </c>
      <c r="L91" s="1" t="s">
        <v>0</v>
      </c>
      <c r="M91" s="1" t="s">
        <v>25</v>
      </c>
      <c r="N91" s="1" t="s">
        <v>25</v>
      </c>
      <c r="O91" s="3">
        <v>45383.467094907399</v>
      </c>
      <c r="P91" s="3">
        <v>45386.478645833296</v>
      </c>
    </row>
    <row r="92" spans="1:16" ht="13.2">
      <c r="A92" s="2" t="str">
        <f>HYPERLINK("https://allobank.atlassian.net/browse/DIPM-1492?atlOrigin=eyJpIjoiYzgwYTQ0ZjEyNzQzNGJhN2JmNjEyZTM0NmRhZWZhNjIiLCJwIjoic2hlZXRzLWppcmEifQ","DIPM-1492")</f>
        <v>DIPM-1492</v>
      </c>
      <c r="B92" s="1" t="s">
        <v>17</v>
      </c>
      <c r="C92" s="1" t="s">
        <v>393</v>
      </c>
      <c r="D92" s="1" t="s">
        <v>394</v>
      </c>
      <c r="E92" s="1" t="s">
        <v>395</v>
      </c>
      <c r="F92" s="1" t="s">
        <v>28</v>
      </c>
      <c r="G92" s="1" t="s">
        <v>339</v>
      </c>
      <c r="H92" s="1" t="s">
        <v>95</v>
      </c>
      <c r="I92" s="1" t="s">
        <v>0</v>
      </c>
      <c r="J92" s="1" t="s">
        <v>0</v>
      </c>
      <c r="K92" s="1" t="s">
        <v>0</v>
      </c>
      <c r="L92" s="1" t="s">
        <v>0</v>
      </c>
      <c r="M92" s="1" t="s">
        <v>40</v>
      </c>
      <c r="N92" s="1" t="s">
        <v>40</v>
      </c>
      <c r="O92" s="3">
        <v>45381.936435185198</v>
      </c>
      <c r="P92" s="3">
        <v>45390.720208333303</v>
      </c>
    </row>
    <row r="93" spans="1:16" ht="13.2">
      <c r="A93" s="2" t="str">
        <f>HYPERLINK("https://allobank.atlassian.net/browse/DIPM-1442?atlOrigin=eyJpIjoiYzgwYTQ0ZjEyNzQzNGJhN2JmNjEyZTM0NmRhZWZhNjIiLCJwIjoic2hlZXRzLWppcmEifQ","DIPM-1442")</f>
        <v>DIPM-1442</v>
      </c>
      <c r="B93" s="1" t="s">
        <v>17</v>
      </c>
      <c r="C93" s="1" t="s">
        <v>148</v>
      </c>
      <c r="D93" s="1" t="s">
        <v>396</v>
      </c>
      <c r="E93" s="1" t="s">
        <v>397</v>
      </c>
      <c r="F93" s="1" t="s">
        <v>28</v>
      </c>
      <c r="G93" s="1" t="s">
        <v>339</v>
      </c>
      <c r="H93" s="1" t="s">
        <v>135</v>
      </c>
      <c r="I93" s="1" t="s">
        <v>0</v>
      </c>
      <c r="J93" s="1" t="s">
        <v>398</v>
      </c>
      <c r="K93" s="1" t="s">
        <v>0</v>
      </c>
      <c r="L93" s="1" t="s">
        <v>0</v>
      </c>
      <c r="M93" s="1" t="s">
        <v>40</v>
      </c>
      <c r="N93" s="1" t="s">
        <v>40</v>
      </c>
      <c r="O93" s="3">
        <v>45376.687303240702</v>
      </c>
      <c r="P93" s="3">
        <v>45386.478888888902</v>
      </c>
    </row>
    <row r="94" spans="1:16" ht="13.2">
      <c r="A94" s="2" t="str">
        <f>HYPERLINK("https://allobank.atlassian.net/browse/DIPM-1441?atlOrigin=eyJpIjoiYzgwYTQ0ZjEyNzQzNGJhN2JmNjEyZTM0NmRhZWZhNjIiLCJwIjoic2hlZXRzLWppcmEifQ","DIPM-1441")</f>
        <v>DIPM-1441</v>
      </c>
      <c r="B94" s="1" t="s">
        <v>17</v>
      </c>
      <c r="C94" s="1" t="s">
        <v>148</v>
      </c>
      <c r="D94" s="1" t="s">
        <v>399</v>
      </c>
      <c r="E94" s="1" t="s">
        <v>400</v>
      </c>
      <c r="F94" s="1" t="s">
        <v>28</v>
      </c>
      <c r="G94" s="1" t="s">
        <v>339</v>
      </c>
      <c r="H94" s="1" t="s">
        <v>150</v>
      </c>
      <c r="I94" s="1" t="s">
        <v>0</v>
      </c>
      <c r="J94" s="1" t="s">
        <v>398</v>
      </c>
      <c r="K94" s="1" t="s">
        <v>0</v>
      </c>
      <c r="L94" s="1" t="s">
        <v>0</v>
      </c>
      <c r="M94" s="1" t="s">
        <v>40</v>
      </c>
      <c r="N94" s="1" t="s">
        <v>40</v>
      </c>
      <c r="O94" s="3">
        <v>45376.686481481498</v>
      </c>
      <c r="P94" s="3">
        <v>45386.478900463</v>
      </c>
    </row>
    <row r="95" spans="1:16" ht="13.2">
      <c r="A95" s="2" t="str">
        <f>HYPERLINK("https://allobank.atlassian.net/browse/DIPM-1420?atlOrigin=eyJpIjoiYzgwYTQ0ZjEyNzQzNGJhN2JmNjEyZTM0NmRhZWZhNjIiLCJwIjoic2hlZXRzLWppcmEifQ","DIPM-1420")</f>
        <v>DIPM-1420</v>
      </c>
      <c r="B95" s="1" t="s">
        <v>17</v>
      </c>
      <c r="C95" s="1" t="s">
        <v>18</v>
      </c>
      <c r="D95" s="1" t="s">
        <v>401</v>
      </c>
      <c r="E95" s="1" t="s">
        <v>0</v>
      </c>
      <c r="F95" s="1" t="s">
        <v>20</v>
      </c>
      <c r="G95" s="1" t="s">
        <v>339</v>
      </c>
      <c r="H95" s="1" t="s">
        <v>114</v>
      </c>
      <c r="I95" s="1" t="s">
        <v>0</v>
      </c>
      <c r="J95" s="1" t="s">
        <v>0</v>
      </c>
      <c r="K95" s="1" t="s">
        <v>0</v>
      </c>
      <c r="L95" s="1" t="s">
        <v>0</v>
      </c>
      <c r="M95" s="1" t="s">
        <v>25</v>
      </c>
      <c r="N95" s="1" t="s">
        <v>25</v>
      </c>
      <c r="O95" s="3">
        <v>45373.426446759302</v>
      </c>
      <c r="P95" s="3">
        <v>45386.478877314803</v>
      </c>
    </row>
    <row r="96" spans="1:16" ht="13.2">
      <c r="A96" s="2" t="str">
        <f>HYPERLINK("https://allobank.atlassian.net/browse/DIPM-1408?atlOrigin=eyJpIjoiYzgwYTQ0ZjEyNzQzNGJhN2JmNjEyZTM0NmRhZWZhNjIiLCJwIjoic2hlZXRzLWppcmEifQ","DIPM-1408")</f>
        <v>DIPM-1408</v>
      </c>
      <c r="B96" s="1" t="s">
        <v>17</v>
      </c>
      <c r="C96" s="1" t="s">
        <v>18</v>
      </c>
      <c r="D96" s="1" t="s">
        <v>402</v>
      </c>
      <c r="E96" s="1" t="s">
        <v>0</v>
      </c>
      <c r="F96" s="1" t="s">
        <v>94</v>
      </c>
      <c r="G96" s="1" t="s">
        <v>339</v>
      </c>
      <c r="H96" s="1" t="s">
        <v>0</v>
      </c>
      <c r="I96" s="1" t="s">
        <v>0</v>
      </c>
      <c r="J96" s="1" t="s">
        <v>0</v>
      </c>
      <c r="K96" s="1" t="s">
        <v>403</v>
      </c>
      <c r="L96" s="1" t="s">
        <v>404</v>
      </c>
      <c r="M96" s="1" t="s">
        <v>25</v>
      </c>
      <c r="N96" s="1" t="s">
        <v>25</v>
      </c>
      <c r="O96" s="3">
        <v>45371.923229166699</v>
      </c>
      <c r="P96" s="3">
        <v>45404.474571759303</v>
      </c>
    </row>
    <row r="97" spans="1:16" ht="13.2">
      <c r="A97" s="2" t="str">
        <f>HYPERLINK("https://allobank.atlassian.net/browse/DIPM-1395?atlOrigin=eyJpIjoiYzgwYTQ0ZjEyNzQzNGJhN2JmNjEyZTM0NmRhZWZhNjIiLCJwIjoic2hlZXRzLWppcmEifQ","DIPM-1395")</f>
        <v>DIPM-1395</v>
      </c>
      <c r="B97" s="1" t="s">
        <v>17</v>
      </c>
      <c r="C97" s="1" t="s">
        <v>99</v>
      </c>
      <c r="D97" s="1" t="s">
        <v>405</v>
      </c>
      <c r="E97" s="1" t="s">
        <v>406</v>
      </c>
      <c r="F97" s="1" t="s">
        <v>28</v>
      </c>
      <c r="G97" s="1" t="s">
        <v>339</v>
      </c>
      <c r="H97" s="1" t="s">
        <v>114</v>
      </c>
      <c r="I97" s="1" t="s">
        <v>407</v>
      </c>
      <c r="J97" s="1" t="s">
        <v>408</v>
      </c>
      <c r="K97" s="1" t="s">
        <v>409</v>
      </c>
      <c r="L97" s="1" t="s">
        <v>410</v>
      </c>
      <c r="M97" s="1" t="s">
        <v>381</v>
      </c>
      <c r="N97" s="1" t="s">
        <v>381</v>
      </c>
      <c r="O97" s="3">
        <v>45370.647002314799</v>
      </c>
      <c r="P97" s="3">
        <v>45386.478761574101</v>
      </c>
    </row>
    <row r="98" spans="1:16" ht="13.2">
      <c r="A98" s="2" t="str">
        <f>HYPERLINK("https://allobank.atlassian.net/browse/DIPM-1332?atlOrigin=eyJpIjoiYzgwYTQ0ZjEyNzQzNGJhN2JmNjEyZTM0NmRhZWZhNjIiLCJwIjoic2hlZXRzLWppcmEifQ","DIPM-1332")</f>
        <v>DIPM-1332</v>
      </c>
      <c r="B98" s="1" t="s">
        <v>17</v>
      </c>
      <c r="C98" s="1" t="s">
        <v>153</v>
      </c>
      <c r="D98" s="1" t="s">
        <v>411</v>
      </c>
      <c r="E98" s="1" t="s">
        <v>0</v>
      </c>
      <c r="F98" s="1" t="s">
        <v>173</v>
      </c>
      <c r="G98" s="1" t="s">
        <v>339</v>
      </c>
      <c r="H98" s="1" t="s">
        <v>340</v>
      </c>
      <c r="I98" s="1" t="s">
        <v>0</v>
      </c>
      <c r="J98" s="1" t="s">
        <v>412</v>
      </c>
      <c r="K98" s="1" t="s">
        <v>413</v>
      </c>
      <c r="L98" s="1" t="s">
        <v>0</v>
      </c>
      <c r="M98" s="1" t="s">
        <v>47</v>
      </c>
      <c r="N98" s="1" t="s">
        <v>47</v>
      </c>
      <c r="O98" s="3">
        <v>45359.642164351899</v>
      </c>
      <c r="P98" s="3">
        <v>45386.478622685201</v>
      </c>
    </row>
    <row r="99" spans="1:16" ht="13.2">
      <c r="A99" s="2" t="str">
        <f>HYPERLINK("https://allobank.atlassian.net/browse/DIPM-1328?atlOrigin=eyJpIjoiYzgwYTQ0ZjEyNzQzNGJhN2JmNjEyZTM0NmRhZWZhNjIiLCJwIjoic2hlZXRzLWppcmEifQ","DIPM-1328")</f>
        <v>DIPM-1328</v>
      </c>
      <c r="B99" s="1" t="s">
        <v>17</v>
      </c>
      <c r="C99" s="1" t="s">
        <v>414</v>
      </c>
      <c r="D99" s="1" t="s">
        <v>415</v>
      </c>
      <c r="E99" s="1" t="s">
        <v>0</v>
      </c>
      <c r="F99" s="1" t="s">
        <v>416</v>
      </c>
      <c r="G99" s="1" t="s">
        <v>339</v>
      </c>
      <c r="H99" s="1" t="s">
        <v>150</v>
      </c>
      <c r="I99" s="1" t="s">
        <v>0</v>
      </c>
      <c r="J99" s="1" t="s">
        <v>0</v>
      </c>
      <c r="K99" s="1" t="s">
        <v>0</v>
      </c>
      <c r="L99" s="1" t="s">
        <v>0</v>
      </c>
      <c r="M99" s="1" t="s">
        <v>25</v>
      </c>
      <c r="N99" s="1" t="s">
        <v>25</v>
      </c>
      <c r="O99" s="3">
        <v>45359.5444907407</v>
      </c>
      <c r="P99" s="3">
        <v>45386.478587963</v>
      </c>
    </row>
    <row r="100" spans="1:16" ht="13.2">
      <c r="A100" s="2" t="str">
        <f>HYPERLINK("https://allobank.atlassian.net/browse/DIPM-1301?atlOrigin=eyJpIjoiYzgwYTQ0ZjEyNzQzNGJhN2JmNjEyZTM0NmRhZWZhNjIiLCJwIjoic2hlZXRzLWppcmEifQ","DIPM-1301")</f>
        <v>DIPM-1301</v>
      </c>
      <c r="B100" s="1" t="s">
        <v>17</v>
      </c>
      <c r="C100" s="1" t="s">
        <v>34</v>
      </c>
      <c r="D100" s="1" t="s">
        <v>417</v>
      </c>
      <c r="E100" s="1" t="s">
        <v>418</v>
      </c>
      <c r="F100" s="1" t="s">
        <v>416</v>
      </c>
      <c r="G100" s="1" t="s">
        <v>339</v>
      </c>
      <c r="H100" s="1" t="s">
        <v>150</v>
      </c>
      <c r="I100" s="1" t="s">
        <v>0</v>
      </c>
      <c r="J100" s="1" t="s">
        <v>419</v>
      </c>
      <c r="K100" s="1" t="s">
        <v>0</v>
      </c>
      <c r="L100" s="1" t="s">
        <v>0</v>
      </c>
      <c r="M100" s="1" t="s">
        <v>40</v>
      </c>
      <c r="N100" s="1" t="s">
        <v>40</v>
      </c>
      <c r="O100" s="3">
        <v>45354.673310185201</v>
      </c>
      <c r="P100" s="3">
        <v>45386.478784722203</v>
      </c>
    </row>
    <row r="101" spans="1:16" ht="13.2">
      <c r="A101" s="2" t="str">
        <f>HYPERLINK("https://allobank.atlassian.net/browse/DIPM-1295?atlOrigin=eyJpIjoiYzgwYTQ0ZjEyNzQzNGJhN2JmNjEyZTM0NmRhZWZhNjIiLCJwIjoic2hlZXRzLWppcmEifQ","DIPM-1295")</f>
        <v>DIPM-1295</v>
      </c>
      <c r="B101" s="1" t="s">
        <v>17</v>
      </c>
      <c r="C101" s="1" t="s">
        <v>420</v>
      </c>
      <c r="D101" s="1" t="s">
        <v>421</v>
      </c>
      <c r="E101" s="1" t="s">
        <v>422</v>
      </c>
      <c r="F101" s="1" t="s">
        <v>173</v>
      </c>
      <c r="G101" s="1" t="s">
        <v>339</v>
      </c>
      <c r="H101" s="1" t="s">
        <v>150</v>
      </c>
      <c r="I101" s="4" t="s">
        <v>423</v>
      </c>
      <c r="J101" s="1" t="s">
        <v>0</v>
      </c>
      <c r="K101" s="1" t="s">
        <v>0</v>
      </c>
      <c r="L101" s="1" t="s">
        <v>0</v>
      </c>
      <c r="M101" s="1" t="s">
        <v>381</v>
      </c>
      <c r="N101" s="1" t="s">
        <v>381</v>
      </c>
      <c r="O101" s="3">
        <v>45352.7883912037</v>
      </c>
      <c r="P101" s="3">
        <v>45386.478773148097</v>
      </c>
    </row>
    <row r="102" spans="1:16" ht="13.2">
      <c r="A102" s="2" t="str">
        <f>HYPERLINK("https://allobank.atlassian.net/browse/DIPM-1271?atlOrigin=eyJpIjoiYzgwYTQ0ZjEyNzQzNGJhN2JmNjEyZTM0NmRhZWZhNjIiLCJwIjoic2hlZXRzLWppcmEifQ","DIPM-1271")</f>
        <v>DIPM-1271</v>
      </c>
      <c r="B102" s="1" t="s">
        <v>17</v>
      </c>
      <c r="C102" s="1" t="s">
        <v>186</v>
      </c>
      <c r="D102" s="1" t="s">
        <v>424</v>
      </c>
      <c r="E102" s="1" t="s">
        <v>425</v>
      </c>
      <c r="F102" s="1" t="s">
        <v>173</v>
      </c>
      <c r="G102" s="1" t="s">
        <v>339</v>
      </c>
      <c r="H102" s="1" t="s">
        <v>114</v>
      </c>
      <c r="I102" s="1" t="s">
        <v>0</v>
      </c>
      <c r="J102" s="1" t="s">
        <v>426</v>
      </c>
      <c r="K102" s="1" t="s">
        <v>0</v>
      </c>
      <c r="L102" s="1" t="s">
        <v>0</v>
      </c>
      <c r="M102" s="1" t="s">
        <v>40</v>
      </c>
      <c r="N102" s="1" t="s">
        <v>40</v>
      </c>
      <c r="O102" s="3">
        <v>45351.376967592601</v>
      </c>
      <c r="P102" s="3">
        <v>45386.478750000002</v>
      </c>
    </row>
    <row r="103" spans="1:16" ht="13.2">
      <c r="A103" s="2" t="str">
        <f>HYPERLINK("https://allobank.atlassian.net/browse/DIPM-1195?atlOrigin=eyJpIjoiYzgwYTQ0ZjEyNzQzNGJhN2JmNjEyZTM0NmRhZWZhNjIiLCJwIjoic2hlZXRzLWppcmEifQ","DIPM-1195")</f>
        <v>DIPM-1195</v>
      </c>
      <c r="B103" s="1" t="s">
        <v>17</v>
      </c>
      <c r="C103" s="1" t="s">
        <v>420</v>
      </c>
      <c r="D103" s="1" t="s">
        <v>427</v>
      </c>
      <c r="E103" s="1" t="s">
        <v>0</v>
      </c>
      <c r="F103" s="1" t="s">
        <v>173</v>
      </c>
      <c r="G103" s="1" t="s">
        <v>339</v>
      </c>
      <c r="H103" s="1" t="s">
        <v>150</v>
      </c>
      <c r="I103" s="1" t="s">
        <v>428</v>
      </c>
      <c r="J103" s="1" t="s">
        <v>0</v>
      </c>
      <c r="K103" s="1" t="s">
        <v>429</v>
      </c>
      <c r="L103" s="1" t="s">
        <v>429</v>
      </c>
      <c r="M103" s="1" t="s">
        <v>381</v>
      </c>
      <c r="N103" s="1" t="s">
        <v>381</v>
      </c>
      <c r="O103" s="3">
        <v>45344.692847222199</v>
      </c>
      <c r="P103" s="3">
        <v>45386.478622685201</v>
      </c>
    </row>
    <row r="104" spans="1:16" ht="13.2">
      <c r="A104" s="2" t="str">
        <f>HYPERLINK("https://allobank.atlassian.net/browse/DIPM-1194?atlOrigin=eyJpIjoiYzgwYTQ0ZjEyNzQzNGJhN2JmNjEyZTM0NmRhZWZhNjIiLCJwIjoic2hlZXRzLWppcmEifQ","DIPM-1194")</f>
        <v>DIPM-1194</v>
      </c>
      <c r="B104" s="1" t="s">
        <v>17</v>
      </c>
      <c r="C104" s="1" t="s">
        <v>420</v>
      </c>
      <c r="D104" s="1" t="s">
        <v>430</v>
      </c>
      <c r="E104" s="1" t="s">
        <v>0</v>
      </c>
      <c r="F104" s="1" t="s">
        <v>416</v>
      </c>
      <c r="G104" s="1" t="s">
        <v>339</v>
      </c>
      <c r="H104" s="1" t="s">
        <v>29</v>
      </c>
      <c r="I104" s="1" t="s">
        <v>0</v>
      </c>
      <c r="J104" s="1" t="s">
        <v>0</v>
      </c>
      <c r="K104" s="1" t="s">
        <v>0</v>
      </c>
      <c r="L104" s="1" t="s">
        <v>0</v>
      </c>
      <c r="M104" s="1" t="s">
        <v>381</v>
      </c>
      <c r="N104" s="1" t="s">
        <v>381</v>
      </c>
      <c r="O104" s="3">
        <v>45344.686446759297</v>
      </c>
      <c r="P104" s="3">
        <v>45386.478622685201</v>
      </c>
    </row>
    <row r="105" spans="1:16" ht="13.2">
      <c r="A105" s="2" t="str">
        <f>HYPERLINK("https://allobank.atlassian.net/browse/DIPM-1193?atlOrigin=eyJpIjoiYzgwYTQ0ZjEyNzQzNGJhN2JmNjEyZTM0NmRhZWZhNjIiLCJwIjoic2hlZXRzLWppcmEifQ","DIPM-1193")</f>
        <v>DIPM-1193</v>
      </c>
      <c r="B105" s="1" t="s">
        <v>17</v>
      </c>
      <c r="C105" s="1" t="s">
        <v>420</v>
      </c>
      <c r="D105" s="1" t="s">
        <v>431</v>
      </c>
      <c r="E105" s="1" t="s">
        <v>432</v>
      </c>
      <c r="F105" s="1" t="s">
        <v>28</v>
      </c>
      <c r="G105" s="1" t="s">
        <v>339</v>
      </c>
      <c r="H105" s="1" t="s">
        <v>29</v>
      </c>
      <c r="I105" s="1" t="s">
        <v>433</v>
      </c>
      <c r="J105" s="1" t="s">
        <v>0</v>
      </c>
      <c r="K105" s="1" t="s">
        <v>0</v>
      </c>
      <c r="L105" s="1" t="s">
        <v>0</v>
      </c>
      <c r="M105" s="1" t="s">
        <v>381</v>
      </c>
      <c r="N105" s="1" t="s">
        <v>381</v>
      </c>
      <c r="O105" s="3">
        <v>45344.664837962999</v>
      </c>
      <c r="P105" s="3">
        <v>45386.478622685201</v>
      </c>
    </row>
    <row r="106" spans="1:16" ht="13.2">
      <c r="A106" s="2" t="str">
        <f>HYPERLINK("https://allobank.atlassian.net/browse/DIPM-1176?atlOrigin=eyJpIjoiYzgwYTQ0ZjEyNzQzNGJhN2JmNjEyZTM0NmRhZWZhNjIiLCJwIjoic2hlZXRzLWppcmEifQ","DIPM-1176")</f>
        <v>DIPM-1176</v>
      </c>
      <c r="B106" s="1" t="s">
        <v>17</v>
      </c>
      <c r="C106" s="1" t="s">
        <v>177</v>
      </c>
      <c r="D106" s="1" t="s">
        <v>434</v>
      </c>
      <c r="E106" s="1" t="s">
        <v>0</v>
      </c>
      <c r="F106" s="1" t="s">
        <v>28</v>
      </c>
      <c r="G106" s="1" t="s">
        <v>339</v>
      </c>
      <c r="H106" s="1" t="s">
        <v>114</v>
      </c>
      <c r="I106" s="1" t="s">
        <v>0</v>
      </c>
      <c r="J106" s="1" t="s">
        <v>435</v>
      </c>
      <c r="K106" s="1" t="s">
        <v>0</v>
      </c>
      <c r="L106" s="1" t="s">
        <v>0</v>
      </c>
      <c r="M106" s="1" t="s">
        <v>25</v>
      </c>
      <c r="N106" s="1" t="s">
        <v>25</v>
      </c>
      <c r="O106" s="3">
        <v>45343.503101851798</v>
      </c>
      <c r="P106" s="3">
        <v>45386.478611111103</v>
      </c>
    </row>
    <row r="107" spans="1:16" ht="13.2">
      <c r="A107" s="2" t="str">
        <f>HYPERLINK("https://allobank.atlassian.net/browse/DIPM-1175?atlOrigin=eyJpIjoiYzgwYTQ0ZjEyNzQzNGJhN2JmNjEyZTM0NmRhZWZhNjIiLCJwIjoic2hlZXRzLWppcmEifQ","DIPM-1175")</f>
        <v>DIPM-1175</v>
      </c>
      <c r="B107" s="1" t="s">
        <v>17</v>
      </c>
      <c r="C107" s="1" t="s">
        <v>18</v>
      </c>
      <c r="D107" s="1" t="s">
        <v>436</v>
      </c>
      <c r="E107" s="1" t="s">
        <v>0</v>
      </c>
      <c r="F107" s="1" t="s">
        <v>20</v>
      </c>
      <c r="G107" s="1" t="s">
        <v>339</v>
      </c>
      <c r="H107" s="1" t="s">
        <v>0</v>
      </c>
      <c r="I107" s="1" t="s">
        <v>0</v>
      </c>
      <c r="J107" s="1" t="s">
        <v>437</v>
      </c>
      <c r="K107" s="1" t="s">
        <v>0</v>
      </c>
      <c r="L107" s="1" t="s">
        <v>0</v>
      </c>
      <c r="M107" s="1" t="s">
        <v>25</v>
      </c>
      <c r="N107" s="1" t="s">
        <v>25</v>
      </c>
      <c r="O107" s="3">
        <v>45343.4997337963</v>
      </c>
      <c r="P107" s="3">
        <v>45386.478622685201</v>
      </c>
    </row>
    <row r="108" spans="1:16" ht="13.2">
      <c r="A108" s="2" t="str">
        <f>HYPERLINK("https://allobank.atlassian.net/browse/DIPM-1111?atlOrigin=eyJpIjoiYzgwYTQ0ZjEyNzQzNGJhN2JmNjEyZTM0NmRhZWZhNjIiLCJwIjoic2hlZXRzLWppcmEifQ","DIPM-1111")</f>
        <v>DIPM-1111</v>
      </c>
      <c r="B108" s="1" t="s">
        <v>17</v>
      </c>
      <c r="C108" s="1" t="s">
        <v>192</v>
      </c>
      <c r="D108" s="1" t="s">
        <v>438</v>
      </c>
      <c r="E108" s="1" t="s">
        <v>439</v>
      </c>
      <c r="F108" s="1" t="s">
        <v>173</v>
      </c>
      <c r="G108" s="1" t="s">
        <v>339</v>
      </c>
      <c r="H108" s="1" t="s">
        <v>114</v>
      </c>
      <c r="I108" s="1" t="s">
        <v>0</v>
      </c>
      <c r="J108" s="1" t="s">
        <v>440</v>
      </c>
      <c r="K108" s="1" t="s">
        <v>0</v>
      </c>
      <c r="L108" s="1" t="s">
        <v>0</v>
      </c>
      <c r="M108" s="1" t="s">
        <v>40</v>
      </c>
      <c r="N108" s="1" t="s">
        <v>40</v>
      </c>
      <c r="O108" s="3">
        <v>45338.4055324074</v>
      </c>
      <c r="P108" s="3">
        <v>45386.478703703702</v>
      </c>
    </row>
    <row r="109" spans="1:16" ht="13.2">
      <c r="A109" s="2" t="str">
        <f>HYPERLINK("https://allobank.atlassian.net/browse/DIPM-1100?atlOrigin=eyJpIjoiYzgwYTQ0ZjEyNzQzNGJhN2JmNjEyZTM0NmRhZWZhNjIiLCJwIjoic2hlZXRzLWppcmEifQ","DIPM-1100")</f>
        <v>DIPM-1100</v>
      </c>
      <c r="B109" s="1" t="s">
        <v>17</v>
      </c>
      <c r="C109" s="1" t="s">
        <v>272</v>
      </c>
      <c r="D109" s="1" t="s">
        <v>441</v>
      </c>
      <c r="E109" s="1" t="s">
        <v>442</v>
      </c>
      <c r="F109" s="1" t="s">
        <v>173</v>
      </c>
      <c r="G109" s="1" t="s">
        <v>339</v>
      </c>
      <c r="H109" s="1" t="s">
        <v>114</v>
      </c>
      <c r="I109" s="1" t="s">
        <v>0</v>
      </c>
      <c r="J109" s="1" t="s">
        <v>443</v>
      </c>
      <c r="K109" s="1" t="s">
        <v>444</v>
      </c>
      <c r="L109" s="1" t="s">
        <v>0</v>
      </c>
      <c r="M109" s="1" t="s">
        <v>59</v>
      </c>
      <c r="N109" s="1" t="s">
        <v>59</v>
      </c>
      <c r="O109" s="3">
        <v>45337.4754861111</v>
      </c>
      <c r="P109" s="3">
        <v>45386.4788078704</v>
      </c>
    </row>
    <row r="110" spans="1:16" ht="13.2">
      <c r="A110" s="2" t="str">
        <f>HYPERLINK("https://allobank.atlassian.net/browse/DIPM-1071?atlOrigin=eyJpIjoiYzgwYTQ0ZjEyNzQzNGJhN2JmNjEyZTM0NmRhZWZhNjIiLCJwIjoic2hlZXRzLWppcmEifQ","DIPM-1071")</f>
        <v>DIPM-1071</v>
      </c>
      <c r="B110" s="1" t="s">
        <v>17</v>
      </c>
      <c r="C110" s="1" t="s">
        <v>272</v>
      </c>
      <c r="D110" s="1" t="s">
        <v>445</v>
      </c>
      <c r="E110" s="1" t="s">
        <v>0</v>
      </c>
      <c r="F110" s="1" t="s">
        <v>173</v>
      </c>
      <c r="G110" s="1" t="s">
        <v>339</v>
      </c>
      <c r="H110" s="1" t="s">
        <v>340</v>
      </c>
      <c r="I110" s="1" t="s">
        <v>0</v>
      </c>
      <c r="J110" s="1" t="s">
        <v>446</v>
      </c>
      <c r="K110" s="1" t="s">
        <v>0</v>
      </c>
      <c r="L110" s="1" t="s">
        <v>0</v>
      </c>
      <c r="M110" s="1" t="s">
        <v>59</v>
      </c>
      <c r="N110" s="1" t="s">
        <v>59</v>
      </c>
      <c r="O110" s="3">
        <v>45334.602986111102</v>
      </c>
      <c r="P110" s="3">
        <v>45386.478657407402</v>
      </c>
    </row>
    <row r="111" spans="1:16" ht="13.2">
      <c r="A111" s="2" t="str">
        <f>HYPERLINK("https://allobank.atlassian.net/browse/DIPM-1042?atlOrigin=eyJpIjoiYzgwYTQ0ZjEyNzQzNGJhN2JmNjEyZTM0NmRhZWZhNjIiLCJwIjoic2hlZXRzLWppcmEifQ","DIPM-1042")</f>
        <v>DIPM-1042</v>
      </c>
      <c r="B111" s="1" t="s">
        <v>17</v>
      </c>
      <c r="C111" s="1" t="s">
        <v>18</v>
      </c>
      <c r="D111" s="1" t="s">
        <v>447</v>
      </c>
      <c r="E111" s="1" t="s">
        <v>448</v>
      </c>
      <c r="F111" s="1" t="s">
        <v>20</v>
      </c>
      <c r="G111" s="1" t="s">
        <v>339</v>
      </c>
      <c r="H111" s="1" t="s">
        <v>150</v>
      </c>
      <c r="I111" s="1" t="s">
        <v>0</v>
      </c>
      <c r="J111" s="1" t="s">
        <v>0</v>
      </c>
      <c r="K111" s="1" t="s">
        <v>0</v>
      </c>
      <c r="L111" s="1" t="s">
        <v>0</v>
      </c>
      <c r="M111" s="1" t="s">
        <v>25</v>
      </c>
      <c r="N111" s="1" t="s">
        <v>25</v>
      </c>
      <c r="O111" s="3">
        <v>45329.6433217593</v>
      </c>
      <c r="P111" s="3">
        <v>45386.478900463</v>
      </c>
    </row>
    <row r="112" spans="1:16" ht="13.2">
      <c r="A112" s="2" t="str">
        <f>HYPERLINK("https://allobank.atlassian.net/browse/DIPM-1038?atlOrigin=eyJpIjoiYzgwYTQ0ZjEyNzQzNGJhN2JmNjEyZTM0NmRhZWZhNjIiLCJwIjoic2hlZXRzLWppcmEifQ","DIPM-1038")</f>
        <v>DIPM-1038</v>
      </c>
      <c r="B112" s="1" t="s">
        <v>17</v>
      </c>
      <c r="C112" s="1" t="s">
        <v>449</v>
      </c>
      <c r="D112" s="1" t="s">
        <v>450</v>
      </c>
      <c r="E112" s="1" t="s">
        <v>448</v>
      </c>
      <c r="F112" s="1" t="s">
        <v>20</v>
      </c>
      <c r="G112" s="1" t="s">
        <v>339</v>
      </c>
      <c r="H112" s="1" t="s">
        <v>135</v>
      </c>
      <c r="I112" s="1" t="s">
        <v>0</v>
      </c>
      <c r="J112" s="1" t="s">
        <v>451</v>
      </c>
      <c r="K112" s="1" t="s">
        <v>0</v>
      </c>
      <c r="L112" s="1" t="s">
        <v>0</v>
      </c>
      <c r="M112" s="1" t="s">
        <v>40</v>
      </c>
      <c r="N112" s="1" t="s">
        <v>40</v>
      </c>
      <c r="O112" s="3">
        <v>45329.405555555597</v>
      </c>
      <c r="P112" s="3">
        <v>45386.4786805556</v>
      </c>
    </row>
    <row r="113" spans="1:16" ht="13.2">
      <c r="A113" s="2" t="str">
        <f>HYPERLINK("https://allobank.atlassian.net/browse/DIPM-1029?atlOrigin=eyJpIjoiYzgwYTQ0ZjEyNzQzNGJhN2JmNjEyZTM0NmRhZWZhNjIiLCJwIjoic2hlZXRzLWppcmEifQ","DIPM-1029")</f>
        <v>DIPM-1029</v>
      </c>
      <c r="B113" s="1" t="s">
        <v>17</v>
      </c>
      <c r="C113" s="1" t="s">
        <v>232</v>
      </c>
      <c r="D113" s="1" t="s">
        <v>452</v>
      </c>
      <c r="E113" s="1" t="s">
        <v>453</v>
      </c>
      <c r="F113" s="1" t="s">
        <v>173</v>
      </c>
      <c r="G113" s="1" t="s">
        <v>339</v>
      </c>
      <c r="H113" s="1" t="s">
        <v>114</v>
      </c>
      <c r="I113" s="1" t="s">
        <v>0</v>
      </c>
      <c r="J113" s="1" t="s">
        <v>454</v>
      </c>
      <c r="K113" s="1" t="s">
        <v>0</v>
      </c>
      <c r="L113" s="1" t="s">
        <v>0</v>
      </c>
      <c r="M113" s="1" t="s">
        <v>47</v>
      </c>
      <c r="N113" s="1" t="s">
        <v>47</v>
      </c>
      <c r="O113" s="3">
        <v>45328.756851851896</v>
      </c>
      <c r="P113" s="3">
        <v>45386.478726851798</v>
      </c>
    </row>
    <row r="114" spans="1:16" ht="13.2">
      <c r="A114" s="2" t="str">
        <f>HYPERLINK("https://allobank.atlassian.net/browse/DIPM-1028?atlOrigin=eyJpIjoiYzgwYTQ0ZjEyNzQzNGJhN2JmNjEyZTM0NmRhZWZhNjIiLCJwIjoic2hlZXRzLWppcmEifQ","DIPM-1028")</f>
        <v>DIPM-1028</v>
      </c>
      <c r="B114" s="1" t="s">
        <v>17</v>
      </c>
      <c r="C114" s="1" t="s">
        <v>455</v>
      </c>
      <c r="D114" s="1" t="s">
        <v>456</v>
      </c>
      <c r="E114" s="1" t="s">
        <v>453</v>
      </c>
      <c r="F114" s="1" t="s">
        <v>173</v>
      </c>
      <c r="G114" s="1" t="s">
        <v>339</v>
      </c>
      <c r="H114" s="1" t="s">
        <v>114</v>
      </c>
      <c r="I114" s="1" t="s">
        <v>0</v>
      </c>
      <c r="J114" s="1" t="s">
        <v>457</v>
      </c>
      <c r="K114" s="1" t="s">
        <v>0</v>
      </c>
      <c r="L114" s="1" t="s">
        <v>0</v>
      </c>
      <c r="M114" s="1" t="s">
        <v>47</v>
      </c>
      <c r="N114" s="1" t="s">
        <v>47</v>
      </c>
      <c r="O114" s="3">
        <v>45328.754861111098</v>
      </c>
      <c r="P114" s="3">
        <v>45386.478726851798</v>
      </c>
    </row>
    <row r="115" spans="1:16" ht="13.2">
      <c r="A115" s="2" t="str">
        <f>HYPERLINK("https://allobank.atlassian.net/browse/DIPM-1019?atlOrigin=eyJpIjoiYzgwYTQ0ZjEyNzQzNGJhN2JmNjEyZTM0NmRhZWZhNjIiLCJwIjoic2hlZXRzLWppcmEifQ","DIPM-1019")</f>
        <v>DIPM-1019</v>
      </c>
      <c r="B115" s="1" t="s">
        <v>17</v>
      </c>
      <c r="C115" s="1" t="s">
        <v>458</v>
      </c>
      <c r="D115" s="1" t="s">
        <v>459</v>
      </c>
      <c r="E115" s="1" t="s">
        <v>460</v>
      </c>
      <c r="F115" s="1" t="s">
        <v>173</v>
      </c>
      <c r="G115" s="1" t="s">
        <v>339</v>
      </c>
      <c r="H115" s="1" t="s">
        <v>95</v>
      </c>
      <c r="I115" s="1" t="s">
        <v>0</v>
      </c>
      <c r="J115" s="1" t="s">
        <v>461</v>
      </c>
      <c r="K115" s="1" t="s">
        <v>462</v>
      </c>
      <c r="L115" s="1" t="s">
        <v>463</v>
      </c>
      <c r="M115" s="1" t="s">
        <v>47</v>
      </c>
      <c r="N115" s="1" t="s">
        <v>47</v>
      </c>
      <c r="O115" s="3">
        <v>45328.497939814799</v>
      </c>
      <c r="P115" s="3">
        <v>45418.753217592603</v>
      </c>
    </row>
    <row r="116" spans="1:16" ht="13.2">
      <c r="A116" s="2" t="str">
        <f>HYPERLINK("https://allobank.atlassian.net/browse/DIPM-1017?atlOrigin=eyJpIjoiYzgwYTQ0ZjEyNzQzNGJhN2JmNjEyZTM0NmRhZWZhNjIiLCJwIjoic2hlZXRzLWppcmEifQ","DIPM-1017")</f>
        <v>DIPM-1017</v>
      </c>
      <c r="B116" s="1" t="s">
        <v>17</v>
      </c>
      <c r="C116" s="1" t="s">
        <v>313</v>
      </c>
      <c r="D116" s="1" t="s">
        <v>464</v>
      </c>
      <c r="E116" s="1" t="s">
        <v>465</v>
      </c>
      <c r="F116" s="1" t="s">
        <v>173</v>
      </c>
      <c r="G116" s="1" t="s">
        <v>339</v>
      </c>
      <c r="H116" s="1" t="s">
        <v>0</v>
      </c>
      <c r="I116" s="1" t="s">
        <v>0</v>
      </c>
      <c r="J116" s="1" t="s">
        <v>0</v>
      </c>
      <c r="K116" s="1" t="s">
        <v>0</v>
      </c>
      <c r="L116" s="1" t="s">
        <v>0</v>
      </c>
      <c r="M116" s="1" t="s">
        <v>75</v>
      </c>
      <c r="N116" s="1" t="s">
        <v>75</v>
      </c>
      <c r="O116" s="3">
        <v>45328.475057870397</v>
      </c>
      <c r="P116" s="3">
        <v>45386.478796296302</v>
      </c>
    </row>
    <row r="117" spans="1:16" ht="13.2">
      <c r="A117" s="2" t="str">
        <f>HYPERLINK("https://allobank.atlassian.net/browse/DIPM-1016?atlOrigin=eyJpIjoiYzgwYTQ0ZjEyNzQzNGJhN2JmNjEyZTM0NmRhZWZhNjIiLCJwIjoic2hlZXRzLWppcmEifQ","DIPM-1016")</f>
        <v>DIPM-1016</v>
      </c>
      <c r="B117" s="1" t="s">
        <v>17</v>
      </c>
      <c r="C117" s="1" t="s">
        <v>466</v>
      </c>
      <c r="D117" s="1" t="s">
        <v>467</v>
      </c>
      <c r="E117" s="1" t="s">
        <v>468</v>
      </c>
      <c r="F117" s="1" t="s">
        <v>173</v>
      </c>
      <c r="G117" s="1" t="s">
        <v>339</v>
      </c>
      <c r="H117" s="1" t="s">
        <v>114</v>
      </c>
      <c r="I117" s="1" t="s">
        <v>0</v>
      </c>
      <c r="J117" s="1" t="s">
        <v>0</v>
      </c>
      <c r="K117" s="1" t="s">
        <v>0</v>
      </c>
      <c r="L117" s="1" t="s">
        <v>0</v>
      </c>
      <c r="M117" s="1" t="s">
        <v>75</v>
      </c>
      <c r="N117" s="1" t="s">
        <v>75</v>
      </c>
      <c r="O117" s="3">
        <v>45328.472569444399</v>
      </c>
      <c r="P117" s="3">
        <v>45386.478796296302</v>
      </c>
    </row>
    <row r="118" spans="1:16" ht="13.2">
      <c r="A118" s="2" t="str">
        <f>HYPERLINK("https://allobank.atlassian.net/browse/DIPM-999?atlOrigin=eyJpIjoiYzgwYTQ0ZjEyNzQzNGJhN2JmNjEyZTM0NmRhZWZhNjIiLCJwIjoic2hlZXRzLWppcmEifQ","DIPM-999")</f>
        <v>DIPM-999</v>
      </c>
      <c r="B118" s="1" t="s">
        <v>17</v>
      </c>
      <c r="C118" s="1" t="s">
        <v>227</v>
      </c>
      <c r="D118" s="1" t="s">
        <v>469</v>
      </c>
      <c r="E118" s="1" t="s">
        <v>470</v>
      </c>
      <c r="F118" s="1" t="s">
        <v>20</v>
      </c>
      <c r="G118" s="1" t="s">
        <v>339</v>
      </c>
      <c r="H118" s="1" t="s">
        <v>150</v>
      </c>
      <c r="I118" s="1" t="s">
        <v>0</v>
      </c>
      <c r="J118" s="1" t="s">
        <v>471</v>
      </c>
      <c r="K118" s="1" t="s">
        <v>0</v>
      </c>
      <c r="L118" s="1" t="s">
        <v>0</v>
      </c>
      <c r="M118" s="1" t="s">
        <v>40</v>
      </c>
      <c r="N118" s="1" t="s">
        <v>40</v>
      </c>
      <c r="O118" s="3">
        <v>45324.759456018503</v>
      </c>
      <c r="P118" s="3">
        <v>45386.478576388901</v>
      </c>
    </row>
    <row r="119" spans="1:16" ht="13.2">
      <c r="A119" s="2" t="str">
        <f>HYPERLINK("https://allobank.atlassian.net/browse/DIPM-993?atlOrigin=eyJpIjoiYzgwYTQ0ZjEyNzQzNGJhN2JmNjEyZTM0NmRhZWZhNjIiLCJwIjoic2hlZXRzLWppcmEifQ","DIPM-993")</f>
        <v>DIPM-993</v>
      </c>
      <c r="B119" s="1" t="s">
        <v>17</v>
      </c>
      <c r="C119" s="1" t="s">
        <v>118</v>
      </c>
      <c r="D119" s="1" t="s">
        <v>472</v>
      </c>
      <c r="E119" s="1" t="s">
        <v>473</v>
      </c>
      <c r="F119" s="1" t="s">
        <v>416</v>
      </c>
      <c r="G119" s="1" t="s">
        <v>339</v>
      </c>
      <c r="H119" s="1" t="s">
        <v>150</v>
      </c>
      <c r="I119" s="1" t="s">
        <v>0</v>
      </c>
      <c r="J119" s="1" t="s">
        <v>474</v>
      </c>
      <c r="K119" s="1" t="s">
        <v>0</v>
      </c>
      <c r="L119" s="1" t="s">
        <v>0</v>
      </c>
      <c r="M119" s="1" t="s">
        <v>25</v>
      </c>
      <c r="N119" s="1" t="s">
        <v>25</v>
      </c>
      <c r="O119" s="3">
        <v>45324.425011574102</v>
      </c>
      <c r="P119" s="3">
        <v>45386.478877314803</v>
      </c>
    </row>
    <row r="120" spans="1:16" ht="13.2">
      <c r="A120" s="2" t="str">
        <f>HYPERLINK("https://allobank.atlassian.net/browse/DIPM-983?atlOrigin=eyJpIjoiYzgwYTQ0ZjEyNzQzNGJhN2JmNjEyZTM0NmRhZWZhNjIiLCJwIjoic2hlZXRzLWppcmEifQ","DIPM-983")</f>
        <v>DIPM-983</v>
      </c>
      <c r="B120" s="1" t="s">
        <v>475</v>
      </c>
      <c r="C120" s="1" t="s">
        <v>60</v>
      </c>
      <c r="D120" s="1" t="s">
        <v>476</v>
      </c>
      <c r="E120" s="1" t="s">
        <v>0</v>
      </c>
      <c r="F120" s="1" t="s">
        <v>173</v>
      </c>
      <c r="G120" s="1" t="s">
        <v>339</v>
      </c>
      <c r="H120" s="1" t="s">
        <v>135</v>
      </c>
      <c r="I120" s="1" t="s">
        <v>0</v>
      </c>
      <c r="J120" s="1" t="s">
        <v>477</v>
      </c>
      <c r="K120" s="1" t="s">
        <v>478</v>
      </c>
      <c r="L120" s="1" t="s">
        <v>479</v>
      </c>
      <c r="M120" s="1" t="s">
        <v>47</v>
      </c>
      <c r="N120" s="1" t="s">
        <v>47</v>
      </c>
      <c r="O120" s="3">
        <v>45323.487453703703</v>
      </c>
      <c r="P120" s="3">
        <v>45386.478912036997</v>
      </c>
    </row>
    <row r="121" spans="1:16" ht="13.2">
      <c r="A121" s="2" t="str">
        <f>HYPERLINK("https://allobank.atlassian.net/browse/DIPM-861?atlOrigin=eyJpIjoiYzgwYTQ0ZjEyNzQzNGJhN2JmNjEyZTM0NmRhZWZhNjIiLCJwIjoic2hlZXRzLWppcmEifQ","DIPM-861")</f>
        <v>DIPM-861</v>
      </c>
      <c r="B121" s="1" t="s">
        <v>17</v>
      </c>
      <c r="C121" s="1" t="s">
        <v>60</v>
      </c>
      <c r="D121" s="1" t="s">
        <v>480</v>
      </c>
      <c r="E121" s="1" t="s">
        <v>0</v>
      </c>
      <c r="F121" s="1" t="s">
        <v>173</v>
      </c>
      <c r="G121" s="1" t="s">
        <v>339</v>
      </c>
      <c r="H121" s="1" t="s">
        <v>95</v>
      </c>
      <c r="I121" s="1" t="s">
        <v>0</v>
      </c>
      <c r="J121" s="1" t="s">
        <v>0</v>
      </c>
      <c r="K121" s="1" t="s">
        <v>481</v>
      </c>
      <c r="L121" s="1" t="s">
        <v>482</v>
      </c>
      <c r="M121" s="1" t="s">
        <v>47</v>
      </c>
      <c r="N121" s="1" t="s">
        <v>47</v>
      </c>
      <c r="O121" s="3">
        <v>45302.776261574101</v>
      </c>
      <c r="P121" s="3">
        <v>45399.570972222202</v>
      </c>
    </row>
    <row r="122" spans="1:16" ht="13.2">
      <c r="A122" s="2" t="str">
        <f>HYPERLINK("https://allobank.atlassian.net/browse/DIPM-854?atlOrigin=eyJpIjoiYzgwYTQ0ZjEyNzQzNGJhN2JmNjEyZTM0NmRhZWZhNjIiLCJwIjoic2hlZXRzLWppcmEifQ","DIPM-854")</f>
        <v>DIPM-854</v>
      </c>
      <c r="B122" s="1" t="s">
        <v>17</v>
      </c>
      <c r="C122" s="1" t="s">
        <v>18</v>
      </c>
      <c r="D122" s="1" t="s">
        <v>483</v>
      </c>
      <c r="E122" s="1" t="s">
        <v>0</v>
      </c>
      <c r="F122" s="1" t="s">
        <v>20</v>
      </c>
      <c r="G122" s="1" t="s">
        <v>339</v>
      </c>
      <c r="H122" s="1" t="s">
        <v>114</v>
      </c>
      <c r="I122" s="1" t="s">
        <v>30</v>
      </c>
      <c r="J122" s="1" t="s">
        <v>0</v>
      </c>
      <c r="K122" s="1" t="s">
        <v>0</v>
      </c>
      <c r="L122" s="1" t="s">
        <v>0</v>
      </c>
      <c r="M122" s="1" t="s">
        <v>25</v>
      </c>
      <c r="N122" s="1" t="s">
        <v>25</v>
      </c>
      <c r="O122" s="3">
        <v>45299.633680555598</v>
      </c>
      <c r="P122" s="3">
        <v>45386.478819444397</v>
      </c>
    </row>
    <row r="123" spans="1:16" ht="13.2">
      <c r="A123" s="2" t="str">
        <f>HYPERLINK("https://allobank.atlassian.net/browse/DIPM-1827?atlOrigin=eyJpIjoiYzgwYTQ0ZjEyNzQzNGJhN2JmNjEyZTM0NmRhZWZhNjIiLCJwIjoic2hlZXRzLWppcmEifQ","DIPM-1827")</f>
        <v>DIPM-1827</v>
      </c>
      <c r="B123" s="1" t="s">
        <v>17</v>
      </c>
      <c r="C123" s="1" t="s">
        <v>26</v>
      </c>
      <c r="D123" s="1" t="s">
        <v>484</v>
      </c>
      <c r="E123" s="1" t="s">
        <v>0</v>
      </c>
      <c r="F123" s="1" t="s">
        <v>28</v>
      </c>
      <c r="G123" s="1" t="s">
        <v>485</v>
      </c>
      <c r="H123" s="1" t="s">
        <v>0</v>
      </c>
      <c r="I123" s="1" t="s">
        <v>486</v>
      </c>
      <c r="J123" s="1" t="s">
        <v>487</v>
      </c>
      <c r="K123" s="1" t="s">
        <v>0</v>
      </c>
      <c r="L123" s="1" t="s">
        <v>0</v>
      </c>
      <c r="M123" s="1" t="s">
        <v>381</v>
      </c>
      <c r="N123" s="1" t="s">
        <v>488</v>
      </c>
      <c r="O123" s="3">
        <v>45422.661284722199</v>
      </c>
      <c r="P123" s="3">
        <v>45425.603263888901</v>
      </c>
    </row>
    <row r="124" spans="1:16" ht="13.2">
      <c r="A124" s="2" t="str">
        <f>HYPERLINK("https://allobank.atlassian.net/browse/DIPM-1767?atlOrigin=eyJpIjoiYzgwYTQ0ZjEyNzQzNGJhN2JmNjEyZTM0NmRhZWZhNjIiLCJwIjoic2hlZXRzLWppcmEifQ","DIPM-1767")</f>
        <v>DIPM-1767</v>
      </c>
      <c r="B124" s="1" t="s">
        <v>17</v>
      </c>
      <c r="C124" s="1" t="s">
        <v>70</v>
      </c>
      <c r="D124" s="1" t="s">
        <v>489</v>
      </c>
      <c r="E124" s="1" t="s">
        <v>0</v>
      </c>
      <c r="F124" s="1" t="s">
        <v>28</v>
      </c>
      <c r="G124" s="1" t="s">
        <v>485</v>
      </c>
      <c r="H124" s="1" t="s">
        <v>0</v>
      </c>
      <c r="I124" s="1" t="s">
        <v>0</v>
      </c>
      <c r="J124" s="1" t="s">
        <v>490</v>
      </c>
      <c r="K124" s="1" t="s">
        <v>491</v>
      </c>
      <c r="L124" s="1" t="s">
        <v>0</v>
      </c>
      <c r="M124" s="1" t="s">
        <v>75</v>
      </c>
      <c r="N124" s="1" t="s">
        <v>75</v>
      </c>
      <c r="O124" s="3">
        <v>45416.936967592599</v>
      </c>
      <c r="P124" s="3">
        <v>45418.736400463</v>
      </c>
    </row>
    <row r="125" spans="1:16" ht="13.2">
      <c r="A125" s="2" t="str">
        <f>HYPERLINK("https://allobank.atlassian.net/browse/DIPM-1414?atlOrigin=eyJpIjoiYzgwYTQ0ZjEyNzQzNGJhN2JmNjEyZTM0NmRhZWZhNjIiLCJwIjoic2hlZXRzLWppcmEifQ","DIPM-1414")</f>
        <v>DIPM-1414</v>
      </c>
      <c r="B125" s="1" t="s">
        <v>17</v>
      </c>
      <c r="C125" s="1" t="s">
        <v>492</v>
      </c>
      <c r="D125" s="1" t="s">
        <v>493</v>
      </c>
      <c r="E125" s="1" t="s">
        <v>0</v>
      </c>
      <c r="F125" s="1" t="s">
        <v>28</v>
      </c>
      <c r="G125" s="1" t="s">
        <v>485</v>
      </c>
      <c r="H125" s="1" t="s">
        <v>0</v>
      </c>
      <c r="I125" s="1" t="s">
        <v>0</v>
      </c>
      <c r="J125" s="1" t="s">
        <v>0</v>
      </c>
      <c r="K125" s="1" t="s">
        <v>0</v>
      </c>
      <c r="L125" s="1" t="s">
        <v>0</v>
      </c>
      <c r="M125" s="1" t="s">
        <v>75</v>
      </c>
      <c r="N125" s="1" t="s">
        <v>75</v>
      </c>
      <c r="O125" s="3">
        <v>45372.598263888904</v>
      </c>
      <c r="P125" s="3">
        <v>45422.638020833299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Your Jira 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rafidahnsn@gmail.com</cp:lastModifiedBy>
  <dcterms:created xsi:type="dcterms:W3CDTF">2024-05-16T09:09:58Z</dcterms:created>
  <dcterms:modified xsi:type="dcterms:W3CDTF">2024-05-16T15:01:36Z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1033-11.2.0.9431</vt:lpwstr>
  </property>
</Properties>
</file>