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thomasashhurst/Google Drive/2017 Ashhurst/1. Research and Tech Dev-Innov (KingCyto)/5. Technology/3. Data analysis/[Script projects]/Spreading matrix/"/>
    </mc:Choice>
  </mc:AlternateContent>
  <bookViews>
    <workbookView xWindow="0" yWindow="460" windowWidth="51200" windowHeight="26760" tabRatio="500"/>
  </bookViews>
  <sheets>
    <sheet name="spillover-spreading-calculator" sheetId="6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6" l="1"/>
  <c r="F36" i="6"/>
  <c r="F37" i="6"/>
  <c r="F39" i="6"/>
  <c r="F40" i="6"/>
  <c r="F42" i="6"/>
  <c r="F44" i="6"/>
  <c r="F45" i="6"/>
  <c r="F47" i="6"/>
  <c r="E26" i="6"/>
  <c r="E25" i="6"/>
  <c r="E29" i="6"/>
  <c r="E28" i="6"/>
  <c r="E23" i="6"/>
  <c r="E22" i="6"/>
  <c r="E20" i="6"/>
  <c r="E19" i="6"/>
  <c r="B29" i="6"/>
  <c r="B26" i="6"/>
  <c r="B23" i="6"/>
  <c r="B22" i="6"/>
  <c r="B28" i="6"/>
  <c r="B25" i="6"/>
  <c r="B20" i="6"/>
  <c r="B19" i="6"/>
  <c r="D50" i="6"/>
  <c r="D36" i="6"/>
  <c r="D37" i="6"/>
  <c r="D39" i="6"/>
  <c r="D40" i="6"/>
  <c r="D42" i="6"/>
  <c r="D44" i="6"/>
  <c r="D45" i="6"/>
  <c r="D47" i="6"/>
</calcChain>
</file>

<file path=xl/sharedStrings.xml><?xml version="1.0" encoding="utf-8"?>
<sst xmlns="http://schemas.openxmlformats.org/spreadsheetml/2006/main" count="97" uniqueCount="74">
  <si>
    <t>Spreading error calculations</t>
  </si>
  <si>
    <t>Metric</t>
  </si>
  <si>
    <t>Term in equations</t>
  </si>
  <si>
    <t>Code for long eqn</t>
  </si>
  <si>
    <t>DEMO</t>
  </si>
  <si>
    <t>a</t>
  </si>
  <si>
    <t>b</t>
  </si>
  <si>
    <t>c</t>
  </si>
  <si>
    <t>d</t>
  </si>
  <si>
    <t>e</t>
  </si>
  <si>
    <t>f</t>
  </si>
  <si>
    <t>g</t>
  </si>
  <si>
    <t>h</t>
  </si>
  <si>
    <t>Equation</t>
  </si>
  <si>
    <t>Term</t>
  </si>
  <si>
    <t>Equation for term</t>
  </si>
  <si>
    <t>Eq. 2a</t>
  </si>
  <si>
    <t xml:space="preserve">Sσc  = </t>
  </si>
  <si>
    <t>(SFc^84 - SFc^50)</t>
  </si>
  <si>
    <t xml:space="preserve">Sσc^2 = </t>
  </si>
  <si>
    <t>Eq. 2b</t>
  </si>
  <si>
    <t xml:space="preserve">Rσc = </t>
  </si>
  <si>
    <t>(RFc^84 - RFc^50)</t>
  </si>
  <si>
    <t xml:space="preserve">Rσc^2 = </t>
  </si>
  <si>
    <t>Eq. 1</t>
  </si>
  <si>
    <t xml:space="preserve">Δσc = </t>
  </si>
  <si>
    <t>Eq. 3</t>
  </si>
  <si>
    <t xml:space="preserve">ΔFp = </t>
  </si>
  <si>
    <t xml:space="preserve">SQRT(ΔFp) = </t>
  </si>
  <si>
    <t>Eq. 4</t>
  </si>
  <si>
    <t xml:space="preserve">SS^Pc = </t>
  </si>
  <si>
    <t>(Δσc / SQRT(ΔFp))</t>
  </si>
  <si>
    <t>ALL Eqs, one line</t>
  </si>
  <si>
    <t>SFp^50 - RFp^50</t>
  </si>
  <si>
    <t>Negative ('R')</t>
  </si>
  <si>
    <t>Positive ('S')</t>
  </si>
  <si>
    <t>RFc^50</t>
  </si>
  <si>
    <t>RFc^84</t>
  </si>
  <si>
    <t>SFc^50</t>
  </si>
  <si>
    <t>SFc^84</t>
  </si>
  <si>
    <t>RFp^50</t>
  </si>
  <si>
    <t>SFp^50</t>
  </si>
  <si>
    <r>
      <t>(SQRT (</t>
    </r>
    <r>
      <rPr>
        <i/>
        <sz val="12"/>
        <color rgb="FF00B050"/>
        <rFont val="Arial"/>
        <family val="2"/>
      </rPr>
      <t xml:space="preserve">Sσc^2 </t>
    </r>
    <r>
      <rPr>
        <i/>
        <sz val="12"/>
        <rFont val="Arial"/>
        <family val="2"/>
      </rPr>
      <t xml:space="preserve">- </t>
    </r>
    <r>
      <rPr>
        <i/>
        <sz val="12"/>
        <color rgb="FF7030A0"/>
        <rFont val="Arial"/>
        <family val="2"/>
      </rPr>
      <t>Rσc^2</t>
    </r>
    <r>
      <rPr>
        <i/>
        <sz val="12"/>
        <rFont val="Arial"/>
        <family val="2"/>
      </rPr>
      <t>))</t>
    </r>
  </si>
  <si>
    <t xml:space="preserve">Entry values </t>
  </si>
  <si>
    <t>Spillover-spreading calculator</t>
  </si>
  <si>
    <t>V715</t>
  </si>
  <si>
    <t>PerCP/Cy5.5</t>
  </si>
  <si>
    <t>SD in</t>
  </si>
  <si>
    <t>84th %ile in</t>
  </si>
  <si>
    <t>50th %ile in</t>
  </si>
  <si>
    <t>50th %ile of</t>
  </si>
  <si>
    <t>PerCP/Cy5.5 into V715</t>
  </si>
  <si>
    <t>C</t>
  </si>
  <si>
    <t>P</t>
  </si>
  <si>
    <t>SDc</t>
  </si>
  <si>
    <t>Parameter (C or P)</t>
  </si>
  <si>
    <t>Population (S or R)</t>
  </si>
  <si>
    <t xml:space="preserve">Population = </t>
  </si>
  <si>
    <t xml:space="preserve">Parameter = </t>
  </si>
  <si>
    <t>PerCP/Cy5.5+ beads</t>
  </si>
  <si>
    <t>PerCP/Cy5.5- beads</t>
  </si>
  <si>
    <t>Define terms</t>
  </si>
  <si>
    <t>S</t>
  </si>
  <si>
    <t>R</t>
  </si>
  <si>
    <t>Description</t>
  </si>
  <si>
    <t>In this calculation</t>
  </si>
  <si>
    <t>Reference sample (negative, unstained)</t>
  </si>
  <si>
    <t>Stained sample</t>
  </si>
  <si>
    <t>Enter values in light blue boxes only</t>
  </si>
  <si>
    <t>Contributing fluorophore (fluorophore that is spreading)</t>
  </si>
  <si>
    <t>Fluorescence parameter (detector receiving speading)</t>
  </si>
  <si>
    <r>
      <rPr>
        <i/>
        <sz val="12"/>
        <color indexed="206"/>
        <rFont val="Arial"/>
        <family val="2"/>
      </rPr>
      <t>(</t>
    </r>
    <r>
      <rPr>
        <i/>
        <sz val="12"/>
        <color theme="1"/>
        <rFont val="Arial"/>
        <family val="2"/>
      </rPr>
      <t>SQRT</t>
    </r>
    <r>
      <rPr>
        <i/>
        <sz val="12"/>
        <color indexed="207"/>
        <rFont val="Arial"/>
        <family val="2"/>
      </rPr>
      <t>((</t>
    </r>
    <r>
      <rPr>
        <i/>
        <sz val="12"/>
        <color theme="1"/>
        <rFont val="Arial"/>
        <family val="2"/>
      </rPr>
      <t>a-b)^2-(c-d)^2))/(e-f)^2</t>
    </r>
  </si>
  <si>
    <t>Calculation</t>
  </si>
  <si>
    <t>&lt;&lt; Spillover-spreading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</si>
</sst>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2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theme="0" tint="-0.249977111117893"/>
      <name val="Arial"/>
      <family val="2"/>
    </font>
    <font>
      <i/>
      <sz val="12"/>
      <color theme="1"/>
      <name val="Arial"/>
      <family val="2"/>
    </font>
    <font>
      <sz val="12"/>
      <color rgb="FF0000FF"/>
      <name val="Arial"/>
      <family val="2"/>
    </font>
    <font>
      <sz val="12"/>
      <color theme="0" tint="-0.249977111117893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12"/>
      <color theme="0" tint="-0.249977111117893"/>
      <name val="Arial"/>
      <family val="2"/>
    </font>
    <font>
      <i/>
      <sz val="12"/>
      <color indexed="206"/>
      <name val="Arial"/>
      <family val="2"/>
    </font>
    <font>
      <i/>
      <sz val="12"/>
      <color indexed="207"/>
      <name val="Arial"/>
      <family val="2"/>
    </font>
    <font>
      <i/>
      <sz val="12"/>
      <color rgb="FF00B050"/>
      <name val="Arial"/>
      <family val="2"/>
    </font>
    <font>
      <i/>
      <sz val="12"/>
      <color rgb="FF7030A0"/>
      <name val="Arial"/>
      <family val="2"/>
    </font>
    <font>
      <i/>
      <sz val="12"/>
      <color rgb="FF0070C0"/>
      <name val="Arial"/>
      <family val="2"/>
    </font>
    <font>
      <sz val="12"/>
      <color rgb="FF0070C0"/>
      <name val="Arial"/>
      <family val="2"/>
    </font>
    <font>
      <sz val="12"/>
      <color rgb="FF00B050"/>
      <name val="Arial"/>
      <family val="2"/>
    </font>
    <font>
      <sz val="12"/>
      <color rgb="FF7030A0"/>
      <name val="Arial"/>
      <family val="2"/>
    </font>
    <font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20">
    <xf numFmtId="0" fontId="0" fillId="0" borderId="0"/>
    <xf numFmtId="0" fontId="20" fillId="9" borderId="4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9" fillId="3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2" fillId="4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2" fillId="0" borderId="0" xfId="0" applyFont="1" applyFill="1" applyAlignment="1">
      <alignment horizontal="left"/>
    </xf>
    <xf numFmtId="0" fontId="1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9" fillId="6" borderId="0" xfId="0" applyFont="1" applyFill="1" applyBorder="1" applyAlignment="1">
      <alignment horizontal="left"/>
    </xf>
    <xf numFmtId="0" fontId="14" fillId="0" borderId="0" xfId="0" quotePrefix="1" applyFont="1" applyFill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9" fillId="8" borderId="0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0" fillId="0" borderId="0" xfId="0" applyFont="1" applyBorder="1"/>
    <xf numFmtId="0" fontId="23" fillId="0" borderId="0" xfId="0" applyFont="1" applyBorder="1"/>
    <xf numFmtId="0" fontId="4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/>
    <xf numFmtId="0" fontId="0" fillId="0" borderId="2" xfId="0" applyFont="1" applyBorder="1"/>
    <xf numFmtId="0" fontId="2" fillId="10" borderId="6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2" fontId="2" fillId="10" borderId="6" xfId="0" applyNumberFormat="1" applyFont="1" applyFill="1" applyBorder="1" applyAlignment="1">
      <alignment horizontal="left"/>
    </xf>
    <xf numFmtId="0" fontId="20" fillId="9" borderId="4" xfId="1" applyAlignment="1">
      <alignment horizontal="left"/>
    </xf>
    <xf numFmtId="0" fontId="20" fillId="9" borderId="7" xfId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6" fillId="0" borderId="3" xfId="0" applyFont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23" fillId="0" borderId="0" xfId="0" applyFont="1"/>
    <xf numFmtId="0" fontId="3" fillId="2" borderId="0" xfId="0" applyFont="1" applyFill="1" applyBorder="1" applyAlignment="1">
      <alignment horizontal="left" vertical="center"/>
    </xf>
  </cellXfs>
  <cellStyles count="20">
    <cellStyle name="Calculation" xfId="1" builtinId="22" customBuilti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workbookViewId="0">
      <selection activeCell="G38" sqref="G38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30" bestFit="1" customWidth="1"/>
    <col min="4" max="4" width="31.5" customWidth="1"/>
    <col min="5" max="5" width="15" customWidth="1"/>
    <col min="6" max="6" width="19.6640625" customWidth="1"/>
    <col min="7" max="7" width="30" bestFit="1" customWidth="1"/>
    <col min="8" max="8" width="6.33203125" customWidth="1"/>
    <col min="9" max="9" width="16" customWidth="1"/>
    <col min="10" max="10" width="4.83203125" customWidth="1"/>
    <col min="11" max="11" width="23.6640625" customWidth="1"/>
  </cols>
  <sheetData>
    <row r="1" spans="1:11" ht="33" x14ac:dyDescent="0.35">
      <c r="A1" s="1" t="s">
        <v>44</v>
      </c>
      <c r="B1" s="1"/>
      <c r="C1" s="2"/>
      <c r="D1" s="2"/>
      <c r="E1" s="2"/>
      <c r="F1" s="2"/>
      <c r="G1" s="2"/>
      <c r="H1" s="2"/>
      <c r="I1" s="2"/>
      <c r="J1" s="2"/>
      <c r="K1" s="2"/>
    </row>
    <row r="2" spans="1:11" s="53" customFormat="1" ht="16" customHeight="1" x14ac:dyDescent="0.2">
      <c r="A2" s="49"/>
      <c r="B2" s="49"/>
      <c r="C2" s="2"/>
      <c r="D2" s="2"/>
      <c r="E2" s="2"/>
      <c r="F2" s="2"/>
      <c r="G2" s="2"/>
      <c r="H2" s="2"/>
      <c r="I2" s="2"/>
      <c r="J2" s="2"/>
      <c r="K2" s="2"/>
    </row>
    <row r="3" spans="1:11" s="53" customFormat="1" x14ac:dyDescent="0.2">
      <c r="A3" s="10" t="s">
        <v>68</v>
      </c>
      <c r="B3" s="10"/>
      <c r="C3" s="2"/>
      <c r="D3" s="2"/>
      <c r="E3" s="2"/>
      <c r="F3" s="2"/>
      <c r="G3" s="2"/>
      <c r="H3" s="2"/>
      <c r="I3" s="2"/>
      <c r="J3" s="2"/>
      <c r="K3" s="2"/>
    </row>
    <row r="4" spans="1:11" s="53" customFormat="1" x14ac:dyDescent="0.2">
      <c r="A4" s="10"/>
      <c r="B4" s="10"/>
      <c r="C4" s="2"/>
      <c r="D4" s="2"/>
      <c r="E4" s="2"/>
      <c r="F4" s="2"/>
      <c r="G4" s="2"/>
      <c r="H4" s="2"/>
      <c r="I4" s="2"/>
      <c r="J4" s="2"/>
      <c r="K4" s="2"/>
    </row>
    <row r="5" spans="1:11" s="53" customFormat="1" x14ac:dyDescent="0.2">
      <c r="A5" s="63" t="s">
        <v>61</v>
      </c>
      <c r="B5" s="63"/>
      <c r="C5" s="63"/>
      <c r="D5" s="63"/>
      <c r="E5" s="63"/>
      <c r="F5" s="63"/>
      <c r="G5" s="63"/>
      <c r="H5" s="63"/>
      <c r="I5" s="63"/>
      <c r="J5" s="63"/>
      <c r="K5" s="63"/>
    </row>
    <row r="6" spans="1:11" s="53" customFormat="1" x14ac:dyDescent="0.2">
      <c r="A6" s="10"/>
      <c r="B6" s="10"/>
      <c r="C6" s="2"/>
      <c r="D6" s="2"/>
      <c r="E6" s="2"/>
      <c r="F6" s="2"/>
      <c r="G6" s="2"/>
      <c r="H6" s="2"/>
      <c r="I6" s="2"/>
      <c r="J6" s="2"/>
      <c r="K6" s="2"/>
    </row>
    <row r="7" spans="1:11" s="53" customFormat="1" x14ac:dyDescent="0.2">
      <c r="A7" s="39" t="s">
        <v>14</v>
      </c>
      <c r="B7" s="39" t="s">
        <v>64</v>
      </c>
      <c r="C7" s="39"/>
      <c r="D7" s="4" t="s">
        <v>65</v>
      </c>
      <c r="E7" s="39"/>
      <c r="F7" s="39"/>
      <c r="G7" s="39"/>
      <c r="H7" s="39"/>
      <c r="I7" s="43"/>
      <c r="J7" s="44"/>
      <c r="K7" s="39"/>
    </row>
    <row r="8" spans="1:11" s="53" customFormat="1" x14ac:dyDescent="0.2">
      <c r="A8" s="6"/>
      <c r="B8" s="6"/>
      <c r="D8" s="4"/>
      <c r="E8" s="6"/>
      <c r="F8" s="6"/>
      <c r="G8" s="6"/>
      <c r="H8" s="6"/>
      <c r="I8" s="48"/>
      <c r="J8" s="11"/>
      <c r="K8" s="6"/>
    </row>
    <row r="9" spans="1:11" s="53" customFormat="1" x14ac:dyDescent="0.2">
      <c r="A9" s="54" t="s">
        <v>53</v>
      </c>
      <c r="B9" s="2" t="s">
        <v>69</v>
      </c>
      <c r="D9" s="52" t="s">
        <v>46</v>
      </c>
      <c r="E9" s="2"/>
      <c r="F9" s="2"/>
      <c r="G9" s="2"/>
      <c r="H9" s="2"/>
      <c r="I9" s="2"/>
      <c r="J9" s="2"/>
      <c r="K9" s="2"/>
    </row>
    <row r="10" spans="1:11" s="53" customFormat="1" x14ac:dyDescent="0.2">
      <c r="A10" s="54" t="s">
        <v>52</v>
      </c>
      <c r="B10" s="2" t="s">
        <v>70</v>
      </c>
      <c r="D10" s="52" t="s">
        <v>45</v>
      </c>
      <c r="E10" s="2"/>
      <c r="F10" s="2"/>
      <c r="G10" s="2"/>
      <c r="H10" s="2"/>
      <c r="I10" s="2"/>
      <c r="J10" s="2"/>
      <c r="K10" s="2"/>
    </row>
    <row r="11" spans="1:11" s="53" customFormat="1" x14ac:dyDescent="0.2">
      <c r="A11" s="54"/>
      <c r="B11" s="2"/>
      <c r="D11" s="52"/>
      <c r="E11" s="2"/>
      <c r="F11" s="2"/>
      <c r="G11" s="2"/>
      <c r="H11" s="2"/>
      <c r="I11" s="2"/>
      <c r="J11" s="2"/>
      <c r="K11" s="2"/>
    </row>
    <row r="12" spans="1:11" s="53" customFormat="1" x14ac:dyDescent="0.2">
      <c r="A12" s="54" t="s">
        <v>62</v>
      </c>
      <c r="B12" s="2" t="s">
        <v>67</v>
      </c>
      <c r="D12" s="52" t="s">
        <v>59</v>
      </c>
      <c r="E12" s="2"/>
      <c r="F12" s="2"/>
      <c r="G12" s="2"/>
      <c r="H12" s="2"/>
      <c r="I12" s="2"/>
      <c r="J12" s="2"/>
      <c r="K12" s="2"/>
    </row>
    <row r="13" spans="1:11" s="53" customFormat="1" x14ac:dyDescent="0.2">
      <c r="A13" s="54" t="s">
        <v>63</v>
      </c>
      <c r="B13" s="2" t="s">
        <v>66</v>
      </c>
      <c r="D13" s="52" t="s">
        <v>60</v>
      </c>
      <c r="E13" s="2"/>
      <c r="F13" s="2"/>
      <c r="G13" s="2"/>
      <c r="H13" s="2"/>
      <c r="I13" s="2"/>
      <c r="J13" s="2"/>
      <c r="K13" s="2"/>
    </row>
    <row r="14" spans="1:11" s="53" customForma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s="50" customFormat="1" x14ac:dyDescent="0.2">
      <c r="A15" s="63" t="s">
        <v>43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</row>
    <row r="16" spans="1:11" s="50" customForma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s="50" customFormat="1" x14ac:dyDescent="0.2">
      <c r="A17" s="39" t="s">
        <v>56</v>
      </c>
      <c r="B17" s="39" t="s">
        <v>57</v>
      </c>
      <c r="C17" s="39" t="s">
        <v>1</v>
      </c>
      <c r="D17" s="39" t="s">
        <v>55</v>
      </c>
      <c r="E17" s="39" t="s">
        <v>58</v>
      </c>
      <c r="F17" s="39" t="s">
        <v>2</v>
      </c>
      <c r="G17" s="39" t="s">
        <v>3</v>
      </c>
      <c r="H17" s="39"/>
      <c r="I17" s="43" t="s">
        <v>4</v>
      </c>
      <c r="J17" s="44"/>
      <c r="K17" s="39" t="s">
        <v>51</v>
      </c>
    </row>
    <row r="18" spans="1:11" s="50" customFormat="1" x14ac:dyDescent="0.2">
      <c r="A18" s="6"/>
      <c r="B18" s="6"/>
      <c r="C18" s="6"/>
      <c r="D18" s="6"/>
      <c r="E18" s="6"/>
      <c r="F18" s="6"/>
      <c r="G18" s="6"/>
      <c r="H18" s="6"/>
      <c r="I18" s="48"/>
      <c r="J18" s="11"/>
      <c r="K18" s="6"/>
    </row>
    <row r="19" spans="1:11" s="50" customFormat="1" x14ac:dyDescent="0.2">
      <c r="A19" s="7" t="s">
        <v>35</v>
      </c>
      <c r="B19" s="56" t="str">
        <f>$D$12</f>
        <v>PerCP/Cy5.5+ beads</v>
      </c>
      <c r="C19" s="7" t="s">
        <v>48</v>
      </c>
      <c r="D19" s="7" t="s">
        <v>52</v>
      </c>
      <c r="E19" s="56" t="str">
        <f>$D$10</f>
        <v>V715</v>
      </c>
      <c r="F19" s="36" t="s">
        <v>39</v>
      </c>
      <c r="G19" s="10" t="s">
        <v>5</v>
      </c>
      <c r="H19" s="10"/>
      <c r="I19" s="11">
        <v>539</v>
      </c>
      <c r="J19" s="11"/>
      <c r="K19" s="55">
        <v>1073</v>
      </c>
    </row>
    <row r="20" spans="1:11" s="50" customFormat="1" x14ac:dyDescent="0.2">
      <c r="A20" s="7" t="s">
        <v>35</v>
      </c>
      <c r="B20" s="56" t="str">
        <f>$D$12</f>
        <v>PerCP/Cy5.5+ beads</v>
      </c>
      <c r="C20" s="7" t="s">
        <v>49</v>
      </c>
      <c r="D20" s="7" t="s">
        <v>52</v>
      </c>
      <c r="E20" s="56" t="str">
        <f>$D$10</f>
        <v>V715</v>
      </c>
      <c r="F20" s="36" t="s">
        <v>38</v>
      </c>
      <c r="G20" s="10" t="s">
        <v>6</v>
      </c>
      <c r="H20" s="10"/>
      <c r="I20" s="11">
        <v>-5.28</v>
      </c>
      <c r="J20" s="11"/>
      <c r="K20" s="55">
        <v>-106</v>
      </c>
    </row>
    <row r="21" spans="1:11" s="50" customFormat="1" x14ac:dyDescent="0.2">
      <c r="A21" s="7"/>
      <c r="B21" s="14"/>
      <c r="C21" s="7"/>
      <c r="D21" s="7"/>
      <c r="E21" s="14"/>
      <c r="F21" s="36"/>
      <c r="G21" s="10"/>
      <c r="H21" s="10"/>
      <c r="I21" s="11"/>
      <c r="J21" s="11"/>
      <c r="K21" s="40"/>
    </row>
    <row r="22" spans="1:11" s="50" customFormat="1" x14ac:dyDescent="0.2">
      <c r="A22" s="7" t="s">
        <v>34</v>
      </c>
      <c r="B22" s="56" t="str">
        <f>$D$13</f>
        <v>PerCP/Cy5.5- beads</v>
      </c>
      <c r="C22" s="7" t="s">
        <v>48</v>
      </c>
      <c r="D22" s="7" t="s">
        <v>52</v>
      </c>
      <c r="E22" s="56" t="str">
        <f>$D$10</f>
        <v>V715</v>
      </c>
      <c r="F22" s="37" t="s">
        <v>37</v>
      </c>
      <c r="G22" s="14" t="s">
        <v>7</v>
      </c>
      <c r="H22" s="14"/>
      <c r="I22" s="11">
        <v>50.2</v>
      </c>
      <c r="J22" s="11"/>
      <c r="K22" s="55">
        <v>35.6</v>
      </c>
    </row>
    <row r="23" spans="1:11" s="50" customFormat="1" x14ac:dyDescent="0.2">
      <c r="A23" s="7" t="s">
        <v>34</v>
      </c>
      <c r="B23" s="56" t="str">
        <f>$D$13</f>
        <v>PerCP/Cy5.5- beads</v>
      </c>
      <c r="C23" s="7" t="s">
        <v>49</v>
      </c>
      <c r="D23" s="7" t="s">
        <v>52</v>
      </c>
      <c r="E23" s="56" t="str">
        <f>$D$10</f>
        <v>V715</v>
      </c>
      <c r="F23" s="37" t="s">
        <v>36</v>
      </c>
      <c r="G23" s="14" t="s">
        <v>8</v>
      </c>
      <c r="H23" s="14"/>
      <c r="I23" s="11">
        <v>1.32</v>
      </c>
      <c r="J23" s="11"/>
      <c r="K23" s="55">
        <v>156</v>
      </c>
    </row>
    <row r="24" spans="1:11" s="50" customFormat="1" x14ac:dyDescent="0.2">
      <c r="A24" s="7"/>
      <c r="B24" s="14"/>
      <c r="C24" s="7"/>
      <c r="D24" s="7"/>
      <c r="E24" s="14"/>
      <c r="F24" s="37"/>
      <c r="G24" s="14"/>
      <c r="H24" s="14"/>
      <c r="I24" s="11"/>
      <c r="J24" s="11"/>
      <c r="K24" s="40"/>
    </row>
    <row r="25" spans="1:11" s="50" customFormat="1" x14ac:dyDescent="0.2">
      <c r="A25" s="7" t="s">
        <v>35</v>
      </c>
      <c r="B25" s="56" t="str">
        <f>$D$12</f>
        <v>PerCP/Cy5.5+ beads</v>
      </c>
      <c r="C25" s="7" t="s">
        <v>50</v>
      </c>
      <c r="D25" s="7" t="s">
        <v>53</v>
      </c>
      <c r="E25" s="56" t="str">
        <f>$D$9</f>
        <v>PerCP/Cy5.5</v>
      </c>
      <c r="F25" s="35" t="s">
        <v>41</v>
      </c>
      <c r="G25" s="14" t="s">
        <v>9</v>
      </c>
      <c r="H25" s="14"/>
      <c r="I25" s="11">
        <v>78341</v>
      </c>
      <c r="J25" s="11"/>
      <c r="K25" s="55">
        <v>9571</v>
      </c>
    </row>
    <row r="26" spans="1:11" s="50" customFormat="1" x14ac:dyDescent="0.2">
      <c r="A26" s="7" t="s">
        <v>34</v>
      </c>
      <c r="B26" s="56" t="str">
        <f>$D$13</f>
        <v>PerCP/Cy5.5- beads</v>
      </c>
      <c r="C26" s="7" t="s">
        <v>50</v>
      </c>
      <c r="D26" s="7" t="s">
        <v>53</v>
      </c>
      <c r="E26" s="56" t="str">
        <f>$D$9</f>
        <v>PerCP/Cy5.5</v>
      </c>
      <c r="F26" s="35" t="s">
        <v>40</v>
      </c>
      <c r="G26" s="14" t="s">
        <v>10</v>
      </c>
      <c r="H26" s="14"/>
      <c r="I26" s="11">
        <v>0</v>
      </c>
      <c r="J26" s="11"/>
      <c r="K26" s="55">
        <v>6.72</v>
      </c>
    </row>
    <row r="27" spans="1:11" s="50" customFormat="1" x14ac:dyDescent="0.2">
      <c r="A27" s="46"/>
      <c r="B27" s="47"/>
      <c r="C27" s="46"/>
      <c r="D27" s="46"/>
      <c r="E27" s="47"/>
      <c r="F27" s="46"/>
      <c r="G27" s="46"/>
      <c r="H27" s="46"/>
      <c r="I27" s="46"/>
      <c r="J27" s="46"/>
      <c r="K27" s="46"/>
    </row>
    <row r="28" spans="1:11" s="50" customFormat="1" x14ac:dyDescent="0.2">
      <c r="A28" s="7" t="s">
        <v>35</v>
      </c>
      <c r="B28" s="56" t="str">
        <f>$D$12</f>
        <v>PerCP/Cy5.5+ beads</v>
      </c>
      <c r="C28" s="7" t="s">
        <v>47</v>
      </c>
      <c r="D28" s="7" t="s">
        <v>52</v>
      </c>
      <c r="E28" s="56" t="str">
        <f>$D$10</f>
        <v>V715</v>
      </c>
      <c r="F28" s="7" t="s">
        <v>54</v>
      </c>
      <c r="G28" s="14" t="s">
        <v>11</v>
      </c>
      <c r="H28" s="14"/>
      <c r="I28" s="11">
        <v>535</v>
      </c>
      <c r="J28" s="11"/>
      <c r="K28" s="40"/>
    </row>
    <row r="29" spans="1:11" s="51" customFormat="1" x14ac:dyDescent="0.2">
      <c r="A29" s="7" t="s">
        <v>34</v>
      </c>
      <c r="B29" s="57" t="str">
        <f>$D$13</f>
        <v>PerCP/Cy5.5- beads</v>
      </c>
      <c r="C29" s="7" t="s">
        <v>47</v>
      </c>
      <c r="D29" s="7" t="s">
        <v>52</v>
      </c>
      <c r="E29" s="57" t="str">
        <f>$D$10</f>
        <v>V715</v>
      </c>
      <c r="F29" s="7" t="s">
        <v>54</v>
      </c>
      <c r="G29" s="14" t="s">
        <v>12</v>
      </c>
      <c r="H29" s="14"/>
      <c r="I29" s="11">
        <v>47.3</v>
      </c>
      <c r="J29" s="11"/>
      <c r="K29" s="40"/>
    </row>
    <row r="30" spans="1:11" s="50" customFormat="1" x14ac:dyDescent="0.2">
      <c r="A30" s="4"/>
      <c r="B30" s="4"/>
      <c r="C30" s="3"/>
      <c r="D30" s="3"/>
      <c r="E30" s="3"/>
      <c r="F30" s="3"/>
      <c r="G30" s="8"/>
      <c r="H30" s="8"/>
      <c r="I30" s="9"/>
      <c r="J30" s="9"/>
      <c r="K30" s="41"/>
    </row>
    <row r="31" spans="1:11" s="50" customFormat="1" x14ac:dyDescent="0.2">
      <c r="A31" s="6"/>
      <c r="B31" s="6"/>
      <c r="C31" s="7"/>
      <c r="D31" s="7"/>
      <c r="E31" s="7"/>
      <c r="F31" s="7"/>
      <c r="G31" s="14"/>
      <c r="H31" s="14"/>
      <c r="I31" s="11"/>
      <c r="J31" s="11"/>
      <c r="K31" s="40"/>
    </row>
    <row r="32" spans="1:11" s="50" customFormat="1" x14ac:dyDescent="0.2">
      <c r="A32" s="7"/>
      <c r="B32" s="7"/>
      <c r="C32" s="7"/>
      <c r="D32" s="7"/>
      <c r="E32" s="7"/>
      <c r="F32" s="12"/>
      <c r="G32" s="14"/>
      <c r="H32" s="14"/>
      <c r="I32" s="11"/>
      <c r="J32" s="11"/>
      <c r="K32" s="7"/>
    </row>
    <row r="33" spans="1:11" s="50" customFormat="1" x14ac:dyDescent="0.2">
      <c r="A33" s="63" t="s">
        <v>0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</row>
    <row r="34" spans="1:11" s="50" customFormat="1" x14ac:dyDescent="0.2">
      <c r="A34" s="6"/>
      <c r="B34" s="6"/>
      <c r="C34" s="7"/>
      <c r="D34" s="7"/>
      <c r="E34" s="7"/>
      <c r="F34" s="12"/>
      <c r="G34" s="14"/>
      <c r="H34" s="14"/>
      <c r="I34" s="11"/>
      <c r="J34" s="11"/>
      <c r="K34" s="7"/>
    </row>
    <row r="35" spans="1:11" s="50" customFormat="1" x14ac:dyDescent="0.2">
      <c r="A35" s="39" t="s">
        <v>13</v>
      </c>
      <c r="B35" s="39" t="s">
        <v>14</v>
      </c>
      <c r="C35" s="39" t="s">
        <v>15</v>
      </c>
      <c r="D35" s="39" t="s">
        <v>4</v>
      </c>
      <c r="E35" s="42"/>
      <c r="F35" s="39" t="s">
        <v>72</v>
      </c>
    </row>
    <row r="36" spans="1:11" s="50" customFormat="1" x14ac:dyDescent="0.2">
      <c r="A36" s="15" t="s">
        <v>16</v>
      </c>
      <c r="B36" s="32" t="s">
        <v>17</v>
      </c>
      <c r="C36" s="31" t="s">
        <v>18</v>
      </c>
      <c r="D36" s="16">
        <f>I19-I20</f>
        <v>544.28</v>
      </c>
      <c r="E36" s="7"/>
      <c r="F36" s="56">
        <f>K19-K20</f>
        <v>1179</v>
      </c>
    </row>
    <row r="37" spans="1:11" s="50" customFormat="1" x14ac:dyDescent="0.2">
      <c r="A37" s="7"/>
      <c r="B37" s="32" t="s">
        <v>19</v>
      </c>
      <c r="C37" s="17"/>
      <c r="D37" s="16">
        <f>D36^2</f>
        <v>296240.71839999995</v>
      </c>
      <c r="E37" s="7"/>
      <c r="F37" s="56">
        <f>F36^2</f>
        <v>1390041</v>
      </c>
    </row>
    <row r="38" spans="1:11" s="50" customFormat="1" x14ac:dyDescent="0.2">
      <c r="A38" s="15"/>
      <c r="B38" s="18"/>
      <c r="C38" s="17"/>
      <c r="D38" s="19"/>
      <c r="E38" s="15"/>
      <c r="F38" s="19"/>
    </row>
    <row r="39" spans="1:11" s="50" customFormat="1" x14ac:dyDescent="0.2">
      <c r="A39" s="2" t="s">
        <v>20</v>
      </c>
      <c r="B39" s="30" t="s">
        <v>21</v>
      </c>
      <c r="C39" s="33" t="s">
        <v>22</v>
      </c>
      <c r="D39" s="20">
        <f>I22-I23</f>
        <v>48.88</v>
      </c>
      <c r="E39" s="2"/>
      <c r="F39" s="56">
        <f>K22-K23</f>
        <v>-120.4</v>
      </c>
    </row>
    <row r="40" spans="1:11" s="50" customFormat="1" x14ac:dyDescent="0.2">
      <c r="A40" s="2"/>
      <c r="B40" s="30" t="s">
        <v>23</v>
      </c>
      <c r="C40" s="17"/>
      <c r="D40" s="20">
        <f>D39^2</f>
        <v>2389.2544000000003</v>
      </c>
      <c r="E40" s="2"/>
      <c r="F40" s="56">
        <f>F39^2</f>
        <v>14496.160000000002</v>
      </c>
    </row>
    <row r="41" spans="1:11" s="50" customFormat="1" x14ac:dyDescent="0.2">
      <c r="A41" s="15"/>
      <c r="B41" s="18"/>
      <c r="C41" s="17"/>
      <c r="D41" s="19"/>
      <c r="E41" s="15"/>
      <c r="F41" s="19"/>
    </row>
    <row r="42" spans="1:11" s="50" customFormat="1" x14ac:dyDescent="0.2">
      <c r="A42" s="2" t="s">
        <v>24</v>
      </c>
      <c r="B42" s="21" t="s">
        <v>25</v>
      </c>
      <c r="C42" s="17" t="s">
        <v>42</v>
      </c>
      <c r="D42" s="20">
        <f>SQRT(D37-D40)</f>
        <v>542.08068034195799</v>
      </c>
      <c r="E42" s="2"/>
      <c r="F42" s="56">
        <f>SQRT(F37-F40)</f>
        <v>1172.8362375029176</v>
      </c>
    </row>
    <row r="43" spans="1:11" s="50" customFormat="1" x14ac:dyDescent="0.2">
      <c r="A43" s="2"/>
      <c r="B43" s="7"/>
      <c r="C43" s="22"/>
      <c r="D43" s="20"/>
      <c r="E43" s="2"/>
      <c r="F43" s="20"/>
    </row>
    <row r="44" spans="1:11" s="50" customFormat="1" x14ac:dyDescent="0.2">
      <c r="A44" s="2" t="s">
        <v>26</v>
      </c>
      <c r="B44" s="38" t="s">
        <v>27</v>
      </c>
      <c r="C44" s="34" t="s">
        <v>33</v>
      </c>
      <c r="D44" s="20">
        <f>I25-I26</f>
        <v>78341</v>
      </c>
      <c r="E44" s="2"/>
      <c r="F44" s="56">
        <f>K25-K26</f>
        <v>9564.2800000000007</v>
      </c>
    </row>
    <row r="45" spans="1:11" s="50" customFormat="1" x14ac:dyDescent="0.2">
      <c r="A45" s="2"/>
      <c r="B45" s="38" t="s">
        <v>28</v>
      </c>
      <c r="C45" s="17"/>
      <c r="D45" s="20">
        <f>SQRT(D44)</f>
        <v>279.89462302802463</v>
      </c>
      <c r="E45" s="2"/>
      <c r="F45" s="56">
        <f>SQRT(F44)</f>
        <v>97.797136972408353</v>
      </c>
    </row>
    <row r="46" spans="1:11" s="50" customFormat="1" ht="17" thickBot="1" x14ac:dyDescent="0.25">
      <c r="A46" s="2"/>
      <c r="B46" s="2"/>
      <c r="C46" s="23"/>
      <c r="D46" s="20"/>
      <c r="E46" s="2"/>
      <c r="F46" s="20"/>
    </row>
    <row r="47" spans="1:11" s="50" customFormat="1" ht="17" thickBot="1" x14ac:dyDescent="0.25">
      <c r="A47" s="13" t="s">
        <v>29</v>
      </c>
      <c r="B47" s="24" t="s">
        <v>30</v>
      </c>
      <c r="C47" s="25" t="s">
        <v>31</v>
      </c>
      <c r="D47" s="26">
        <f>D42/D45</f>
        <v>1.9367313115110534</v>
      </c>
      <c r="E47" s="5"/>
      <c r="F47" s="60">
        <f>F42/F45</f>
        <v>11.992541640905209</v>
      </c>
      <c r="G47" s="62" t="s">
        <v>73</v>
      </c>
    </row>
    <row r="48" spans="1:11" s="50" customFormat="1" x14ac:dyDescent="0.2">
      <c r="A48" s="27"/>
      <c r="B48" s="27"/>
      <c r="C48" s="23"/>
      <c r="D48" s="28"/>
      <c r="E48" s="29"/>
      <c r="F48" s="28"/>
    </row>
    <row r="49" spans="1:11" s="50" customFormat="1" ht="17" thickBot="1" x14ac:dyDescent="0.25">
      <c r="A49" s="27"/>
      <c r="B49" s="27"/>
      <c r="C49" s="23"/>
      <c r="D49" s="28"/>
      <c r="E49" s="29"/>
      <c r="F49" s="28"/>
    </row>
    <row r="50" spans="1:11" s="50" customFormat="1" ht="17" thickBot="1" x14ac:dyDescent="0.25">
      <c r="A50" s="39" t="s">
        <v>32</v>
      </c>
      <c r="B50" s="58" t="s">
        <v>30</v>
      </c>
      <c r="C50" s="59" t="s">
        <v>71</v>
      </c>
      <c r="D50" s="42">
        <f>(SQRT((I19-I20)^2-(I22-I23)^2))/SQRT(I25-I26)</f>
        <v>1.9367313115110534</v>
      </c>
      <c r="E50" s="42"/>
      <c r="F50" s="61">
        <f>(SQRT((K19-K20)^2-(K22-K23)^2))/SQRT(K25-K26)</f>
        <v>11.992541640905209</v>
      </c>
      <c r="G50" s="62" t="s">
        <v>73</v>
      </c>
    </row>
    <row r="51" spans="1:11" s="50" customForma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45"/>
    </row>
    <row r="52" spans="1:11" s="50" customForma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s="50" customFormat="1" x14ac:dyDescent="0.2">
      <c r="C53" s="2"/>
      <c r="D53" s="2"/>
      <c r="E53" s="2"/>
      <c r="F53" s="2"/>
      <c r="G53" s="2"/>
      <c r="H53" s="2"/>
      <c r="I53" s="2"/>
      <c r="J53" s="2"/>
      <c r="K53" s="2"/>
    </row>
    <row r="54" spans="1:11" s="50" customFormat="1" x14ac:dyDescent="0.2"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"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2"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"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">
      <c r="C59" s="2"/>
      <c r="D59" s="2"/>
    </row>
    <row r="60" spans="1:11" x14ac:dyDescent="0.2">
      <c r="C60" s="2"/>
      <c r="D60" s="2"/>
    </row>
    <row r="61" spans="1:11" x14ac:dyDescent="0.2">
      <c r="C61" s="2"/>
      <c r="D61" s="2"/>
    </row>
    <row r="62" spans="1:11" x14ac:dyDescent="0.2">
      <c r="C62" s="2"/>
      <c r="D62" s="2"/>
    </row>
  </sheetData>
  <mergeCells count="3">
    <mergeCell ref="A15:K15"/>
    <mergeCell ref="A33:K33"/>
    <mergeCell ref="A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spillover-spreading-calculator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2016-11-17T01:18:09Z</dcterms:created>
  <dcterms:modified xsi:type="dcterms:W3CDTF">2017-06-01T01:08:02Z</dcterms:modified>
</cp:coreProperties>
</file>