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3520" yWindow="0" windowWidth="33600" windowHeight="20560" tabRatio="682" activeTab="1"/>
  </bookViews>
  <sheets>
    <sheet name="Mass Breakdown Stacked Bar" sheetId="8" r:id="rId1"/>
    <sheet name="Overall Logistics (2)" sheetId="7" r:id="rId2"/>
    <sheet name="BPS v SF (baseline for editing)" sheetId="6" r:id="rId3"/>
    <sheet name="BPS v SF" sheetId="5" r:id="rId4"/>
    <sheet name="Overall Logistics" sheetId="1" r:id="rId5"/>
    <sheet name="Cumulative Mass" sheetId="10" r:id="rId6"/>
    <sheet name="Cumulative" sheetId="9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7" l="1"/>
  <c r="L4" i="7"/>
  <c r="L3" i="7"/>
  <c r="N24" i="7"/>
  <c r="Q24" i="7"/>
  <c r="B6" i="9"/>
  <c r="N25" i="7"/>
  <c r="Q25" i="7"/>
  <c r="B7" i="9"/>
  <c r="N26" i="7"/>
  <c r="Q26" i="7"/>
  <c r="B8" i="9"/>
  <c r="N27" i="7"/>
  <c r="Q27" i="7"/>
  <c r="B9" i="9"/>
  <c r="N28" i="7"/>
  <c r="Q28" i="7"/>
  <c r="B10" i="9"/>
  <c r="D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H46" i="9"/>
  <c r="I46" i="9"/>
  <c r="J46" i="9"/>
  <c r="B47" i="9"/>
  <c r="H47" i="9"/>
  <c r="I47" i="9"/>
  <c r="J47" i="9"/>
  <c r="B48" i="9"/>
  <c r="H48" i="9"/>
  <c r="I48" i="9"/>
  <c r="J48" i="9"/>
  <c r="B49" i="9"/>
  <c r="H49" i="9"/>
  <c r="I49" i="9"/>
  <c r="J49" i="9"/>
  <c r="B50" i="9"/>
  <c r="H50" i="9"/>
  <c r="I50" i="9"/>
  <c r="J50" i="9"/>
  <c r="B51" i="9"/>
  <c r="H51" i="9"/>
  <c r="I51" i="9"/>
  <c r="J51" i="9"/>
  <c r="B52" i="9"/>
  <c r="H52" i="9"/>
  <c r="I52" i="9"/>
  <c r="J52" i="9"/>
  <c r="B53" i="9"/>
  <c r="H53" i="9"/>
  <c r="I53" i="9"/>
  <c r="J53" i="9"/>
  <c r="B54" i="9"/>
  <c r="H54" i="9"/>
  <c r="I54" i="9"/>
  <c r="J54" i="9"/>
  <c r="B55" i="9"/>
  <c r="H55" i="9"/>
  <c r="I55" i="9"/>
  <c r="J55" i="9"/>
  <c r="B56" i="9"/>
  <c r="H56" i="9"/>
  <c r="I56" i="9"/>
  <c r="J56" i="9"/>
  <c r="B57" i="9"/>
  <c r="H57" i="9"/>
  <c r="I57" i="9"/>
  <c r="J57" i="9"/>
  <c r="B58" i="9"/>
  <c r="H58" i="9"/>
  <c r="I58" i="9"/>
  <c r="J58" i="9"/>
  <c r="B59" i="9"/>
  <c r="H59" i="9"/>
  <c r="I59" i="9"/>
  <c r="J59" i="9"/>
  <c r="B60" i="9"/>
  <c r="H60" i="9"/>
  <c r="I60" i="9"/>
  <c r="J60" i="9"/>
  <c r="B61" i="9"/>
  <c r="H61" i="9"/>
  <c r="I61" i="9"/>
  <c r="J61" i="9"/>
  <c r="B62" i="9"/>
  <c r="H62" i="9"/>
  <c r="I62" i="9"/>
  <c r="J62" i="9"/>
  <c r="B63" i="9"/>
  <c r="H63" i="9"/>
  <c r="I63" i="9"/>
  <c r="J63" i="9"/>
  <c r="B64" i="9"/>
  <c r="H64" i="9"/>
  <c r="I64" i="9"/>
  <c r="J64" i="9"/>
  <c r="B65" i="9"/>
  <c r="H65" i="9"/>
  <c r="I65" i="9"/>
  <c r="J65" i="9"/>
  <c r="B66" i="9"/>
  <c r="H66" i="9"/>
  <c r="I66" i="9"/>
  <c r="J66" i="9"/>
  <c r="B67" i="9"/>
  <c r="H67" i="9"/>
  <c r="I67" i="9"/>
  <c r="J67" i="9"/>
  <c r="B68" i="9"/>
  <c r="H68" i="9"/>
  <c r="I68" i="9"/>
  <c r="J68" i="9"/>
  <c r="B69" i="9"/>
  <c r="H69" i="9"/>
  <c r="I69" i="9"/>
  <c r="J69" i="9"/>
  <c r="B70" i="9"/>
  <c r="H70" i="9"/>
  <c r="I70" i="9"/>
  <c r="J70" i="9"/>
  <c r="B71" i="9"/>
  <c r="H71" i="9"/>
  <c r="I71" i="9"/>
  <c r="J71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H6" i="9"/>
  <c r="J6" i="9"/>
  <c r="H7" i="9"/>
  <c r="J7" i="9"/>
  <c r="H8" i="9"/>
  <c r="J8" i="9"/>
  <c r="H9" i="9"/>
  <c r="J9" i="9"/>
  <c r="H10" i="9"/>
  <c r="J10" i="9"/>
  <c r="H11" i="9"/>
  <c r="J11" i="9"/>
  <c r="H12" i="9"/>
  <c r="J12" i="9"/>
  <c r="H13" i="9"/>
  <c r="J13" i="9"/>
  <c r="H14" i="9"/>
  <c r="J14" i="9"/>
  <c r="H15" i="9"/>
  <c r="J15" i="9"/>
  <c r="H16" i="9"/>
  <c r="J16" i="9"/>
  <c r="H17" i="9"/>
  <c r="J17" i="9"/>
  <c r="H18" i="9"/>
  <c r="J18" i="9"/>
  <c r="H19" i="9"/>
  <c r="J19" i="9"/>
  <c r="H20" i="9"/>
  <c r="J20" i="9"/>
  <c r="H21" i="9"/>
  <c r="J21" i="9"/>
  <c r="H22" i="9"/>
  <c r="J22" i="9"/>
  <c r="H23" i="9"/>
  <c r="J23" i="9"/>
  <c r="H24" i="9"/>
  <c r="J24" i="9"/>
  <c r="H25" i="9"/>
  <c r="J25" i="9"/>
  <c r="H26" i="9"/>
  <c r="J26" i="9"/>
  <c r="H27" i="9"/>
  <c r="J27" i="9"/>
  <c r="H28" i="9"/>
  <c r="J28" i="9"/>
  <c r="H29" i="9"/>
  <c r="J29" i="9"/>
  <c r="H30" i="9"/>
  <c r="J30" i="9"/>
  <c r="H31" i="9"/>
  <c r="J31" i="9"/>
  <c r="H32" i="9"/>
  <c r="J32" i="9"/>
  <c r="H33" i="9"/>
  <c r="J33" i="9"/>
  <c r="H34" i="9"/>
  <c r="J34" i="9"/>
  <c r="H35" i="9"/>
  <c r="J35" i="9"/>
  <c r="H36" i="9"/>
  <c r="J36" i="9"/>
  <c r="H37" i="9"/>
  <c r="J37" i="9"/>
  <c r="H38" i="9"/>
  <c r="J38" i="9"/>
  <c r="H39" i="9"/>
  <c r="J39" i="9"/>
  <c r="H40" i="9"/>
  <c r="J40" i="9"/>
  <c r="H41" i="9"/>
  <c r="J41" i="9"/>
  <c r="H42" i="9"/>
  <c r="J42" i="9"/>
  <c r="H43" i="9"/>
  <c r="J43" i="9"/>
  <c r="H44" i="9"/>
  <c r="J44" i="9"/>
  <c r="H45" i="9"/>
  <c r="J45" i="9"/>
  <c r="J5" i="9"/>
  <c r="C47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I39" i="9"/>
  <c r="I40" i="9"/>
  <c r="I41" i="9"/>
  <c r="I42" i="9"/>
  <c r="I43" i="9"/>
  <c r="I44" i="9"/>
  <c r="I45" i="9"/>
  <c r="I30" i="9"/>
  <c r="I31" i="9"/>
  <c r="I32" i="9"/>
  <c r="I33" i="9"/>
  <c r="I34" i="9"/>
  <c r="I35" i="9"/>
  <c r="I36" i="9"/>
  <c r="I37" i="9"/>
  <c r="I38" i="9"/>
  <c r="C27" i="9"/>
  <c r="C28" i="9"/>
  <c r="C29" i="9"/>
  <c r="C30" i="9"/>
  <c r="C17" i="9"/>
  <c r="C18" i="9"/>
  <c r="C19" i="9"/>
  <c r="C20" i="9"/>
  <c r="C21" i="9"/>
  <c r="C22" i="9"/>
  <c r="C23" i="9"/>
  <c r="C24" i="9"/>
  <c r="C25" i="9"/>
  <c r="C26" i="9"/>
  <c r="I19" i="9"/>
  <c r="I20" i="9"/>
  <c r="I21" i="9"/>
  <c r="I22" i="9"/>
  <c r="I23" i="9"/>
  <c r="I24" i="9"/>
  <c r="I25" i="9"/>
  <c r="I26" i="9"/>
  <c r="I27" i="9"/>
  <c r="I28" i="9"/>
  <c r="I29" i="9"/>
  <c r="I11" i="9"/>
  <c r="I12" i="9"/>
  <c r="I13" i="9"/>
  <c r="I14" i="9"/>
  <c r="I15" i="9"/>
  <c r="I16" i="9"/>
  <c r="I17" i="9"/>
  <c r="I18" i="9"/>
  <c r="C12" i="9"/>
  <c r="C13" i="9"/>
  <c r="C14" i="9"/>
  <c r="C15" i="9"/>
  <c r="C16" i="9"/>
  <c r="C11" i="9"/>
  <c r="E10" i="9"/>
  <c r="E9" i="9"/>
  <c r="D9" i="9"/>
  <c r="C5" i="9"/>
  <c r="C6" i="9"/>
  <c r="I6" i="9"/>
  <c r="C7" i="9"/>
  <c r="I7" i="9"/>
  <c r="C8" i="9"/>
  <c r="I8" i="9"/>
  <c r="C9" i="9"/>
  <c r="I9" i="9"/>
  <c r="C10" i="9"/>
  <c r="I10" i="9"/>
  <c r="I5" i="9"/>
  <c r="A6" i="9"/>
  <c r="A7" i="9"/>
  <c r="A8" i="9"/>
  <c r="A9" i="9"/>
  <c r="A10" i="9"/>
  <c r="B5" i="9"/>
  <c r="H5" i="9"/>
  <c r="A5" i="9"/>
  <c r="P38" i="7"/>
  <c r="AB64" i="7"/>
  <c r="O38" i="7"/>
  <c r="AA64" i="7"/>
  <c r="N38" i="7"/>
  <c r="Z64" i="7"/>
  <c r="M38" i="7"/>
  <c r="Y64" i="7"/>
  <c r="L34" i="7"/>
  <c r="L35" i="7"/>
  <c r="L36" i="7"/>
  <c r="L37" i="7"/>
  <c r="L38" i="7"/>
  <c r="X64" i="7"/>
  <c r="K33" i="7"/>
  <c r="K34" i="7"/>
  <c r="K35" i="7"/>
  <c r="K36" i="7"/>
  <c r="K37" i="7"/>
  <c r="K38" i="7"/>
  <c r="W64" i="7"/>
  <c r="J33" i="7"/>
  <c r="J34" i="7"/>
  <c r="J35" i="7"/>
  <c r="J36" i="7"/>
  <c r="J37" i="7"/>
  <c r="J38" i="7"/>
  <c r="V64" i="7"/>
  <c r="I33" i="7"/>
  <c r="I34" i="7"/>
  <c r="I35" i="7"/>
  <c r="I36" i="7"/>
  <c r="I37" i="7"/>
  <c r="I38" i="7"/>
  <c r="U64" i="7"/>
  <c r="H33" i="7"/>
  <c r="H34" i="7"/>
  <c r="H35" i="7"/>
  <c r="H36" i="7"/>
  <c r="H37" i="7"/>
  <c r="H38" i="7"/>
  <c r="T64" i="7"/>
  <c r="G33" i="7"/>
  <c r="G34" i="7"/>
  <c r="G35" i="7"/>
  <c r="G36" i="7"/>
  <c r="G37" i="7"/>
  <c r="G38" i="7"/>
  <c r="S64" i="7"/>
  <c r="F33" i="7"/>
  <c r="F34" i="7"/>
  <c r="F35" i="7"/>
  <c r="F36" i="7"/>
  <c r="F37" i="7"/>
  <c r="F38" i="7"/>
  <c r="R64" i="7"/>
  <c r="E33" i="7"/>
  <c r="E34" i="7"/>
  <c r="E35" i="7"/>
  <c r="E36" i="7"/>
  <c r="E37" i="7"/>
  <c r="E38" i="7"/>
  <c r="Q64" i="7"/>
  <c r="P64" i="7"/>
  <c r="P28" i="7"/>
  <c r="O63" i="7"/>
  <c r="O28" i="7"/>
  <c r="N63" i="7"/>
  <c r="M63" i="7"/>
  <c r="M28" i="7"/>
  <c r="L63" i="7"/>
  <c r="L28" i="7"/>
  <c r="K63" i="7"/>
  <c r="K23" i="7"/>
  <c r="K24" i="7"/>
  <c r="K25" i="7"/>
  <c r="K26" i="7"/>
  <c r="K27" i="7"/>
  <c r="K28" i="7"/>
  <c r="J63" i="7"/>
  <c r="J23" i="7"/>
  <c r="J24" i="7"/>
  <c r="J25" i="7"/>
  <c r="J26" i="7"/>
  <c r="J27" i="7"/>
  <c r="J28" i="7"/>
  <c r="I63" i="7"/>
  <c r="I23" i="7"/>
  <c r="I24" i="7"/>
  <c r="I25" i="7"/>
  <c r="I26" i="7"/>
  <c r="I27" i="7"/>
  <c r="I28" i="7"/>
  <c r="H63" i="7"/>
  <c r="H23" i="7"/>
  <c r="H24" i="7"/>
  <c r="H25" i="7"/>
  <c r="H26" i="7"/>
  <c r="H27" i="7"/>
  <c r="H28" i="7"/>
  <c r="G63" i="7"/>
  <c r="G23" i="7"/>
  <c r="G24" i="7"/>
  <c r="G25" i="7"/>
  <c r="G26" i="7"/>
  <c r="G27" i="7"/>
  <c r="G28" i="7"/>
  <c r="F63" i="7"/>
  <c r="F23" i="7"/>
  <c r="F24" i="7"/>
  <c r="F25" i="7"/>
  <c r="F26" i="7"/>
  <c r="F27" i="7"/>
  <c r="F28" i="7"/>
  <c r="E63" i="7"/>
  <c r="E23" i="7"/>
  <c r="E24" i="7"/>
  <c r="E25" i="7"/>
  <c r="E26" i="7"/>
  <c r="E27" i="7"/>
  <c r="E28" i="7"/>
  <c r="D63" i="7"/>
  <c r="C63" i="7"/>
  <c r="P37" i="7"/>
  <c r="AB60" i="7"/>
  <c r="O37" i="7"/>
  <c r="AA60" i="7"/>
  <c r="N37" i="7"/>
  <c r="Z60" i="7"/>
  <c r="M37" i="7"/>
  <c r="Y60" i="7"/>
  <c r="X60" i="7"/>
  <c r="W60" i="7"/>
  <c r="V60" i="7"/>
  <c r="U60" i="7"/>
  <c r="T60" i="7"/>
  <c r="S60" i="7"/>
  <c r="R60" i="7"/>
  <c r="Q60" i="7"/>
  <c r="P60" i="7"/>
  <c r="P27" i="7"/>
  <c r="O59" i="7"/>
  <c r="O27" i="7"/>
  <c r="N59" i="7"/>
  <c r="M59" i="7"/>
  <c r="M27" i="7"/>
  <c r="L59" i="7"/>
  <c r="L27" i="7"/>
  <c r="K59" i="7"/>
  <c r="J59" i="7"/>
  <c r="I59" i="7"/>
  <c r="H59" i="7"/>
  <c r="G59" i="7"/>
  <c r="F59" i="7"/>
  <c r="E59" i="7"/>
  <c r="D59" i="7"/>
  <c r="C59" i="7"/>
  <c r="P36" i="7"/>
  <c r="AB56" i="7"/>
  <c r="O36" i="7"/>
  <c r="AA56" i="7"/>
  <c r="N36" i="7"/>
  <c r="Z56" i="7"/>
  <c r="M36" i="7"/>
  <c r="Y56" i="7"/>
  <c r="X56" i="7"/>
  <c r="W56" i="7"/>
  <c r="V56" i="7"/>
  <c r="U56" i="7"/>
  <c r="T56" i="7"/>
  <c r="S56" i="7"/>
  <c r="R56" i="7"/>
  <c r="Q56" i="7"/>
  <c r="P56" i="7"/>
  <c r="P26" i="7"/>
  <c r="O55" i="7"/>
  <c r="O26" i="7"/>
  <c r="N55" i="7"/>
  <c r="M55" i="7"/>
  <c r="M26" i="7"/>
  <c r="L55" i="7"/>
  <c r="L26" i="7"/>
  <c r="K55" i="7"/>
  <c r="J55" i="7"/>
  <c r="I55" i="7"/>
  <c r="H55" i="7"/>
  <c r="G55" i="7"/>
  <c r="F55" i="7"/>
  <c r="E55" i="7"/>
  <c r="D55" i="7"/>
  <c r="C55" i="7"/>
  <c r="P35" i="7"/>
  <c r="AB52" i="7"/>
  <c r="O35" i="7"/>
  <c r="AA52" i="7"/>
  <c r="N35" i="7"/>
  <c r="Z52" i="7"/>
  <c r="M35" i="7"/>
  <c r="Y52" i="7"/>
  <c r="X52" i="7"/>
  <c r="W52" i="7"/>
  <c r="V52" i="7"/>
  <c r="U52" i="7"/>
  <c r="T52" i="7"/>
  <c r="S52" i="7"/>
  <c r="R52" i="7"/>
  <c r="Q52" i="7"/>
  <c r="P52" i="7"/>
  <c r="P25" i="7"/>
  <c r="O51" i="7"/>
  <c r="O25" i="7"/>
  <c r="N51" i="7"/>
  <c r="M51" i="7"/>
  <c r="M25" i="7"/>
  <c r="L51" i="7"/>
  <c r="L25" i="7"/>
  <c r="K51" i="7"/>
  <c r="J51" i="7"/>
  <c r="I51" i="7"/>
  <c r="H51" i="7"/>
  <c r="G51" i="7"/>
  <c r="F51" i="7"/>
  <c r="E51" i="7"/>
  <c r="D51" i="7"/>
  <c r="C51" i="7"/>
  <c r="P34" i="7"/>
  <c r="AB48" i="7"/>
  <c r="O34" i="7"/>
  <c r="AA48" i="7"/>
  <c r="N34" i="7"/>
  <c r="Z48" i="7"/>
  <c r="M34" i="7"/>
  <c r="Y48" i="7"/>
  <c r="X48" i="7"/>
  <c r="W48" i="7"/>
  <c r="V48" i="7"/>
  <c r="U48" i="7"/>
  <c r="T48" i="7"/>
  <c r="S48" i="7"/>
  <c r="R48" i="7"/>
  <c r="Q48" i="7"/>
  <c r="P48" i="7"/>
  <c r="P24" i="7"/>
  <c r="O47" i="7"/>
  <c r="O24" i="7"/>
  <c r="N47" i="7"/>
  <c r="M47" i="7"/>
  <c r="M24" i="7"/>
  <c r="L47" i="7"/>
  <c r="L24" i="7"/>
  <c r="K47" i="7"/>
  <c r="J47" i="7"/>
  <c r="I47" i="7"/>
  <c r="H47" i="7"/>
  <c r="G47" i="7"/>
  <c r="F47" i="7"/>
  <c r="E47" i="7"/>
  <c r="D47" i="7"/>
  <c r="C47" i="7"/>
  <c r="AB44" i="7"/>
  <c r="AA44" i="7"/>
  <c r="Z44" i="7"/>
  <c r="Y44" i="7"/>
  <c r="X44" i="7"/>
  <c r="W44" i="7"/>
  <c r="V44" i="7"/>
  <c r="U44" i="7"/>
  <c r="T44" i="7"/>
  <c r="S44" i="7"/>
  <c r="R44" i="7"/>
  <c r="Q44" i="7"/>
  <c r="D33" i="7"/>
  <c r="P44" i="7"/>
  <c r="O43" i="7"/>
  <c r="N43" i="7"/>
  <c r="M43" i="7"/>
  <c r="L43" i="7"/>
  <c r="K43" i="7"/>
  <c r="J43" i="7"/>
  <c r="I43" i="7"/>
  <c r="H43" i="7"/>
  <c r="G43" i="7"/>
  <c r="F43" i="7"/>
  <c r="E43" i="7"/>
  <c r="D43" i="7"/>
  <c r="D23" i="7"/>
  <c r="C43" i="7"/>
  <c r="Q38" i="7"/>
  <c r="Q37" i="7"/>
  <c r="Q36" i="7"/>
  <c r="Q35" i="7"/>
  <c r="Q34" i="7"/>
  <c r="Q33" i="7"/>
  <c r="Q23" i="7"/>
  <c r="F16" i="7"/>
  <c r="E16" i="7"/>
  <c r="D16" i="7"/>
  <c r="C16" i="7"/>
  <c r="O35" i="1"/>
  <c r="O36" i="1"/>
  <c r="O37" i="1"/>
  <c r="O38" i="1"/>
  <c r="O34" i="1"/>
  <c r="N35" i="1"/>
  <c r="N36" i="1"/>
  <c r="N37" i="1"/>
  <c r="N38" i="1"/>
  <c r="N34" i="1"/>
  <c r="M35" i="1"/>
  <c r="M36" i="1"/>
  <c r="M37" i="1"/>
  <c r="M38" i="1"/>
  <c r="M34" i="1"/>
  <c r="L35" i="1"/>
  <c r="L36" i="1"/>
  <c r="L37" i="1"/>
  <c r="L38" i="1"/>
  <c r="L34" i="1"/>
  <c r="K34" i="1"/>
  <c r="J33" i="1"/>
  <c r="I33" i="1"/>
  <c r="H33" i="1"/>
  <c r="G33" i="1"/>
  <c r="F33" i="1"/>
  <c r="E33" i="1"/>
  <c r="D33" i="1"/>
  <c r="C33" i="1"/>
  <c r="O25" i="1"/>
  <c r="O26" i="1"/>
  <c r="O27" i="1"/>
  <c r="O28" i="1"/>
  <c r="N25" i="1"/>
  <c r="N26" i="1"/>
  <c r="N27" i="1"/>
  <c r="N28" i="1"/>
  <c r="N24" i="1"/>
  <c r="O24" i="1"/>
  <c r="M25" i="1"/>
  <c r="M26" i="1"/>
  <c r="M27" i="1"/>
  <c r="M28" i="1"/>
  <c r="M24" i="1"/>
  <c r="L25" i="1"/>
  <c r="L26" i="1"/>
  <c r="L27" i="1"/>
  <c r="L28" i="1"/>
  <c r="L24" i="1"/>
  <c r="K28" i="1"/>
  <c r="K27" i="1"/>
  <c r="K26" i="1"/>
  <c r="K25" i="1"/>
  <c r="K24" i="1"/>
  <c r="J23" i="1"/>
  <c r="I23" i="1"/>
  <c r="H23" i="1"/>
  <c r="G23" i="1"/>
  <c r="F23" i="1"/>
  <c r="E23" i="1"/>
  <c r="D23" i="1"/>
  <c r="C23" i="1"/>
  <c r="P44" i="1"/>
  <c r="Q44" i="1"/>
  <c r="R44" i="1"/>
  <c r="S44" i="1"/>
  <c r="T44" i="1"/>
  <c r="U44" i="1"/>
  <c r="V44" i="1"/>
  <c r="W44" i="1"/>
  <c r="X44" i="1"/>
  <c r="Y44" i="1"/>
  <c r="Z44" i="1"/>
  <c r="AA44" i="1"/>
  <c r="O44" i="1"/>
  <c r="D34" i="1"/>
  <c r="D35" i="1"/>
  <c r="D36" i="1"/>
  <c r="D37" i="1"/>
  <c r="D38" i="1"/>
  <c r="P59" i="1"/>
  <c r="E34" i="1"/>
  <c r="E35" i="1"/>
  <c r="E36" i="1"/>
  <c r="E37" i="1"/>
  <c r="E38" i="1"/>
  <c r="Q59" i="1"/>
  <c r="F34" i="1"/>
  <c r="F35" i="1"/>
  <c r="F36" i="1"/>
  <c r="F37" i="1"/>
  <c r="F38" i="1"/>
  <c r="R59" i="1"/>
  <c r="G34" i="1"/>
  <c r="G35" i="1"/>
  <c r="G36" i="1"/>
  <c r="G37" i="1"/>
  <c r="G38" i="1"/>
  <c r="S59" i="1"/>
  <c r="H34" i="1"/>
  <c r="H35" i="1"/>
  <c r="H36" i="1"/>
  <c r="H37" i="1"/>
  <c r="H38" i="1"/>
  <c r="T59" i="1"/>
  <c r="I34" i="1"/>
  <c r="I35" i="1"/>
  <c r="I36" i="1"/>
  <c r="I37" i="1"/>
  <c r="I38" i="1"/>
  <c r="U59" i="1"/>
  <c r="J34" i="1"/>
  <c r="J35" i="1"/>
  <c r="J36" i="1"/>
  <c r="J37" i="1"/>
  <c r="J38" i="1"/>
  <c r="V59" i="1"/>
  <c r="K35" i="1"/>
  <c r="K36" i="1"/>
  <c r="K37" i="1"/>
  <c r="K38" i="1"/>
  <c r="W59" i="1"/>
  <c r="X59" i="1"/>
  <c r="Y59" i="1"/>
  <c r="Z59" i="1"/>
  <c r="AA59" i="1"/>
  <c r="O59" i="1"/>
  <c r="D24" i="1"/>
  <c r="D25" i="1"/>
  <c r="D26" i="1"/>
  <c r="D27" i="1"/>
  <c r="D28" i="1"/>
  <c r="C58" i="1"/>
  <c r="E24" i="1"/>
  <c r="E25" i="1"/>
  <c r="E26" i="1"/>
  <c r="E27" i="1"/>
  <c r="E28" i="1"/>
  <c r="D58" i="1"/>
  <c r="F24" i="1"/>
  <c r="F25" i="1"/>
  <c r="F26" i="1"/>
  <c r="F27" i="1"/>
  <c r="F28" i="1"/>
  <c r="E58" i="1"/>
  <c r="G24" i="1"/>
  <c r="G25" i="1"/>
  <c r="G26" i="1"/>
  <c r="G27" i="1"/>
  <c r="G28" i="1"/>
  <c r="F58" i="1"/>
  <c r="H24" i="1"/>
  <c r="H25" i="1"/>
  <c r="H26" i="1"/>
  <c r="H27" i="1"/>
  <c r="H28" i="1"/>
  <c r="G58" i="1"/>
  <c r="I24" i="1"/>
  <c r="I25" i="1"/>
  <c r="I26" i="1"/>
  <c r="I27" i="1"/>
  <c r="I28" i="1"/>
  <c r="H58" i="1"/>
  <c r="J24" i="1"/>
  <c r="J25" i="1"/>
  <c r="J26" i="1"/>
  <c r="J27" i="1"/>
  <c r="J28" i="1"/>
  <c r="I58" i="1"/>
  <c r="J58" i="1"/>
  <c r="K58" i="1"/>
  <c r="L58" i="1"/>
  <c r="M58" i="1"/>
  <c r="N58" i="1"/>
  <c r="B58" i="1"/>
  <c r="P56" i="1"/>
  <c r="Q56" i="1"/>
  <c r="R56" i="1"/>
  <c r="S56" i="1"/>
  <c r="T56" i="1"/>
  <c r="U56" i="1"/>
  <c r="V56" i="1"/>
  <c r="W56" i="1"/>
  <c r="X56" i="1"/>
  <c r="Y56" i="1"/>
  <c r="Z56" i="1"/>
  <c r="AA56" i="1"/>
  <c r="O56" i="1"/>
  <c r="C55" i="1"/>
  <c r="D55" i="1"/>
  <c r="E55" i="1"/>
  <c r="F55" i="1"/>
  <c r="G55" i="1"/>
  <c r="H55" i="1"/>
  <c r="I55" i="1"/>
  <c r="J55" i="1"/>
  <c r="K55" i="1"/>
  <c r="L55" i="1"/>
  <c r="M55" i="1"/>
  <c r="N55" i="1"/>
  <c r="B55" i="1"/>
  <c r="P53" i="1"/>
  <c r="Q53" i="1"/>
  <c r="R53" i="1"/>
  <c r="S53" i="1"/>
  <c r="T53" i="1"/>
  <c r="U53" i="1"/>
  <c r="V53" i="1"/>
  <c r="W53" i="1"/>
  <c r="X53" i="1"/>
  <c r="Y53" i="1"/>
  <c r="Z53" i="1"/>
  <c r="AA53" i="1"/>
  <c r="O53" i="1"/>
  <c r="C52" i="1"/>
  <c r="D52" i="1"/>
  <c r="E52" i="1"/>
  <c r="F52" i="1"/>
  <c r="G52" i="1"/>
  <c r="H52" i="1"/>
  <c r="I52" i="1"/>
  <c r="J52" i="1"/>
  <c r="K52" i="1"/>
  <c r="L52" i="1"/>
  <c r="M52" i="1"/>
  <c r="N52" i="1"/>
  <c r="B52" i="1"/>
  <c r="P50" i="1"/>
  <c r="Q50" i="1"/>
  <c r="R50" i="1"/>
  <c r="S50" i="1"/>
  <c r="T50" i="1"/>
  <c r="U50" i="1"/>
  <c r="V50" i="1"/>
  <c r="W50" i="1"/>
  <c r="X50" i="1"/>
  <c r="Y50" i="1"/>
  <c r="Z50" i="1"/>
  <c r="AA50" i="1"/>
  <c r="O50" i="1"/>
  <c r="C49" i="1"/>
  <c r="D49" i="1"/>
  <c r="E49" i="1"/>
  <c r="F49" i="1"/>
  <c r="G49" i="1"/>
  <c r="H49" i="1"/>
  <c r="I49" i="1"/>
  <c r="J49" i="1"/>
  <c r="K49" i="1"/>
  <c r="L49" i="1"/>
  <c r="M49" i="1"/>
  <c r="N49" i="1"/>
  <c r="B49" i="1"/>
  <c r="P47" i="1"/>
  <c r="Q47" i="1"/>
  <c r="R47" i="1"/>
  <c r="S47" i="1"/>
  <c r="T47" i="1"/>
  <c r="U47" i="1"/>
  <c r="V47" i="1"/>
  <c r="W47" i="1"/>
  <c r="X47" i="1"/>
  <c r="Y47" i="1"/>
  <c r="Z47" i="1"/>
  <c r="AA47" i="1"/>
  <c r="O47" i="1"/>
  <c r="C46" i="1"/>
  <c r="D46" i="1"/>
  <c r="E46" i="1"/>
  <c r="F46" i="1"/>
  <c r="G46" i="1"/>
  <c r="H46" i="1"/>
  <c r="I46" i="1"/>
  <c r="J46" i="1"/>
  <c r="K46" i="1"/>
  <c r="L46" i="1"/>
  <c r="M46" i="1"/>
  <c r="N46" i="1"/>
  <c r="B46" i="1"/>
  <c r="C43" i="1"/>
  <c r="D43" i="1"/>
  <c r="E43" i="1"/>
  <c r="F43" i="1"/>
  <c r="G43" i="1"/>
  <c r="H43" i="1"/>
  <c r="I43" i="1"/>
  <c r="J43" i="1"/>
  <c r="K43" i="1"/>
  <c r="L43" i="1"/>
  <c r="M43" i="1"/>
  <c r="N43" i="1"/>
  <c r="B43" i="1"/>
  <c r="P38" i="1"/>
  <c r="P37" i="1"/>
  <c r="P36" i="1"/>
  <c r="P35" i="1"/>
  <c r="P34" i="1"/>
  <c r="P33" i="1"/>
  <c r="P24" i="1"/>
  <c r="P25" i="1"/>
  <c r="P26" i="1"/>
  <c r="P27" i="1"/>
  <c r="P28" i="1"/>
  <c r="C16" i="1"/>
  <c r="D16" i="1"/>
  <c r="E16" i="1"/>
  <c r="B16" i="1"/>
  <c r="P23" i="1"/>
</calcChain>
</file>

<file path=xl/sharedStrings.xml><?xml version="1.0" encoding="utf-8"?>
<sst xmlns="http://schemas.openxmlformats.org/spreadsheetml/2006/main" count="261" uniqueCount="85">
  <si>
    <t>Mass [kg]</t>
  </si>
  <si>
    <t>Volume [m^3]</t>
  </si>
  <si>
    <t>Pre-Deployed ISRU</t>
  </si>
  <si>
    <t>Primary ISRU</t>
  </si>
  <si>
    <t>Secondary ISRU</t>
  </si>
  <si>
    <t>Primary ECLSS</t>
  </si>
  <si>
    <t>Secondary ECLSS</t>
  </si>
  <si>
    <t>Primary Crew Systems</t>
  </si>
  <si>
    <t>Secondary Crew Systems</t>
  </si>
  <si>
    <t>Pre-Deployed ISRU Spares</t>
  </si>
  <si>
    <t>ISRU Spares</t>
  </si>
  <si>
    <t>ECLSS Spares</t>
  </si>
  <si>
    <t>TOTAL</t>
  </si>
  <si>
    <t>PDISRU</t>
  </si>
  <si>
    <t>PDISRU Spares</t>
  </si>
  <si>
    <t>EVA Spares</t>
  </si>
  <si>
    <t>Total</t>
  </si>
  <si>
    <t>BPS</t>
  </si>
  <si>
    <t>Stored Food</t>
  </si>
  <si>
    <t>Pre-Deploy (2022)</t>
  </si>
  <si>
    <t>Crew 1 (2024)</t>
  </si>
  <si>
    <t>Crew 2 (2026)</t>
  </si>
  <si>
    <t>Crew 3 (2028)</t>
  </si>
  <si>
    <t>Crew 4 (2030)</t>
  </si>
  <si>
    <t>Crew 5 (2032)</t>
  </si>
  <si>
    <t>Food</t>
  </si>
  <si>
    <t>Habitat Structure</t>
  </si>
  <si>
    <t>ISRU 1</t>
  </si>
  <si>
    <t>ISRU 2</t>
  </si>
  <si>
    <t>ECLSS 1</t>
  </si>
  <si>
    <t>ECLSS 2</t>
  </si>
  <si>
    <t>Infl. Hab.</t>
  </si>
  <si>
    <t>Crew Systems 1</t>
  </si>
  <si>
    <t>Crew Systems 2</t>
  </si>
  <si>
    <t>Cargo Launch:</t>
  </si>
  <si>
    <t># Operational Systems</t>
  </si>
  <si>
    <t>Food Resupply</t>
  </si>
  <si>
    <t>Chart Data</t>
  </si>
  <si>
    <t>PDISRU (SF)</t>
  </si>
  <si>
    <t>ISRU 1 (SF)</t>
  </si>
  <si>
    <t>ISRU 2 (SF)</t>
  </si>
  <si>
    <t>ECLSS 1 (SF)</t>
  </si>
  <si>
    <t>ECLSS 2 (SF)</t>
  </si>
  <si>
    <t>Infl. Hab. (SF)</t>
  </si>
  <si>
    <t>Crew Systems 1 (SF)</t>
  </si>
  <si>
    <t>Crew Systems 2 (SF)</t>
  </si>
  <si>
    <t>PDISRU Spares (SF)</t>
  </si>
  <si>
    <t>ISRU Spares (SF)</t>
  </si>
  <si>
    <t>ECLSS Spares (SF)</t>
  </si>
  <si>
    <t>Food (SF)</t>
  </si>
  <si>
    <t>EVA Spares (SF)</t>
  </si>
  <si>
    <t>Pre-Deploy, BPS (2022)</t>
  </si>
  <si>
    <t>Pre-Deploy, SF (2022)</t>
  </si>
  <si>
    <t>Crew 1, BPS (2024)</t>
  </si>
  <si>
    <t>Crew 1, SF (2024)</t>
  </si>
  <si>
    <t>Crew 2, BPS (2026)</t>
  </si>
  <si>
    <t>Crew 2, SF (2026)</t>
  </si>
  <si>
    <t>Crew 3, BPS (2028)</t>
  </si>
  <si>
    <t>Crew 3, SF (2028)</t>
  </si>
  <si>
    <t>Crew 4, BPS (2030)</t>
  </si>
  <si>
    <t>Crew 4, SF (2030)</t>
  </si>
  <si>
    <t>Crew 5, BPS (2032)</t>
  </si>
  <si>
    <t>Crew 5, SF (2032)</t>
  </si>
  <si>
    <t>SF</t>
  </si>
  <si>
    <t>Cumulative ECLSS/ISRU/Crew Systems Mass delivered to surface</t>
  </si>
  <si>
    <t>Launch</t>
  </si>
  <si>
    <t>Individual launches</t>
  </si>
  <si>
    <t>Cumulative</t>
  </si>
  <si>
    <t>dBPS</t>
  </si>
  <si>
    <t>dSF</t>
  </si>
  <si>
    <t>Crew 6 (2034)</t>
  </si>
  <si>
    <t>Crew 7 (2036)</t>
  </si>
  <si>
    <t>Diff</t>
  </si>
  <si>
    <t>Year</t>
  </si>
  <si>
    <t>ISRU (Primary)</t>
  </si>
  <si>
    <t>ISRU (Secondary)</t>
  </si>
  <si>
    <t>ECLSS (Primary)</t>
  </si>
  <si>
    <t>ECLSS (Secondary)</t>
  </si>
  <si>
    <t>Crew Systems (Primary)</t>
  </si>
  <si>
    <t>Crew Systems (Secondary)</t>
  </si>
  <si>
    <t xml:space="preserve"> </t>
  </si>
  <si>
    <t>System</t>
  </si>
  <si>
    <t>Spares</t>
  </si>
  <si>
    <t>ISRU</t>
  </si>
  <si>
    <t>Open-Loop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</si>
</sst>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4.xml"/><Relationship Id="rId7" Type="http://schemas.openxmlformats.org/officeDocument/2006/relationships/worksheet" Target="worksheets/sheet3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ECLSS/ISRU/Crew Systems Mass Breakdown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'Overall Logistics (2)'!$A$41</c:f>
              <c:strCache>
                <c:ptCount val="1"/>
                <c:pt idx="0">
                  <c:v>Chart Data</c:v>
                </c:pt>
              </c:strCache>
            </c:strRef>
          </c:tx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(2)'!$A$42:$A$65</c:f>
              <c:numCache>
                <c:formatCode>General</c:formatCode>
                <c:ptCount val="24"/>
                <c:pt idx="0">
                  <c:v>0.0</c:v>
                </c:pt>
                <c:pt idx="4">
                  <c:v>0.0</c:v>
                </c:pt>
                <c:pt idx="8">
                  <c:v>0.0</c:v>
                </c:pt>
                <c:pt idx="12">
                  <c:v>0.0</c:v>
                </c:pt>
                <c:pt idx="16">
                  <c:v>0.0</c:v>
                </c:pt>
                <c:pt idx="20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'Overall Logistics (2)'!$B$41</c:f>
              <c:strCache>
                <c:ptCount val="1"/>
              </c:strCache>
            </c:strRef>
          </c:tx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(2)'!$B$42:$B$65</c:f>
              <c:numCache>
                <c:formatCode>General</c:formatCode>
                <c:ptCount val="24"/>
                <c:pt idx="1">
                  <c:v>0.0</c:v>
                </c:pt>
                <c:pt idx="2">
                  <c:v>0.0</c:v>
                </c:pt>
                <c:pt idx="5">
                  <c:v>0.0</c:v>
                </c:pt>
                <c:pt idx="6">
                  <c:v>0.0</c:v>
                </c:pt>
                <c:pt idx="9">
                  <c:v>0.0</c:v>
                </c:pt>
                <c:pt idx="10">
                  <c:v>0.0</c:v>
                </c:pt>
                <c:pt idx="13">
                  <c:v>0.0</c:v>
                </c:pt>
                <c:pt idx="14">
                  <c:v>0.0</c:v>
                </c:pt>
                <c:pt idx="17">
                  <c:v>0.0</c:v>
                </c:pt>
                <c:pt idx="18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'Overall Logistics (2)'!$C$41</c:f>
              <c:strCache>
                <c:ptCount val="1"/>
                <c:pt idx="0">
                  <c:v>PDISRU</c:v>
                </c:pt>
              </c:strCache>
            </c:strRef>
          </c:tx>
          <c:spPr>
            <a:solidFill>
              <a:schemeClr val="accent4"/>
            </a:solidFill>
            <a:ln w="9525" cmpd="sng"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(2)'!$C$42:$C$65</c:f>
              <c:numCache>
                <c:formatCode>General</c:formatCode>
                <c:ptCount val="24"/>
                <c:pt idx="1">
                  <c:v>0.80127</c:v>
                </c:pt>
                <c:pt idx="5">
                  <c:v>0.0</c:v>
                </c:pt>
                <c:pt idx="9">
                  <c:v>0.0</c:v>
                </c:pt>
                <c:pt idx="13">
                  <c:v>0.0</c:v>
                </c:pt>
                <c:pt idx="17">
                  <c:v>0.0</c:v>
                </c:pt>
                <c:pt idx="21">
                  <c:v>0.0</c:v>
                </c:pt>
                <c:pt idx="2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'Overall Logistics (2)'!$D$41</c:f>
              <c:strCache>
                <c:ptCount val="1"/>
                <c:pt idx="0">
                  <c:v>ISRU (Primary)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 w="9525" cmpd="sng"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(2)'!$D$42:$D$65</c:f>
              <c:numCache>
                <c:formatCode>General</c:formatCode>
                <c:ptCount val="24"/>
                <c:pt idx="1">
                  <c:v>0.19789</c:v>
                </c:pt>
                <c:pt idx="5">
                  <c:v>0.19789</c:v>
                </c:pt>
                <c:pt idx="9">
                  <c:v>0.19789</c:v>
                </c:pt>
                <c:pt idx="13">
                  <c:v>0.19789</c:v>
                </c:pt>
                <c:pt idx="17">
                  <c:v>0.19789</c:v>
                </c:pt>
                <c:pt idx="21">
                  <c:v>0.19789</c:v>
                </c:pt>
              </c:numCache>
            </c:numRef>
          </c:val>
        </c:ser>
        <c:ser>
          <c:idx val="4"/>
          <c:order val="4"/>
          <c:tx>
            <c:strRef>
              <c:f>'Overall Logistics (2)'!$E$41</c:f>
              <c:strCache>
                <c:ptCount val="1"/>
                <c:pt idx="0">
                  <c:v>ISRU (Secondary)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9525" cmpd="sng"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(2)'!$E$42:$E$65</c:f>
              <c:numCache>
                <c:formatCode>General</c:formatCode>
                <c:ptCount val="24"/>
                <c:pt idx="1">
                  <c:v>0.19789</c:v>
                </c:pt>
                <c:pt idx="5">
                  <c:v>0.19789</c:v>
                </c:pt>
                <c:pt idx="9">
                  <c:v>0.19789</c:v>
                </c:pt>
                <c:pt idx="13">
                  <c:v>0.19789</c:v>
                </c:pt>
                <c:pt idx="17">
                  <c:v>0.19789</c:v>
                </c:pt>
                <c:pt idx="21">
                  <c:v>0.19789</c:v>
                </c:pt>
              </c:numCache>
            </c:numRef>
          </c:val>
        </c:ser>
        <c:ser>
          <c:idx val="5"/>
          <c:order val="5"/>
          <c:tx>
            <c:strRef>
              <c:f>'Overall Logistics (2)'!$F$41</c:f>
              <c:strCache>
                <c:ptCount val="1"/>
                <c:pt idx="0">
                  <c:v>ECLSS (Primary)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 w="9525" cmpd="sng"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(2)'!$F$42:$F$65</c:f>
              <c:numCache>
                <c:formatCode>General</c:formatCode>
                <c:ptCount val="24"/>
                <c:pt idx="1">
                  <c:v>17.17157</c:v>
                </c:pt>
                <c:pt idx="5">
                  <c:v>17.17157</c:v>
                </c:pt>
                <c:pt idx="9">
                  <c:v>17.17157</c:v>
                </c:pt>
                <c:pt idx="13">
                  <c:v>17.17157</c:v>
                </c:pt>
                <c:pt idx="17">
                  <c:v>17.17157</c:v>
                </c:pt>
                <c:pt idx="21">
                  <c:v>17.17157</c:v>
                </c:pt>
              </c:numCache>
            </c:numRef>
          </c:val>
        </c:ser>
        <c:ser>
          <c:idx val="6"/>
          <c:order val="6"/>
          <c:tx>
            <c:strRef>
              <c:f>'Overall Logistics (2)'!$G$41</c:f>
              <c:strCache>
                <c:ptCount val="1"/>
                <c:pt idx="0">
                  <c:v>ECLSS (Secondary)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(2)'!$G$42:$G$65</c:f>
              <c:numCache>
                <c:formatCode>General</c:formatCode>
                <c:ptCount val="24"/>
                <c:pt idx="1">
                  <c:v>3.10177</c:v>
                </c:pt>
                <c:pt idx="5">
                  <c:v>3.10177</c:v>
                </c:pt>
                <c:pt idx="9">
                  <c:v>3.10177</c:v>
                </c:pt>
                <c:pt idx="13">
                  <c:v>3.10177</c:v>
                </c:pt>
                <c:pt idx="17">
                  <c:v>3.10177</c:v>
                </c:pt>
                <c:pt idx="21">
                  <c:v>3.10177</c:v>
                </c:pt>
              </c:numCache>
            </c:numRef>
          </c:val>
        </c:ser>
        <c:ser>
          <c:idx val="7"/>
          <c:order val="7"/>
          <c:tx>
            <c:strRef>
              <c:f>'Overall Logistics (2)'!$H$41</c:f>
              <c:strCache>
                <c:ptCount val="1"/>
                <c:pt idx="0">
                  <c:v>Infl. Hab.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(2)'!$H$42:$H$65</c:f>
              <c:numCache>
                <c:formatCode>General</c:formatCode>
                <c:ptCount val="24"/>
                <c:pt idx="1">
                  <c:v>9.16</c:v>
                </c:pt>
                <c:pt idx="5">
                  <c:v>9.16</c:v>
                </c:pt>
                <c:pt idx="9">
                  <c:v>9.16</c:v>
                </c:pt>
                <c:pt idx="13">
                  <c:v>9.16</c:v>
                </c:pt>
                <c:pt idx="17">
                  <c:v>9.16</c:v>
                </c:pt>
                <c:pt idx="21">
                  <c:v>9.16</c:v>
                </c:pt>
              </c:numCache>
            </c:numRef>
          </c:val>
        </c:ser>
        <c:ser>
          <c:idx val="8"/>
          <c:order val="8"/>
          <c:tx>
            <c:strRef>
              <c:f>'Overall Logistics (2)'!$I$41</c:f>
              <c:strCache>
                <c:ptCount val="1"/>
                <c:pt idx="0">
                  <c:v>Crew Systems (Primary)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(2)'!$I$42:$I$65</c:f>
              <c:numCache>
                <c:formatCode>General</c:formatCode>
                <c:ptCount val="24"/>
                <c:pt idx="1">
                  <c:v>6.52154</c:v>
                </c:pt>
                <c:pt idx="5">
                  <c:v>6.52154</c:v>
                </c:pt>
                <c:pt idx="9">
                  <c:v>6.52154</c:v>
                </c:pt>
                <c:pt idx="13">
                  <c:v>6.52154</c:v>
                </c:pt>
                <c:pt idx="17">
                  <c:v>6.52154</c:v>
                </c:pt>
                <c:pt idx="21">
                  <c:v>6.52154</c:v>
                </c:pt>
              </c:numCache>
            </c:numRef>
          </c:val>
        </c:ser>
        <c:ser>
          <c:idx val="9"/>
          <c:order val="9"/>
          <c:tx>
            <c:strRef>
              <c:f>'Overall Logistics (2)'!$J$41</c:f>
              <c:strCache>
                <c:ptCount val="1"/>
                <c:pt idx="0">
                  <c:v>Crew Systems (Secondary)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(2)'!$J$42:$J$65</c:f>
              <c:numCache>
                <c:formatCode>General</c:formatCode>
                <c:ptCount val="24"/>
                <c:pt idx="1">
                  <c:v>0.16874</c:v>
                </c:pt>
                <c:pt idx="5">
                  <c:v>0.16874</c:v>
                </c:pt>
                <c:pt idx="9">
                  <c:v>0.16874</c:v>
                </c:pt>
                <c:pt idx="13">
                  <c:v>0.16874</c:v>
                </c:pt>
                <c:pt idx="17">
                  <c:v>0.16874</c:v>
                </c:pt>
                <c:pt idx="21">
                  <c:v>0.16874</c:v>
                </c:pt>
              </c:numCache>
            </c:numRef>
          </c:val>
        </c:ser>
        <c:ser>
          <c:idx val="10"/>
          <c:order val="10"/>
          <c:tx>
            <c:strRef>
              <c:f>'Overall Logistics (2)'!$K$41</c:f>
              <c:strCache>
                <c:ptCount val="1"/>
                <c:pt idx="0">
                  <c:v>PDISRU Spares</c:v>
                </c:pt>
              </c:strCache>
            </c:strRef>
          </c:tx>
          <c:spPr>
            <a:solidFill>
              <a:srgbClr val="B3A2C7"/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(2)'!$K$42:$K$65</c:f>
              <c:numCache>
                <c:formatCode>General</c:formatCode>
                <c:ptCount val="24"/>
                <c:pt idx="1">
                  <c:v>0.0</c:v>
                </c:pt>
                <c:pt idx="5">
                  <c:v>2.11069</c:v>
                </c:pt>
                <c:pt idx="9">
                  <c:v>2.11069</c:v>
                </c:pt>
                <c:pt idx="13">
                  <c:v>2.11069</c:v>
                </c:pt>
                <c:pt idx="17">
                  <c:v>2.11069</c:v>
                </c:pt>
                <c:pt idx="21">
                  <c:v>2.11069</c:v>
                </c:pt>
              </c:numCache>
            </c:numRef>
          </c:val>
        </c:ser>
        <c:ser>
          <c:idx val="11"/>
          <c:order val="11"/>
          <c:tx>
            <c:strRef>
              <c:f>'Overall Logistics (2)'!$L$41</c:f>
              <c:strCache>
                <c:ptCount val="1"/>
                <c:pt idx="0">
                  <c:v>ISRU Spares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(2)'!$L$42:$L$65</c:f>
              <c:numCache>
                <c:formatCode>General</c:formatCode>
                <c:ptCount val="24"/>
                <c:pt idx="1">
                  <c:v>0.0</c:v>
                </c:pt>
                <c:pt idx="5">
                  <c:v>0.70342</c:v>
                </c:pt>
                <c:pt idx="9">
                  <c:v>1.40684</c:v>
                </c:pt>
                <c:pt idx="13">
                  <c:v>2.11026</c:v>
                </c:pt>
                <c:pt idx="17">
                  <c:v>2.81368</c:v>
                </c:pt>
                <c:pt idx="21">
                  <c:v>3.5171</c:v>
                </c:pt>
              </c:numCache>
            </c:numRef>
          </c:val>
        </c:ser>
        <c:ser>
          <c:idx val="12"/>
          <c:order val="12"/>
          <c:tx>
            <c:strRef>
              <c:f>'Overall Logistics (2)'!$M$41</c:f>
              <c:strCache>
                <c:ptCount val="1"/>
                <c:pt idx="0">
                  <c:v>ECLSS Spares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(2)'!$M$42:$M$65</c:f>
              <c:numCache>
                <c:formatCode>General</c:formatCode>
                <c:ptCount val="24"/>
                <c:pt idx="1">
                  <c:v>0.0</c:v>
                </c:pt>
                <c:pt idx="5">
                  <c:v>10.79407</c:v>
                </c:pt>
                <c:pt idx="9">
                  <c:v>21.58814</c:v>
                </c:pt>
                <c:pt idx="13">
                  <c:v>32.38221</c:v>
                </c:pt>
                <c:pt idx="17">
                  <c:v>43.17628</c:v>
                </c:pt>
                <c:pt idx="21">
                  <c:v>53.97035</c:v>
                </c:pt>
              </c:numCache>
            </c:numRef>
          </c:val>
        </c:ser>
        <c:ser>
          <c:idx val="13"/>
          <c:order val="13"/>
          <c:tx>
            <c:strRef>
              <c:f>'Overall Logistics (2)'!$N$41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rgbClr val="9BBB59"/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(2)'!$N$42:$N$65</c:f>
              <c:numCache>
                <c:formatCode>General</c:formatCode>
                <c:ptCount val="24"/>
                <c:pt idx="1">
                  <c:v>0.0</c:v>
                </c:pt>
                <c:pt idx="5">
                  <c:v>0.0</c:v>
                </c:pt>
                <c:pt idx="9">
                  <c:v>0.0</c:v>
                </c:pt>
                <c:pt idx="13">
                  <c:v>0.0</c:v>
                </c:pt>
                <c:pt idx="17">
                  <c:v>0.0</c:v>
                </c:pt>
                <c:pt idx="21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'Overall Logistics (2)'!$O$41</c:f>
              <c:strCache>
                <c:ptCount val="1"/>
                <c:pt idx="0">
                  <c:v>EVA Spares</c:v>
                </c:pt>
              </c:strCache>
            </c:strRef>
          </c:tx>
          <c:spPr>
            <a:solidFill>
              <a:schemeClr val="tx1"/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(2)'!$O$42:$O$65</c:f>
              <c:numCache>
                <c:formatCode>General</c:formatCode>
                <c:ptCount val="24"/>
                <c:pt idx="1">
                  <c:v>0.0</c:v>
                </c:pt>
                <c:pt idx="5">
                  <c:v>0.20256</c:v>
                </c:pt>
                <c:pt idx="9">
                  <c:v>0.40512</c:v>
                </c:pt>
                <c:pt idx="13">
                  <c:v>0.60768</c:v>
                </c:pt>
                <c:pt idx="17">
                  <c:v>0.81024</c:v>
                </c:pt>
                <c:pt idx="21">
                  <c:v>1.0128</c:v>
                </c:pt>
              </c:numCache>
            </c:numRef>
          </c:val>
        </c:ser>
        <c:ser>
          <c:idx val="15"/>
          <c:order val="15"/>
          <c:tx>
            <c:strRef>
              <c:f>'Overall Logistics (2)'!$P$41</c:f>
              <c:strCache>
                <c:ptCount val="1"/>
                <c:pt idx="0">
                  <c:v>PDISRU (SF)</c:v>
                </c:pt>
              </c:strCache>
            </c:strRef>
          </c:tx>
          <c:spPr>
            <a:solidFill>
              <a:srgbClr val="8064A2"/>
            </a:solidFill>
            <a:ln w="9525" cmpd="sng"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(2)'!$P$42:$P$65</c:f>
              <c:numCache>
                <c:formatCode>General</c:formatCode>
                <c:ptCount val="24"/>
                <c:pt idx="2">
                  <c:v>0.43407</c:v>
                </c:pt>
                <c:pt idx="6">
                  <c:v>0.0</c:v>
                </c:pt>
                <c:pt idx="10">
                  <c:v>0.0</c:v>
                </c:pt>
                <c:pt idx="14">
                  <c:v>0.0</c:v>
                </c:pt>
                <c:pt idx="18">
                  <c:v>0.0</c:v>
                </c:pt>
                <c:pt idx="2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'Overall Logistics (2)'!$Q$41</c:f>
              <c:strCache>
                <c:ptCount val="1"/>
                <c:pt idx="0">
                  <c:v>ISRU 1 (SF)</c:v>
                </c:pt>
              </c:strCache>
            </c:strRef>
          </c:tx>
          <c:spPr>
            <a:solidFill>
              <a:srgbClr val="4A452A"/>
            </a:solidFill>
            <a:ln w="9525" cmpd="sng"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(2)'!$Q$42:$Q$65</c:f>
              <c:numCache>
                <c:formatCode>General</c:formatCode>
                <c:ptCount val="24"/>
                <c:pt idx="2">
                  <c:v>0.29332</c:v>
                </c:pt>
                <c:pt idx="6">
                  <c:v>0.29332</c:v>
                </c:pt>
                <c:pt idx="10">
                  <c:v>0.29332</c:v>
                </c:pt>
                <c:pt idx="14">
                  <c:v>0.29332</c:v>
                </c:pt>
                <c:pt idx="18">
                  <c:v>0.29332</c:v>
                </c:pt>
                <c:pt idx="22">
                  <c:v>0.29332</c:v>
                </c:pt>
              </c:numCache>
            </c:numRef>
          </c:val>
        </c:ser>
        <c:ser>
          <c:idx val="17"/>
          <c:order val="17"/>
          <c:tx>
            <c:strRef>
              <c:f>'Overall Logistics (2)'!$R$41</c:f>
              <c:strCache>
                <c:ptCount val="1"/>
                <c:pt idx="0">
                  <c:v>ISRU 2 (SF)</c:v>
                </c:pt>
              </c:strCache>
            </c:strRef>
          </c:tx>
          <c:spPr>
            <a:solidFill>
              <a:srgbClr val="948A54"/>
            </a:solidFill>
            <a:ln w="9525" cmpd="sng"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(2)'!$R$42:$R$65</c:f>
              <c:numCache>
                <c:formatCode>General</c:formatCode>
                <c:ptCount val="24"/>
                <c:pt idx="2">
                  <c:v>0.29332</c:v>
                </c:pt>
                <c:pt idx="6">
                  <c:v>0.29332</c:v>
                </c:pt>
                <c:pt idx="10">
                  <c:v>0.29332</c:v>
                </c:pt>
                <c:pt idx="14">
                  <c:v>0.29332</c:v>
                </c:pt>
                <c:pt idx="18">
                  <c:v>0.29332</c:v>
                </c:pt>
                <c:pt idx="22">
                  <c:v>0.29332</c:v>
                </c:pt>
              </c:numCache>
            </c:numRef>
          </c:val>
        </c:ser>
        <c:ser>
          <c:idx val="18"/>
          <c:order val="18"/>
          <c:tx>
            <c:strRef>
              <c:f>'Overall Logistics (2)'!$S$41</c:f>
              <c:strCache>
                <c:ptCount val="1"/>
                <c:pt idx="0">
                  <c:v>ECLSS 1 (SF)</c:v>
                </c:pt>
              </c:strCache>
            </c:strRef>
          </c:tx>
          <c:spPr>
            <a:solidFill>
              <a:srgbClr val="17375E"/>
            </a:solidFill>
            <a:ln w="9525" cmpd="sng"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(2)'!$S$42:$S$65</c:f>
              <c:numCache>
                <c:formatCode>General</c:formatCode>
                <c:ptCount val="24"/>
                <c:pt idx="2">
                  <c:v>5.1272</c:v>
                </c:pt>
                <c:pt idx="6">
                  <c:v>5.1272</c:v>
                </c:pt>
                <c:pt idx="10">
                  <c:v>5.1272</c:v>
                </c:pt>
                <c:pt idx="14">
                  <c:v>5.1272</c:v>
                </c:pt>
                <c:pt idx="18">
                  <c:v>5.1272</c:v>
                </c:pt>
                <c:pt idx="22">
                  <c:v>5.1272</c:v>
                </c:pt>
              </c:numCache>
            </c:numRef>
          </c:val>
        </c:ser>
        <c:ser>
          <c:idx val="19"/>
          <c:order val="19"/>
          <c:tx>
            <c:strRef>
              <c:f>'Overall Logistics (2)'!$T$41</c:f>
              <c:strCache>
                <c:ptCount val="1"/>
                <c:pt idx="0">
                  <c:v>ECLSS 2 (SF)</c:v>
                </c:pt>
              </c:strCache>
            </c:strRef>
          </c:tx>
          <c:spPr>
            <a:solidFill>
              <a:srgbClr val="558ED5"/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(2)'!$T$42:$T$65</c:f>
              <c:numCache>
                <c:formatCode>General</c:formatCode>
                <c:ptCount val="24"/>
                <c:pt idx="2">
                  <c:v>5.1272</c:v>
                </c:pt>
                <c:pt idx="6">
                  <c:v>5.1272</c:v>
                </c:pt>
                <c:pt idx="10">
                  <c:v>5.1272</c:v>
                </c:pt>
                <c:pt idx="14">
                  <c:v>5.1272</c:v>
                </c:pt>
                <c:pt idx="18">
                  <c:v>5.1272</c:v>
                </c:pt>
                <c:pt idx="22">
                  <c:v>5.1272</c:v>
                </c:pt>
              </c:numCache>
            </c:numRef>
          </c:val>
        </c:ser>
        <c:ser>
          <c:idx val="20"/>
          <c:order val="20"/>
          <c:tx>
            <c:strRef>
              <c:f>'Overall Logistics (2)'!$U$41</c:f>
              <c:strCache>
                <c:ptCount val="1"/>
                <c:pt idx="0">
                  <c:v>Infl. Hab. (SF)</c:v>
                </c:pt>
              </c:strCache>
            </c:strRef>
          </c:tx>
          <c:spPr>
            <a:solidFill>
              <a:srgbClr val="7F7F7F"/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(2)'!$U$42:$U$65</c:f>
              <c:numCache>
                <c:formatCode>General</c:formatCode>
                <c:ptCount val="24"/>
                <c:pt idx="2">
                  <c:v>9.16</c:v>
                </c:pt>
                <c:pt idx="6">
                  <c:v>9.16</c:v>
                </c:pt>
                <c:pt idx="10">
                  <c:v>9.16</c:v>
                </c:pt>
                <c:pt idx="14">
                  <c:v>9.16</c:v>
                </c:pt>
                <c:pt idx="18">
                  <c:v>9.16</c:v>
                </c:pt>
                <c:pt idx="22">
                  <c:v>9.16</c:v>
                </c:pt>
              </c:numCache>
            </c:numRef>
          </c:val>
        </c:ser>
        <c:ser>
          <c:idx val="21"/>
          <c:order val="21"/>
          <c:tx>
            <c:strRef>
              <c:f>'Overall Logistics (2)'!$V$41</c:f>
              <c:strCache>
                <c:ptCount val="1"/>
                <c:pt idx="0">
                  <c:v>Crew Systems 1 (SF)</c:v>
                </c:pt>
              </c:strCache>
            </c:strRef>
          </c:tx>
          <c:spPr>
            <a:solidFill>
              <a:srgbClr val="953735"/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(2)'!$V$42:$V$65</c:f>
              <c:numCache>
                <c:formatCode>General</c:formatCode>
                <c:ptCount val="24"/>
                <c:pt idx="2">
                  <c:v>6.52154</c:v>
                </c:pt>
                <c:pt idx="6">
                  <c:v>6.52154</c:v>
                </c:pt>
                <c:pt idx="10">
                  <c:v>6.52154</c:v>
                </c:pt>
                <c:pt idx="14">
                  <c:v>6.52154</c:v>
                </c:pt>
                <c:pt idx="18">
                  <c:v>6.52154</c:v>
                </c:pt>
                <c:pt idx="22">
                  <c:v>6.52154</c:v>
                </c:pt>
              </c:numCache>
            </c:numRef>
          </c:val>
        </c:ser>
        <c:ser>
          <c:idx val="22"/>
          <c:order val="22"/>
          <c:tx>
            <c:strRef>
              <c:f>'Overall Logistics (2)'!$W$41</c:f>
              <c:strCache>
                <c:ptCount val="1"/>
                <c:pt idx="0">
                  <c:v>Crew Systems 2 (SF)</c:v>
                </c:pt>
              </c:strCache>
            </c:strRef>
          </c:tx>
          <c:spPr>
            <a:solidFill>
              <a:srgbClr val="D99694"/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(2)'!$W$42:$W$65</c:f>
              <c:numCache>
                <c:formatCode>General</c:formatCode>
                <c:ptCount val="24"/>
                <c:pt idx="2">
                  <c:v>0.16874</c:v>
                </c:pt>
                <c:pt idx="6">
                  <c:v>0.16874</c:v>
                </c:pt>
                <c:pt idx="10">
                  <c:v>0.16874</c:v>
                </c:pt>
                <c:pt idx="14">
                  <c:v>0.16874</c:v>
                </c:pt>
                <c:pt idx="18">
                  <c:v>0.16874</c:v>
                </c:pt>
                <c:pt idx="22">
                  <c:v>0.16874</c:v>
                </c:pt>
              </c:numCache>
            </c:numRef>
          </c:val>
        </c:ser>
        <c:ser>
          <c:idx val="23"/>
          <c:order val="23"/>
          <c:tx>
            <c:strRef>
              <c:f>'Overall Logistics (2)'!$X$41</c:f>
              <c:strCache>
                <c:ptCount val="1"/>
                <c:pt idx="0">
                  <c:v>PDISRU Spares (SF)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(2)'!$X$42:$X$65</c:f>
              <c:numCache>
                <c:formatCode>General</c:formatCode>
                <c:ptCount val="24"/>
                <c:pt idx="2">
                  <c:v>0.0</c:v>
                </c:pt>
                <c:pt idx="6">
                  <c:v>1.25513</c:v>
                </c:pt>
                <c:pt idx="10">
                  <c:v>1.25513</c:v>
                </c:pt>
                <c:pt idx="14">
                  <c:v>1.25513</c:v>
                </c:pt>
                <c:pt idx="18">
                  <c:v>1.25513</c:v>
                </c:pt>
                <c:pt idx="22">
                  <c:v>1.25513</c:v>
                </c:pt>
              </c:numCache>
            </c:numRef>
          </c:val>
        </c:ser>
        <c:ser>
          <c:idx val="24"/>
          <c:order val="24"/>
          <c:tx>
            <c:strRef>
              <c:f>'Overall Logistics (2)'!$Y$41</c:f>
              <c:strCache>
                <c:ptCount val="1"/>
                <c:pt idx="0">
                  <c:v>ISRU Spares (SF)</c:v>
                </c:pt>
              </c:strCache>
            </c:strRef>
          </c:tx>
          <c:spPr>
            <a:solidFill>
              <a:srgbClr val="C4BD97"/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(2)'!$Y$42:$Y$65</c:f>
              <c:numCache>
                <c:formatCode>General</c:formatCode>
                <c:ptCount val="24"/>
                <c:pt idx="2">
                  <c:v>0.0</c:v>
                </c:pt>
                <c:pt idx="6">
                  <c:v>0.78684</c:v>
                </c:pt>
                <c:pt idx="10">
                  <c:v>1.57368</c:v>
                </c:pt>
                <c:pt idx="14">
                  <c:v>2.36052</c:v>
                </c:pt>
                <c:pt idx="18">
                  <c:v>3.14736</c:v>
                </c:pt>
                <c:pt idx="22">
                  <c:v>3.9342</c:v>
                </c:pt>
              </c:numCache>
            </c:numRef>
          </c:val>
        </c:ser>
        <c:ser>
          <c:idx val="25"/>
          <c:order val="25"/>
          <c:tx>
            <c:strRef>
              <c:f>'Overall Logistics (2)'!$Z$41</c:f>
              <c:strCache>
                <c:ptCount val="1"/>
                <c:pt idx="0">
                  <c:v>ECLSS Spares (SF)</c:v>
                </c:pt>
              </c:strCache>
            </c:strRef>
          </c:tx>
          <c:spPr>
            <a:solidFill>
              <a:srgbClr val="B9CDE5"/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(2)'!$Z$42:$Z$65</c:f>
              <c:numCache>
                <c:formatCode>General</c:formatCode>
                <c:ptCount val="24"/>
                <c:pt idx="2">
                  <c:v>0.0</c:v>
                </c:pt>
                <c:pt idx="6">
                  <c:v>8.139520000000001</c:v>
                </c:pt>
                <c:pt idx="10">
                  <c:v>16.27904</c:v>
                </c:pt>
                <c:pt idx="14">
                  <c:v>24.41856</c:v>
                </c:pt>
                <c:pt idx="18">
                  <c:v>32.55808</c:v>
                </c:pt>
                <c:pt idx="22">
                  <c:v>40.69760000000001</c:v>
                </c:pt>
              </c:numCache>
            </c:numRef>
          </c:val>
        </c:ser>
        <c:ser>
          <c:idx val="26"/>
          <c:order val="26"/>
          <c:tx>
            <c:strRef>
              <c:f>'Overall Logistics (2)'!$AA$41</c:f>
              <c:strCache>
                <c:ptCount val="1"/>
                <c:pt idx="0">
                  <c:v>Food (SF)</c:v>
                </c:pt>
              </c:strCache>
            </c:strRef>
          </c:tx>
          <c:spPr>
            <a:solidFill>
              <a:srgbClr val="9BBB59"/>
            </a:solidFill>
            <a:ln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(2)'!$AA$42:$AA$65</c:f>
              <c:numCache>
                <c:formatCode>General</c:formatCode>
                <c:ptCount val="24"/>
                <c:pt idx="2">
                  <c:v>0.0</c:v>
                </c:pt>
                <c:pt idx="6">
                  <c:v>0.0</c:v>
                </c:pt>
                <c:pt idx="10">
                  <c:v>2.765882</c:v>
                </c:pt>
                <c:pt idx="14">
                  <c:v>5.531764</c:v>
                </c:pt>
                <c:pt idx="18">
                  <c:v>8.297646</c:v>
                </c:pt>
                <c:pt idx="22">
                  <c:v>11.063528</c:v>
                </c:pt>
              </c:numCache>
            </c:numRef>
          </c:val>
        </c:ser>
        <c:ser>
          <c:idx val="27"/>
          <c:order val="27"/>
          <c:tx>
            <c:strRef>
              <c:f>'Overall Logistics (2)'!$AB$41</c:f>
              <c:strCache>
                <c:ptCount val="1"/>
                <c:pt idx="0">
                  <c:v>EVA Spares (SF)</c:v>
                </c:pt>
              </c:strCache>
            </c:strRef>
          </c:tx>
          <c:spPr>
            <a:solidFill>
              <a:srgbClr val="000000"/>
            </a:solidFill>
            <a:ln w="9525" cmpd="sng">
              <a:solidFill>
                <a:srgbClr val="FFFFFF"/>
              </a:solidFill>
            </a:ln>
          </c:spPr>
          <c:invertIfNegative val="0"/>
          <c:cat>
            <c:multiLvlStrRef>
              <c:f>'Overall Logistics (2)'!$A$42:$B$65</c:f>
              <c:multiLvlStrCache>
                <c:ptCount val="24"/>
                <c:lvl>
                  <c:pt idx="1">
                    <c:v>BPS</c:v>
                  </c:pt>
                  <c:pt idx="2">
                    <c:v>SF</c:v>
                  </c:pt>
                  <c:pt idx="5">
                    <c:v>BPS</c:v>
                  </c:pt>
                  <c:pt idx="6">
                    <c:v>SF</c:v>
                  </c:pt>
                  <c:pt idx="9">
                    <c:v>BPS</c:v>
                  </c:pt>
                  <c:pt idx="10">
                    <c:v>SF</c:v>
                  </c:pt>
                  <c:pt idx="13">
                    <c:v>BPS</c:v>
                  </c:pt>
                  <c:pt idx="14">
                    <c:v>SF</c:v>
                  </c:pt>
                  <c:pt idx="17">
                    <c:v>BPS</c:v>
                  </c:pt>
                  <c:pt idx="18">
                    <c:v>SF</c:v>
                  </c:pt>
                  <c:pt idx="21">
                    <c:v>BPS</c:v>
                  </c:pt>
                  <c:pt idx="22">
                    <c:v>SF</c:v>
                  </c:pt>
                  <c:pt idx="23">
                    <c:v> </c:v>
                  </c:pt>
                </c:lvl>
                <c:lvl>
                  <c:pt idx="0">
                    <c:v>Pre-Deploy (2022)</c:v>
                  </c:pt>
                  <c:pt idx="4">
                    <c:v>Crew 1 (2024)</c:v>
                  </c:pt>
                  <c:pt idx="8">
                    <c:v>Crew 2 (2026)</c:v>
                  </c:pt>
                  <c:pt idx="12">
                    <c:v>Crew 3 (2028)</c:v>
                  </c:pt>
                  <c:pt idx="16">
                    <c:v>Crew 4 (2030)</c:v>
                  </c:pt>
                  <c:pt idx="20">
                    <c:v>Crew 5 (2032)</c:v>
                  </c:pt>
                </c:lvl>
              </c:multiLvlStrCache>
            </c:multiLvlStrRef>
          </c:cat>
          <c:val>
            <c:numRef>
              <c:f>'Overall Logistics (2)'!$AB$42:$AB$65</c:f>
              <c:numCache>
                <c:formatCode>General</c:formatCode>
                <c:ptCount val="24"/>
                <c:pt idx="2">
                  <c:v>0.0</c:v>
                </c:pt>
                <c:pt idx="6">
                  <c:v>0.20256</c:v>
                </c:pt>
                <c:pt idx="10">
                  <c:v>0.40512</c:v>
                </c:pt>
                <c:pt idx="14">
                  <c:v>0.60768</c:v>
                </c:pt>
                <c:pt idx="18">
                  <c:v>0.81024</c:v>
                </c:pt>
                <c:pt idx="22">
                  <c:v>1.0128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34562904"/>
        <c:axId val="2134058536"/>
      </c:barChart>
      <c:catAx>
        <c:axId val="2134562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Launch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134058536"/>
        <c:crosses val="autoZero"/>
        <c:auto val="1"/>
        <c:lblAlgn val="ctr"/>
        <c:lblOffset val="100"/>
        <c:tickMarkSkip val="1"/>
        <c:noMultiLvlLbl val="0"/>
      </c:catAx>
      <c:valAx>
        <c:axId val="2134058536"/>
        <c:scaling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Mass [tons]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134562904"/>
        <c:crossesAt val="1.0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26"/>
        <c:delete val="1"/>
      </c:legendEntry>
      <c:legendEntry>
        <c:idx val="27"/>
        <c:delete val="1"/>
      </c:legendEntry>
      <c:layout/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Times New Roman"/>
          <a:cs typeface="Times New Roman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'Overall Logistics'!$B$41</c:f>
              <c:strCache>
                <c:ptCount val="1"/>
                <c:pt idx="0">
                  <c:v>PDISRU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Logistics'!$B$42:$B$59</c:f>
              <c:numCache>
                <c:formatCode>General</c:formatCode>
                <c:ptCount val="18"/>
                <c:pt idx="1">
                  <c:v>0.80127</c:v>
                </c:pt>
                <c:pt idx="4">
                  <c:v>0.0</c:v>
                </c:pt>
                <c:pt idx="7">
                  <c:v>0.0</c:v>
                </c:pt>
                <c:pt idx="10">
                  <c:v>0.0</c:v>
                </c:pt>
                <c:pt idx="13">
                  <c:v>0.0</c:v>
                </c:pt>
                <c:pt idx="16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'Overall Logistics'!$C$41</c:f>
              <c:strCache>
                <c:ptCount val="1"/>
                <c:pt idx="0">
                  <c:v>ISRU 1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Logistics'!$C$42:$C$59</c:f>
              <c:numCache>
                <c:formatCode>General</c:formatCode>
                <c:ptCount val="18"/>
                <c:pt idx="1">
                  <c:v>0.19789</c:v>
                </c:pt>
                <c:pt idx="4">
                  <c:v>0.19789</c:v>
                </c:pt>
                <c:pt idx="7">
                  <c:v>0.19789</c:v>
                </c:pt>
                <c:pt idx="10">
                  <c:v>0.19789</c:v>
                </c:pt>
                <c:pt idx="13">
                  <c:v>0.19789</c:v>
                </c:pt>
                <c:pt idx="16">
                  <c:v>0.19789</c:v>
                </c:pt>
              </c:numCache>
            </c:numRef>
          </c:val>
        </c:ser>
        <c:ser>
          <c:idx val="2"/>
          <c:order val="2"/>
          <c:tx>
            <c:strRef>
              <c:f>'Overall Logistics'!$D$41</c:f>
              <c:strCache>
                <c:ptCount val="1"/>
                <c:pt idx="0">
                  <c:v>ISRU 2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Logistics'!$D$42:$D$59</c:f>
              <c:numCache>
                <c:formatCode>General</c:formatCode>
                <c:ptCount val="18"/>
                <c:pt idx="1">
                  <c:v>0.19789</c:v>
                </c:pt>
                <c:pt idx="4">
                  <c:v>0.19789</c:v>
                </c:pt>
                <c:pt idx="7">
                  <c:v>0.19789</c:v>
                </c:pt>
                <c:pt idx="10">
                  <c:v>0.19789</c:v>
                </c:pt>
                <c:pt idx="13">
                  <c:v>0.19789</c:v>
                </c:pt>
                <c:pt idx="16">
                  <c:v>0.19789</c:v>
                </c:pt>
              </c:numCache>
            </c:numRef>
          </c:val>
        </c:ser>
        <c:ser>
          <c:idx val="3"/>
          <c:order val="3"/>
          <c:tx>
            <c:strRef>
              <c:f>'Overall Logistics'!$E$41</c:f>
              <c:strCache>
                <c:ptCount val="1"/>
                <c:pt idx="0">
                  <c:v>ECLSS 1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Logistics'!$E$42:$E$59</c:f>
              <c:numCache>
                <c:formatCode>General</c:formatCode>
                <c:ptCount val="18"/>
                <c:pt idx="1">
                  <c:v>17.17157</c:v>
                </c:pt>
                <c:pt idx="4">
                  <c:v>17.17157</c:v>
                </c:pt>
                <c:pt idx="7">
                  <c:v>17.17157</c:v>
                </c:pt>
                <c:pt idx="10">
                  <c:v>17.17157</c:v>
                </c:pt>
                <c:pt idx="13">
                  <c:v>17.17157</c:v>
                </c:pt>
                <c:pt idx="16">
                  <c:v>17.17157</c:v>
                </c:pt>
              </c:numCache>
            </c:numRef>
          </c:val>
        </c:ser>
        <c:ser>
          <c:idx val="4"/>
          <c:order val="4"/>
          <c:tx>
            <c:strRef>
              <c:f>'Overall Logistics'!$F$41</c:f>
              <c:strCache>
                <c:ptCount val="1"/>
                <c:pt idx="0">
                  <c:v>ECLSS 2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Logistics'!$F$42:$F$59</c:f>
              <c:numCache>
                <c:formatCode>General</c:formatCode>
                <c:ptCount val="18"/>
                <c:pt idx="1">
                  <c:v>3.10177</c:v>
                </c:pt>
                <c:pt idx="4">
                  <c:v>3.10177</c:v>
                </c:pt>
                <c:pt idx="7">
                  <c:v>3.10177</c:v>
                </c:pt>
                <c:pt idx="10">
                  <c:v>3.10177</c:v>
                </c:pt>
                <c:pt idx="13">
                  <c:v>3.10177</c:v>
                </c:pt>
                <c:pt idx="16">
                  <c:v>3.10177</c:v>
                </c:pt>
              </c:numCache>
            </c:numRef>
          </c:val>
        </c:ser>
        <c:ser>
          <c:idx val="5"/>
          <c:order val="5"/>
          <c:tx>
            <c:strRef>
              <c:f>'Overall Logistics'!$G$41</c:f>
              <c:strCache>
                <c:ptCount val="1"/>
                <c:pt idx="0">
                  <c:v>Infl. Hab.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Logistics'!$G$42:$G$59</c:f>
              <c:numCache>
                <c:formatCode>General</c:formatCode>
                <c:ptCount val="18"/>
                <c:pt idx="1">
                  <c:v>9.16</c:v>
                </c:pt>
                <c:pt idx="4">
                  <c:v>9.16</c:v>
                </c:pt>
                <c:pt idx="7">
                  <c:v>9.16</c:v>
                </c:pt>
                <c:pt idx="10">
                  <c:v>9.16</c:v>
                </c:pt>
                <c:pt idx="13">
                  <c:v>9.16</c:v>
                </c:pt>
                <c:pt idx="16">
                  <c:v>9.16</c:v>
                </c:pt>
              </c:numCache>
            </c:numRef>
          </c:val>
        </c:ser>
        <c:ser>
          <c:idx val="6"/>
          <c:order val="6"/>
          <c:tx>
            <c:strRef>
              <c:f>'Overall Logistics'!$H$41</c:f>
              <c:strCache>
                <c:ptCount val="1"/>
                <c:pt idx="0">
                  <c:v>Crew Systems 1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Logistics'!$H$42:$H$59</c:f>
              <c:numCache>
                <c:formatCode>General</c:formatCode>
                <c:ptCount val="18"/>
                <c:pt idx="1">
                  <c:v>6.52154</c:v>
                </c:pt>
                <c:pt idx="4">
                  <c:v>6.52154</c:v>
                </c:pt>
                <c:pt idx="7">
                  <c:v>6.52154</c:v>
                </c:pt>
                <c:pt idx="10">
                  <c:v>6.52154</c:v>
                </c:pt>
                <c:pt idx="13">
                  <c:v>6.52154</c:v>
                </c:pt>
                <c:pt idx="16">
                  <c:v>6.52154</c:v>
                </c:pt>
              </c:numCache>
            </c:numRef>
          </c:val>
        </c:ser>
        <c:ser>
          <c:idx val="7"/>
          <c:order val="7"/>
          <c:tx>
            <c:strRef>
              <c:f>'Overall Logistics'!$I$41</c:f>
              <c:strCache>
                <c:ptCount val="1"/>
                <c:pt idx="0">
                  <c:v>Crew Systems 2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Logistics'!$I$42:$I$59</c:f>
              <c:numCache>
                <c:formatCode>General</c:formatCode>
                <c:ptCount val="18"/>
                <c:pt idx="1">
                  <c:v>0.16874</c:v>
                </c:pt>
                <c:pt idx="4">
                  <c:v>0.16874</c:v>
                </c:pt>
                <c:pt idx="7">
                  <c:v>0.16874</c:v>
                </c:pt>
                <c:pt idx="10">
                  <c:v>0.16874</c:v>
                </c:pt>
                <c:pt idx="13">
                  <c:v>0.16874</c:v>
                </c:pt>
                <c:pt idx="16">
                  <c:v>0.16874</c:v>
                </c:pt>
              </c:numCache>
            </c:numRef>
          </c:val>
        </c:ser>
        <c:ser>
          <c:idx val="8"/>
          <c:order val="8"/>
          <c:tx>
            <c:strRef>
              <c:f>'Overall Logistics'!$J$41</c:f>
              <c:strCache>
                <c:ptCount val="1"/>
                <c:pt idx="0">
                  <c:v>PDISRU Spares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Logistics'!$J$42:$J$59</c:f>
              <c:numCache>
                <c:formatCode>General</c:formatCode>
                <c:ptCount val="18"/>
                <c:pt idx="1">
                  <c:v>0.0</c:v>
                </c:pt>
                <c:pt idx="4">
                  <c:v>2.11069</c:v>
                </c:pt>
                <c:pt idx="7">
                  <c:v>2.11069</c:v>
                </c:pt>
                <c:pt idx="10">
                  <c:v>2.11069</c:v>
                </c:pt>
                <c:pt idx="13">
                  <c:v>2.11069</c:v>
                </c:pt>
                <c:pt idx="16">
                  <c:v>2.11069</c:v>
                </c:pt>
              </c:numCache>
            </c:numRef>
          </c:val>
        </c:ser>
        <c:ser>
          <c:idx val="9"/>
          <c:order val="9"/>
          <c:tx>
            <c:strRef>
              <c:f>'Overall Logistics'!$K$41</c:f>
              <c:strCache>
                <c:ptCount val="1"/>
                <c:pt idx="0">
                  <c:v>ISRU Spares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Logistics'!$K$42:$K$59</c:f>
              <c:numCache>
                <c:formatCode>General</c:formatCode>
                <c:ptCount val="18"/>
                <c:pt idx="1">
                  <c:v>0.0</c:v>
                </c:pt>
                <c:pt idx="4">
                  <c:v>0.70342</c:v>
                </c:pt>
                <c:pt idx="7">
                  <c:v>1.40684</c:v>
                </c:pt>
                <c:pt idx="10">
                  <c:v>2.11026</c:v>
                </c:pt>
                <c:pt idx="13">
                  <c:v>2.81368</c:v>
                </c:pt>
                <c:pt idx="16">
                  <c:v>3.5171</c:v>
                </c:pt>
              </c:numCache>
            </c:numRef>
          </c:val>
        </c:ser>
        <c:ser>
          <c:idx val="10"/>
          <c:order val="10"/>
          <c:tx>
            <c:strRef>
              <c:f>'Overall Logistics'!$L$41</c:f>
              <c:strCache>
                <c:ptCount val="1"/>
                <c:pt idx="0">
                  <c:v>ECLSS Spares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Logistics'!$L$42:$L$59</c:f>
              <c:numCache>
                <c:formatCode>General</c:formatCode>
                <c:ptCount val="18"/>
                <c:pt idx="1">
                  <c:v>0.0</c:v>
                </c:pt>
                <c:pt idx="4">
                  <c:v>10.44798</c:v>
                </c:pt>
                <c:pt idx="7">
                  <c:v>20.89596</c:v>
                </c:pt>
                <c:pt idx="10">
                  <c:v>31.34394</c:v>
                </c:pt>
                <c:pt idx="13">
                  <c:v>41.79192</c:v>
                </c:pt>
                <c:pt idx="16">
                  <c:v>52.2399</c:v>
                </c:pt>
              </c:numCache>
            </c:numRef>
          </c:val>
        </c:ser>
        <c:ser>
          <c:idx val="11"/>
          <c:order val="11"/>
          <c:tx>
            <c:strRef>
              <c:f>'Overall Logistics'!$M$41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Logistics'!$M$42:$M$59</c:f>
              <c:numCache>
                <c:formatCode>General</c:formatCode>
                <c:ptCount val="18"/>
                <c:pt idx="1">
                  <c:v>0.0</c:v>
                </c:pt>
                <c:pt idx="4">
                  <c:v>0.0</c:v>
                </c:pt>
                <c:pt idx="7">
                  <c:v>0.0</c:v>
                </c:pt>
                <c:pt idx="10">
                  <c:v>0.0</c:v>
                </c:pt>
                <c:pt idx="13">
                  <c:v>0.0</c:v>
                </c:pt>
                <c:pt idx="16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'Overall Logistics'!$N$41</c:f>
              <c:strCache>
                <c:ptCount val="1"/>
                <c:pt idx="0">
                  <c:v>EVA Spares</c:v>
                </c:pt>
              </c:strCache>
            </c:strRef>
          </c:tx>
          <c:spPr>
            <a:solidFill>
              <a:schemeClr val="tx1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Logistics'!$N$42:$N$59</c:f>
              <c:numCache>
                <c:formatCode>General</c:formatCode>
                <c:ptCount val="18"/>
                <c:pt idx="1">
                  <c:v>0.0</c:v>
                </c:pt>
                <c:pt idx="4">
                  <c:v>0.20256</c:v>
                </c:pt>
                <c:pt idx="7">
                  <c:v>0.40512</c:v>
                </c:pt>
                <c:pt idx="10">
                  <c:v>0.60768</c:v>
                </c:pt>
                <c:pt idx="13">
                  <c:v>0.81024</c:v>
                </c:pt>
                <c:pt idx="16">
                  <c:v>1.0128</c:v>
                </c:pt>
              </c:numCache>
            </c:numRef>
          </c:val>
        </c:ser>
        <c:ser>
          <c:idx val="13"/>
          <c:order val="13"/>
          <c:tx>
            <c:strRef>
              <c:f>'Overall Logistics'!$O$41</c:f>
              <c:strCache>
                <c:ptCount val="1"/>
                <c:pt idx="0">
                  <c:v>PDISRU (SF)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Logistics'!$O$42:$O$59</c:f>
              <c:numCache>
                <c:formatCode>General</c:formatCode>
                <c:ptCount val="18"/>
                <c:pt idx="2">
                  <c:v>0.43407</c:v>
                </c:pt>
                <c:pt idx="5">
                  <c:v>0.0</c:v>
                </c:pt>
                <c:pt idx="8">
                  <c:v>0.0</c:v>
                </c:pt>
                <c:pt idx="11">
                  <c:v>0.0</c:v>
                </c:pt>
                <c:pt idx="14">
                  <c:v>0.0</c:v>
                </c:pt>
                <c:pt idx="17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'Overall Logistics'!$P$41</c:f>
              <c:strCache>
                <c:ptCount val="1"/>
                <c:pt idx="0">
                  <c:v>ISRU 1 (SF)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Logistics'!$P$42:$P$59</c:f>
              <c:numCache>
                <c:formatCode>General</c:formatCode>
                <c:ptCount val="18"/>
                <c:pt idx="2">
                  <c:v>0.29332</c:v>
                </c:pt>
                <c:pt idx="5">
                  <c:v>0.29332</c:v>
                </c:pt>
                <c:pt idx="8">
                  <c:v>0.29332</c:v>
                </c:pt>
                <c:pt idx="11">
                  <c:v>0.29332</c:v>
                </c:pt>
                <c:pt idx="14">
                  <c:v>0.29332</c:v>
                </c:pt>
                <c:pt idx="17">
                  <c:v>0.29332</c:v>
                </c:pt>
              </c:numCache>
            </c:numRef>
          </c:val>
        </c:ser>
        <c:ser>
          <c:idx val="15"/>
          <c:order val="15"/>
          <c:tx>
            <c:strRef>
              <c:f>'Overall Logistics'!$Q$41</c:f>
              <c:strCache>
                <c:ptCount val="1"/>
                <c:pt idx="0">
                  <c:v>ISRU 2 (SF)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Logistics'!$Q$42:$Q$59</c:f>
              <c:numCache>
                <c:formatCode>General</c:formatCode>
                <c:ptCount val="18"/>
                <c:pt idx="2">
                  <c:v>0.29332</c:v>
                </c:pt>
                <c:pt idx="5">
                  <c:v>0.29332</c:v>
                </c:pt>
                <c:pt idx="8">
                  <c:v>0.29332</c:v>
                </c:pt>
                <c:pt idx="11">
                  <c:v>0.29332</c:v>
                </c:pt>
                <c:pt idx="14">
                  <c:v>0.29332</c:v>
                </c:pt>
                <c:pt idx="17">
                  <c:v>0.29332</c:v>
                </c:pt>
              </c:numCache>
            </c:numRef>
          </c:val>
        </c:ser>
        <c:ser>
          <c:idx val="16"/>
          <c:order val="16"/>
          <c:tx>
            <c:strRef>
              <c:f>'Overall Logistics'!$R$41</c:f>
              <c:strCache>
                <c:ptCount val="1"/>
                <c:pt idx="0">
                  <c:v>ECLSS 1 (SF)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Logistics'!$R$42:$R$59</c:f>
              <c:numCache>
                <c:formatCode>General</c:formatCode>
                <c:ptCount val="18"/>
                <c:pt idx="2">
                  <c:v>5.1272</c:v>
                </c:pt>
                <c:pt idx="5">
                  <c:v>5.1272</c:v>
                </c:pt>
                <c:pt idx="8">
                  <c:v>5.1272</c:v>
                </c:pt>
                <c:pt idx="11">
                  <c:v>5.1272</c:v>
                </c:pt>
                <c:pt idx="14">
                  <c:v>5.1272</c:v>
                </c:pt>
                <c:pt idx="17">
                  <c:v>5.1272</c:v>
                </c:pt>
              </c:numCache>
            </c:numRef>
          </c:val>
        </c:ser>
        <c:ser>
          <c:idx val="17"/>
          <c:order val="17"/>
          <c:tx>
            <c:strRef>
              <c:f>'Overall Logistics'!$S$41</c:f>
              <c:strCache>
                <c:ptCount val="1"/>
                <c:pt idx="0">
                  <c:v>ECLSS 2 (SF)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Logistics'!$S$42:$S$59</c:f>
              <c:numCache>
                <c:formatCode>General</c:formatCode>
                <c:ptCount val="18"/>
                <c:pt idx="2">
                  <c:v>5.1272</c:v>
                </c:pt>
                <c:pt idx="5">
                  <c:v>5.1272</c:v>
                </c:pt>
                <c:pt idx="8">
                  <c:v>5.1272</c:v>
                </c:pt>
                <c:pt idx="11">
                  <c:v>5.1272</c:v>
                </c:pt>
                <c:pt idx="14">
                  <c:v>5.1272</c:v>
                </c:pt>
                <c:pt idx="17">
                  <c:v>5.1272</c:v>
                </c:pt>
              </c:numCache>
            </c:numRef>
          </c:val>
        </c:ser>
        <c:ser>
          <c:idx val="18"/>
          <c:order val="18"/>
          <c:tx>
            <c:strRef>
              <c:f>'Overall Logistics'!$T$41</c:f>
              <c:strCache>
                <c:ptCount val="1"/>
                <c:pt idx="0">
                  <c:v>Infl. Hab. (SF)</c:v>
                </c:pt>
              </c:strCache>
            </c:strRef>
          </c:tx>
          <c:spPr>
            <a:solidFill>
              <a:srgbClr val="7F7F7F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Logistics'!$T$42:$T$59</c:f>
              <c:numCache>
                <c:formatCode>General</c:formatCode>
                <c:ptCount val="18"/>
                <c:pt idx="2">
                  <c:v>9.16</c:v>
                </c:pt>
                <c:pt idx="5">
                  <c:v>9.16</c:v>
                </c:pt>
                <c:pt idx="8">
                  <c:v>9.16</c:v>
                </c:pt>
                <c:pt idx="11">
                  <c:v>9.16</c:v>
                </c:pt>
                <c:pt idx="14">
                  <c:v>9.16</c:v>
                </c:pt>
                <c:pt idx="17">
                  <c:v>9.16</c:v>
                </c:pt>
              </c:numCache>
            </c:numRef>
          </c:val>
        </c:ser>
        <c:ser>
          <c:idx val="19"/>
          <c:order val="19"/>
          <c:tx>
            <c:strRef>
              <c:f>'Overall Logistics'!$U$41</c:f>
              <c:strCache>
                <c:ptCount val="1"/>
                <c:pt idx="0">
                  <c:v>Crew Systems 1 (SF)</c:v>
                </c:pt>
              </c:strCache>
            </c:strRef>
          </c:tx>
          <c:spPr>
            <a:solidFill>
              <a:srgbClr val="953735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Logistics'!$U$42:$U$59</c:f>
              <c:numCache>
                <c:formatCode>General</c:formatCode>
                <c:ptCount val="18"/>
                <c:pt idx="2">
                  <c:v>6.52154</c:v>
                </c:pt>
                <c:pt idx="5">
                  <c:v>6.52154</c:v>
                </c:pt>
                <c:pt idx="8">
                  <c:v>6.52154</c:v>
                </c:pt>
                <c:pt idx="11">
                  <c:v>6.52154</c:v>
                </c:pt>
                <c:pt idx="14">
                  <c:v>6.52154</c:v>
                </c:pt>
                <c:pt idx="17">
                  <c:v>6.52154</c:v>
                </c:pt>
              </c:numCache>
            </c:numRef>
          </c:val>
        </c:ser>
        <c:ser>
          <c:idx val="20"/>
          <c:order val="20"/>
          <c:tx>
            <c:strRef>
              <c:f>'Overall Logistics'!$V$41</c:f>
              <c:strCache>
                <c:ptCount val="1"/>
                <c:pt idx="0">
                  <c:v>Crew Systems 2 (SF)</c:v>
                </c:pt>
              </c:strCache>
            </c:strRef>
          </c:tx>
          <c:spPr>
            <a:solidFill>
              <a:srgbClr val="D99694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Logistics'!$V$42:$V$59</c:f>
              <c:numCache>
                <c:formatCode>General</c:formatCode>
                <c:ptCount val="18"/>
                <c:pt idx="2">
                  <c:v>0.16874</c:v>
                </c:pt>
                <c:pt idx="5">
                  <c:v>0.16874</c:v>
                </c:pt>
                <c:pt idx="8">
                  <c:v>0.16874</c:v>
                </c:pt>
                <c:pt idx="11">
                  <c:v>0.16874</c:v>
                </c:pt>
                <c:pt idx="14">
                  <c:v>0.16874</c:v>
                </c:pt>
                <c:pt idx="17">
                  <c:v>0.16874</c:v>
                </c:pt>
              </c:numCache>
            </c:numRef>
          </c:val>
        </c:ser>
        <c:ser>
          <c:idx val="21"/>
          <c:order val="21"/>
          <c:tx>
            <c:strRef>
              <c:f>'Overall Logistics'!$W$41</c:f>
              <c:strCache>
                <c:ptCount val="1"/>
                <c:pt idx="0">
                  <c:v>PDISRU Spares (SF)</c:v>
                </c:pt>
              </c:strCache>
            </c:strRef>
          </c:tx>
          <c:spPr>
            <a:solidFill>
              <a:srgbClr val="7F7F7F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Logistics'!$W$42:$W$59</c:f>
              <c:numCache>
                <c:formatCode>General</c:formatCode>
                <c:ptCount val="18"/>
                <c:pt idx="2">
                  <c:v>0.0</c:v>
                </c:pt>
                <c:pt idx="5">
                  <c:v>1.25513</c:v>
                </c:pt>
                <c:pt idx="8">
                  <c:v>1.25513</c:v>
                </c:pt>
                <c:pt idx="11">
                  <c:v>1.25513</c:v>
                </c:pt>
                <c:pt idx="14">
                  <c:v>1.25513</c:v>
                </c:pt>
                <c:pt idx="17">
                  <c:v>1.25513</c:v>
                </c:pt>
              </c:numCache>
            </c:numRef>
          </c:val>
        </c:ser>
        <c:ser>
          <c:idx val="22"/>
          <c:order val="22"/>
          <c:tx>
            <c:strRef>
              <c:f>'Overall Logistics'!$X$41</c:f>
              <c:strCache>
                <c:ptCount val="1"/>
                <c:pt idx="0">
                  <c:v>ISRU Spares (SF)</c:v>
                </c:pt>
              </c:strCache>
            </c:strRef>
          </c:tx>
          <c:spPr>
            <a:solidFill>
              <a:srgbClr val="C4BD97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Logistics'!$X$42:$X$59</c:f>
              <c:numCache>
                <c:formatCode>General</c:formatCode>
                <c:ptCount val="18"/>
                <c:pt idx="2">
                  <c:v>0.0</c:v>
                </c:pt>
                <c:pt idx="5">
                  <c:v>0.78684</c:v>
                </c:pt>
                <c:pt idx="8">
                  <c:v>1.57368</c:v>
                </c:pt>
                <c:pt idx="11">
                  <c:v>2.36052</c:v>
                </c:pt>
                <c:pt idx="14">
                  <c:v>3.14736</c:v>
                </c:pt>
                <c:pt idx="17">
                  <c:v>3.9342</c:v>
                </c:pt>
              </c:numCache>
            </c:numRef>
          </c:val>
        </c:ser>
        <c:ser>
          <c:idx val="23"/>
          <c:order val="23"/>
          <c:tx>
            <c:strRef>
              <c:f>'Overall Logistics'!$Y$41</c:f>
              <c:strCache>
                <c:ptCount val="1"/>
                <c:pt idx="0">
                  <c:v>ECLSS Spares (SF)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Logistics'!$Y$42:$Y$59</c:f>
              <c:numCache>
                <c:formatCode>General</c:formatCode>
                <c:ptCount val="18"/>
                <c:pt idx="2">
                  <c:v>0.0</c:v>
                </c:pt>
                <c:pt idx="5">
                  <c:v>8.139520000000001</c:v>
                </c:pt>
                <c:pt idx="8">
                  <c:v>16.27904</c:v>
                </c:pt>
                <c:pt idx="11">
                  <c:v>24.41856</c:v>
                </c:pt>
                <c:pt idx="14">
                  <c:v>32.55808</c:v>
                </c:pt>
                <c:pt idx="17">
                  <c:v>40.69760000000001</c:v>
                </c:pt>
              </c:numCache>
            </c:numRef>
          </c:val>
        </c:ser>
        <c:ser>
          <c:idx val="24"/>
          <c:order val="24"/>
          <c:tx>
            <c:strRef>
              <c:f>'Overall Logistics'!$Z$41</c:f>
              <c:strCache>
                <c:ptCount val="1"/>
                <c:pt idx="0">
                  <c:v>Food (SF)</c:v>
                </c:pt>
              </c:strCache>
            </c:strRef>
          </c:tx>
          <c:spPr>
            <a:solidFill>
              <a:srgbClr val="4F6228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Logistics'!$Z$42:$Z$59</c:f>
              <c:numCache>
                <c:formatCode>General</c:formatCode>
                <c:ptCount val="18"/>
                <c:pt idx="2">
                  <c:v>0.0</c:v>
                </c:pt>
                <c:pt idx="5">
                  <c:v>0.0</c:v>
                </c:pt>
                <c:pt idx="8">
                  <c:v>2.765882</c:v>
                </c:pt>
                <c:pt idx="11">
                  <c:v>5.531764</c:v>
                </c:pt>
                <c:pt idx="14">
                  <c:v>8.297646</c:v>
                </c:pt>
                <c:pt idx="17">
                  <c:v>11.063528</c:v>
                </c:pt>
              </c:numCache>
            </c:numRef>
          </c:val>
        </c:ser>
        <c:ser>
          <c:idx val="25"/>
          <c:order val="25"/>
          <c:tx>
            <c:strRef>
              <c:f>'Overall Logistics'!$AA$41</c:f>
              <c:strCache>
                <c:ptCount val="1"/>
                <c:pt idx="0">
                  <c:v>EVA Spares (SF)</c:v>
                </c:pt>
              </c:strCache>
            </c:strRef>
          </c:tx>
          <c:spPr>
            <a:solidFill>
              <a:schemeClr val="tx1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Logistics'!$AA$42:$AA$59</c:f>
              <c:numCache>
                <c:formatCode>General</c:formatCode>
                <c:ptCount val="18"/>
                <c:pt idx="2">
                  <c:v>0.0</c:v>
                </c:pt>
                <c:pt idx="5">
                  <c:v>0.20256</c:v>
                </c:pt>
                <c:pt idx="8">
                  <c:v>0.40512</c:v>
                </c:pt>
                <c:pt idx="11">
                  <c:v>0.60768</c:v>
                </c:pt>
                <c:pt idx="14">
                  <c:v>0.81024</c:v>
                </c:pt>
                <c:pt idx="17">
                  <c:v>1.0128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102177592"/>
        <c:axId val="-2102174680"/>
      </c:barChart>
      <c:catAx>
        <c:axId val="-2102177592"/>
        <c:scaling>
          <c:orientation val="minMax"/>
        </c:scaling>
        <c:delete val="0"/>
        <c:axPos val="b"/>
        <c:majorTickMark val="none"/>
        <c:minorTickMark val="none"/>
        <c:tickLblPos val="low"/>
        <c:crossAx val="-2102174680"/>
        <c:crosses val="autoZero"/>
        <c:auto val="0"/>
        <c:lblAlgn val="ctr"/>
        <c:lblOffset val="100"/>
        <c:noMultiLvlLbl val="0"/>
      </c:catAx>
      <c:valAx>
        <c:axId val="-2102174680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2177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4361271507728"/>
          <c:y val="0.0497992009199968"/>
          <c:w val="0.11378687664042"/>
          <c:h val="0.896044991342871"/>
        </c:manualLayout>
      </c:layout>
      <c:overlay val="0"/>
      <c:spPr>
        <a:ln>
          <a:solidFill>
            <a:srgbClr val="FFFFFF"/>
          </a:solidFill>
        </a:ln>
      </c:spPr>
      <c:txPr>
        <a:bodyPr/>
        <a:lstStyle/>
        <a:p>
          <a:pPr>
            <a:defRPr sz="60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'Overall Logistics'!$B$41</c:f>
              <c:strCache>
                <c:ptCount val="1"/>
                <c:pt idx="0">
                  <c:v>PDISRU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Logistics'!$B$42:$B$59</c:f>
              <c:numCache>
                <c:formatCode>General</c:formatCode>
                <c:ptCount val="18"/>
                <c:pt idx="1">
                  <c:v>0.80127</c:v>
                </c:pt>
                <c:pt idx="4">
                  <c:v>0.0</c:v>
                </c:pt>
                <c:pt idx="7">
                  <c:v>0.0</c:v>
                </c:pt>
                <c:pt idx="10">
                  <c:v>0.0</c:v>
                </c:pt>
                <c:pt idx="13">
                  <c:v>0.0</c:v>
                </c:pt>
                <c:pt idx="16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'Overall Logistics'!$C$41</c:f>
              <c:strCache>
                <c:ptCount val="1"/>
                <c:pt idx="0">
                  <c:v>ISRU 1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Logistics'!$C$42:$C$59</c:f>
              <c:numCache>
                <c:formatCode>General</c:formatCode>
                <c:ptCount val="18"/>
                <c:pt idx="1">
                  <c:v>0.19789</c:v>
                </c:pt>
                <c:pt idx="4">
                  <c:v>0.19789</c:v>
                </c:pt>
                <c:pt idx="7">
                  <c:v>0.19789</c:v>
                </c:pt>
                <c:pt idx="10">
                  <c:v>0.19789</c:v>
                </c:pt>
                <c:pt idx="13">
                  <c:v>0.19789</c:v>
                </c:pt>
                <c:pt idx="16">
                  <c:v>0.19789</c:v>
                </c:pt>
              </c:numCache>
            </c:numRef>
          </c:val>
        </c:ser>
        <c:ser>
          <c:idx val="2"/>
          <c:order val="2"/>
          <c:tx>
            <c:strRef>
              <c:f>'Overall Logistics'!$D$41</c:f>
              <c:strCache>
                <c:ptCount val="1"/>
                <c:pt idx="0">
                  <c:v>ISRU 2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Logistics'!$D$42:$D$59</c:f>
              <c:numCache>
                <c:formatCode>General</c:formatCode>
                <c:ptCount val="18"/>
                <c:pt idx="1">
                  <c:v>0.19789</c:v>
                </c:pt>
                <c:pt idx="4">
                  <c:v>0.19789</c:v>
                </c:pt>
                <c:pt idx="7">
                  <c:v>0.19789</c:v>
                </c:pt>
                <c:pt idx="10">
                  <c:v>0.19789</c:v>
                </c:pt>
                <c:pt idx="13">
                  <c:v>0.19789</c:v>
                </c:pt>
                <c:pt idx="16">
                  <c:v>0.19789</c:v>
                </c:pt>
              </c:numCache>
            </c:numRef>
          </c:val>
        </c:ser>
        <c:ser>
          <c:idx val="3"/>
          <c:order val="3"/>
          <c:tx>
            <c:strRef>
              <c:f>'Overall Logistics'!$E$41</c:f>
              <c:strCache>
                <c:ptCount val="1"/>
                <c:pt idx="0">
                  <c:v>ECLSS 1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Logistics'!$E$42:$E$59</c:f>
              <c:numCache>
                <c:formatCode>General</c:formatCode>
                <c:ptCount val="18"/>
                <c:pt idx="1">
                  <c:v>17.17157</c:v>
                </c:pt>
                <c:pt idx="4">
                  <c:v>17.17157</c:v>
                </c:pt>
                <c:pt idx="7">
                  <c:v>17.17157</c:v>
                </c:pt>
                <c:pt idx="10">
                  <c:v>17.17157</c:v>
                </c:pt>
                <c:pt idx="13">
                  <c:v>17.17157</c:v>
                </c:pt>
                <c:pt idx="16">
                  <c:v>17.17157</c:v>
                </c:pt>
              </c:numCache>
            </c:numRef>
          </c:val>
        </c:ser>
        <c:ser>
          <c:idx val="4"/>
          <c:order val="4"/>
          <c:tx>
            <c:strRef>
              <c:f>'Overall Logistics'!$F$41</c:f>
              <c:strCache>
                <c:ptCount val="1"/>
                <c:pt idx="0">
                  <c:v>ECLSS 2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Logistics'!$F$42:$F$59</c:f>
              <c:numCache>
                <c:formatCode>General</c:formatCode>
                <c:ptCount val="18"/>
                <c:pt idx="1">
                  <c:v>3.10177</c:v>
                </c:pt>
                <c:pt idx="4">
                  <c:v>3.10177</c:v>
                </c:pt>
                <c:pt idx="7">
                  <c:v>3.10177</c:v>
                </c:pt>
                <c:pt idx="10">
                  <c:v>3.10177</c:v>
                </c:pt>
                <c:pt idx="13">
                  <c:v>3.10177</c:v>
                </c:pt>
                <c:pt idx="16">
                  <c:v>3.10177</c:v>
                </c:pt>
              </c:numCache>
            </c:numRef>
          </c:val>
        </c:ser>
        <c:ser>
          <c:idx val="5"/>
          <c:order val="5"/>
          <c:tx>
            <c:strRef>
              <c:f>'Overall Logistics'!$G$41</c:f>
              <c:strCache>
                <c:ptCount val="1"/>
                <c:pt idx="0">
                  <c:v>Infl. Hab.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Logistics'!$G$42:$G$59</c:f>
              <c:numCache>
                <c:formatCode>General</c:formatCode>
                <c:ptCount val="18"/>
                <c:pt idx="1">
                  <c:v>9.16</c:v>
                </c:pt>
                <c:pt idx="4">
                  <c:v>9.16</c:v>
                </c:pt>
                <c:pt idx="7">
                  <c:v>9.16</c:v>
                </c:pt>
                <c:pt idx="10">
                  <c:v>9.16</c:v>
                </c:pt>
                <c:pt idx="13">
                  <c:v>9.16</c:v>
                </c:pt>
                <c:pt idx="16">
                  <c:v>9.16</c:v>
                </c:pt>
              </c:numCache>
            </c:numRef>
          </c:val>
        </c:ser>
        <c:ser>
          <c:idx val="6"/>
          <c:order val="6"/>
          <c:tx>
            <c:strRef>
              <c:f>'Overall Logistics'!$H$41</c:f>
              <c:strCache>
                <c:ptCount val="1"/>
                <c:pt idx="0">
                  <c:v>Crew Systems 1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Logistics'!$H$42:$H$59</c:f>
              <c:numCache>
                <c:formatCode>General</c:formatCode>
                <c:ptCount val="18"/>
                <c:pt idx="1">
                  <c:v>6.52154</c:v>
                </c:pt>
                <c:pt idx="4">
                  <c:v>6.52154</c:v>
                </c:pt>
                <c:pt idx="7">
                  <c:v>6.52154</c:v>
                </c:pt>
                <c:pt idx="10">
                  <c:v>6.52154</c:v>
                </c:pt>
                <c:pt idx="13">
                  <c:v>6.52154</c:v>
                </c:pt>
                <c:pt idx="16">
                  <c:v>6.52154</c:v>
                </c:pt>
              </c:numCache>
            </c:numRef>
          </c:val>
        </c:ser>
        <c:ser>
          <c:idx val="7"/>
          <c:order val="7"/>
          <c:tx>
            <c:strRef>
              <c:f>'Overall Logistics'!$I$41</c:f>
              <c:strCache>
                <c:ptCount val="1"/>
                <c:pt idx="0">
                  <c:v>Crew Systems 2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Logistics'!$I$42:$I$59</c:f>
              <c:numCache>
                <c:formatCode>General</c:formatCode>
                <c:ptCount val="18"/>
                <c:pt idx="1">
                  <c:v>0.16874</c:v>
                </c:pt>
                <c:pt idx="4">
                  <c:v>0.16874</c:v>
                </c:pt>
                <c:pt idx="7">
                  <c:v>0.16874</c:v>
                </c:pt>
                <c:pt idx="10">
                  <c:v>0.16874</c:v>
                </c:pt>
                <c:pt idx="13">
                  <c:v>0.16874</c:v>
                </c:pt>
                <c:pt idx="16">
                  <c:v>0.16874</c:v>
                </c:pt>
              </c:numCache>
            </c:numRef>
          </c:val>
        </c:ser>
        <c:ser>
          <c:idx val="8"/>
          <c:order val="8"/>
          <c:tx>
            <c:strRef>
              <c:f>'Overall Logistics'!$J$41</c:f>
              <c:strCache>
                <c:ptCount val="1"/>
                <c:pt idx="0">
                  <c:v>PDISRU Spares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Logistics'!$J$42:$J$59</c:f>
              <c:numCache>
                <c:formatCode>General</c:formatCode>
                <c:ptCount val="18"/>
                <c:pt idx="1">
                  <c:v>0.0</c:v>
                </c:pt>
                <c:pt idx="4">
                  <c:v>2.11069</c:v>
                </c:pt>
                <c:pt idx="7">
                  <c:v>2.11069</c:v>
                </c:pt>
                <c:pt idx="10">
                  <c:v>2.11069</c:v>
                </c:pt>
                <c:pt idx="13">
                  <c:v>2.11069</c:v>
                </c:pt>
                <c:pt idx="16">
                  <c:v>2.11069</c:v>
                </c:pt>
              </c:numCache>
            </c:numRef>
          </c:val>
        </c:ser>
        <c:ser>
          <c:idx val="9"/>
          <c:order val="9"/>
          <c:tx>
            <c:strRef>
              <c:f>'Overall Logistics'!$K$41</c:f>
              <c:strCache>
                <c:ptCount val="1"/>
                <c:pt idx="0">
                  <c:v>ISRU Spares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Logistics'!$K$42:$K$59</c:f>
              <c:numCache>
                <c:formatCode>General</c:formatCode>
                <c:ptCount val="18"/>
                <c:pt idx="1">
                  <c:v>0.0</c:v>
                </c:pt>
                <c:pt idx="4">
                  <c:v>0.70342</c:v>
                </c:pt>
                <c:pt idx="7">
                  <c:v>1.40684</c:v>
                </c:pt>
                <c:pt idx="10">
                  <c:v>2.11026</c:v>
                </c:pt>
                <c:pt idx="13">
                  <c:v>2.81368</c:v>
                </c:pt>
                <c:pt idx="16">
                  <c:v>3.5171</c:v>
                </c:pt>
              </c:numCache>
            </c:numRef>
          </c:val>
        </c:ser>
        <c:ser>
          <c:idx val="10"/>
          <c:order val="10"/>
          <c:tx>
            <c:strRef>
              <c:f>'Overall Logistics'!$L$41</c:f>
              <c:strCache>
                <c:ptCount val="1"/>
                <c:pt idx="0">
                  <c:v>ECLSS Spares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Logistics'!$L$42:$L$59</c:f>
              <c:numCache>
                <c:formatCode>General</c:formatCode>
                <c:ptCount val="18"/>
                <c:pt idx="1">
                  <c:v>0.0</c:v>
                </c:pt>
                <c:pt idx="4">
                  <c:v>10.44798</c:v>
                </c:pt>
                <c:pt idx="7">
                  <c:v>20.89596</c:v>
                </c:pt>
                <c:pt idx="10">
                  <c:v>31.34394</c:v>
                </c:pt>
                <c:pt idx="13">
                  <c:v>41.79192</c:v>
                </c:pt>
                <c:pt idx="16">
                  <c:v>52.2399</c:v>
                </c:pt>
              </c:numCache>
            </c:numRef>
          </c:val>
        </c:ser>
        <c:ser>
          <c:idx val="11"/>
          <c:order val="11"/>
          <c:tx>
            <c:strRef>
              <c:f>'Overall Logistics'!$M$41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Logistics'!$M$42:$M$59</c:f>
              <c:numCache>
                <c:formatCode>General</c:formatCode>
                <c:ptCount val="18"/>
                <c:pt idx="1">
                  <c:v>0.0</c:v>
                </c:pt>
                <c:pt idx="4">
                  <c:v>0.0</c:v>
                </c:pt>
                <c:pt idx="7">
                  <c:v>0.0</c:v>
                </c:pt>
                <c:pt idx="10">
                  <c:v>0.0</c:v>
                </c:pt>
                <c:pt idx="13">
                  <c:v>0.0</c:v>
                </c:pt>
                <c:pt idx="16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'Overall Logistics'!$N$41</c:f>
              <c:strCache>
                <c:ptCount val="1"/>
                <c:pt idx="0">
                  <c:v>EVA Spares</c:v>
                </c:pt>
              </c:strCache>
            </c:strRef>
          </c:tx>
          <c:spPr>
            <a:solidFill>
              <a:schemeClr val="tx1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Logistics'!$N$42:$N$59</c:f>
              <c:numCache>
                <c:formatCode>General</c:formatCode>
                <c:ptCount val="18"/>
                <c:pt idx="1">
                  <c:v>0.0</c:v>
                </c:pt>
                <c:pt idx="4">
                  <c:v>0.20256</c:v>
                </c:pt>
                <c:pt idx="7">
                  <c:v>0.40512</c:v>
                </c:pt>
                <c:pt idx="10">
                  <c:v>0.60768</c:v>
                </c:pt>
                <c:pt idx="13">
                  <c:v>0.81024</c:v>
                </c:pt>
                <c:pt idx="16">
                  <c:v>1.0128</c:v>
                </c:pt>
              </c:numCache>
            </c:numRef>
          </c:val>
        </c:ser>
        <c:ser>
          <c:idx val="13"/>
          <c:order val="13"/>
          <c:tx>
            <c:strRef>
              <c:f>'Overall Logistics'!$O$41</c:f>
              <c:strCache>
                <c:ptCount val="1"/>
                <c:pt idx="0">
                  <c:v>PDISRU (SF)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Logistics'!$O$42:$O$59</c:f>
              <c:numCache>
                <c:formatCode>General</c:formatCode>
                <c:ptCount val="18"/>
                <c:pt idx="2">
                  <c:v>0.43407</c:v>
                </c:pt>
                <c:pt idx="5">
                  <c:v>0.0</c:v>
                </c:pt>
                <c:pt idx="8">
                  <c:v>0.0</c:v>
                </c:pt>
                <c:pt idx="11">
                  <c:v>0.0</c:v>
                </c:pt>
                <c:pt idx="14">
                  <c:v>0.0</c:v>
                </c:pt>
                <c:pt idx="17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'Overall Logistics'!$P$41</c:f>
              <c:strCache>
                <c:ptCount val="1"/>
                <c:pt idx="0">
                  <c:v>ISRU 1 (SF)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Logistics'!$P$42:$P$59</c:f>
              <c:numCache>
                <c:formatCode>General</c:formatCode>
                <c:ptCount val="18"/>
                <c:pt idx="2">
                  <c:v>0.29332</c:v>
                </c:pt>
                <c:pt idx="5">
                  <c:v>0.29332</c:v>
                </c:pt>
                <c:pt idx="8">
                  <c:v>0.29332</c:v>
                </c:pt>
                <c:pt idx="11">
                  <c:v>0.29332</c:v>
                </c:pt>
                <c:pt idx="14">
                  <c:v>0.29332</c:v>
                </c:pt>
                <c:pt idx="17">
                  <c:v>0.29332</c:v>
                </c:pt>
              </c:numCache>
            </c:numRef>
          </c:val>
        </c:ser>
        <c:ser>
          <c:idx val="15"/>
          <c:order val="15"/>
          <c:tx>
            <c:strRef>
              <c:f>'Overall Logistics'!$Q$41</c:f>
              <c:strCache>
                <c:ptCount val="1"/>
                <c:pt idx="0">
                  <c:v>ISRU 2 (SF)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Logistics'!$Q$42:$Q$59</c:f>
              <c:numCache>
                <c:formatCode>General</c:formatCode>
                <c:ptCount val="18"/>
                <c:pt idx="2">
                  <c:v>0.29332</c:v>
                </c:pt>
                <c:pt idx="5">
                  <c:v>0.29332</c:v>
                </c:pt>
                <c:pt idx="8">
                  <c:v>0.29332</c:v>
                </c:pt>
                <c:pt idx="11">
                  <c:v>0.29332</c:v>
                </c:pt>
                <c:pt idx="14">
                  <c:v>0.29332</c:v>
                </c:pt>
                <c:pt idx="17">
                  <c:v>0.29332</c:v>
                </c:pt>
              </c:numCache>
            </c:numRef>
          </c:val>
        </c:ser>
        <c:ser>
          <c:idx val="16"/>
          <c:order val="16"/>
          <c:tx>
            <c:strRef>
              <c:f>'Overall Logistics'!$R$41</c:f>
              <c:strCache>
                <c:ptCount val="1"/>
                <c:pt idx="0">
                  <c:v>ECLSS 1 (SF)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Logistics'!$R$42:$R$59</c:f>
              <c:numCache>
                <c:formatCode>General</c:formatCode>
                <c:ptCount val="18"/>
                <c:pt idx="2">
                  <c:v>5.1272</c:v>
                </c:pt>
                <c:pt idx="5">
                  <c:v>5.1272</c:v>
                </c:pt>
                <c:pt idx="8">
                  <c:v>5.1272</c:v>
                </c:pt>
                <c:pt idx="11">
                  <c:v>5.1272</c:v>
                </c:pt>
                <c:pt idx="14">
                  <c:v>5.1272</c:v>
                </c:pt>
                <c:pt idx="17">
                  <c:v>5.1272</c:v>
                </c:pt>
              </c:numCache>
            </c:numRef>
          </c:val>
        </c:ser>
        <c:ser>
          <c:idx val="17"/>
          <c:order val="17"/>
          <c:tx>
            <c:strRef>
              <c:f>'Overall Logistics'!$S$41</c:f>
              <c:strCache>
                <c:ptCount val="1"/>
                <c:pt idx="0">
                  <c:v>ECLSS 2 (SF)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Logistics'!$S$42:$S$59</c:f>
              <c:numCache>
                <c:formatCode>General</c:formatCode>
                <c:ptCount val="18"/>
                <c:pt idx="2">
                  <c:v>5.1272</c:v>
                </c:pt>
                <c:pt idx="5">
                  <c:v>5.1272</c:v>
                </c:pt>
                <c:pt idx="8">
                  <c:v>5.1272</c:v>
                </c:pt>
                <c:pt idx="11">
                  <c:v>5.1272</c:v>
                </c:pt>
                <c:pt idx="14">
                  <c:v>5.1272</c:v>
                </c:pt>
                <c:pt idx="17">
                  <c:v>5.1272</c:v>
                </c:pt>
              </c:numCache>
            </c:numRef>
          </c:val>
        </c:ser>
        <c:ser>
          <c:idx val="18"/>
          <c:order val="18"/>
          <c:tx>
            <c:strRef>
              <c:f>'Overall Logistics'!$T$41</c:f>
              <c:strCache>
                <c:ptCount val="1"/>
                <c:pt idx="0">
                  <c:v>Infl. Hab. (SF)</c:v>
                </c:pt>
              </c:strCache>
            </c:strRef>
          </c:tx>
          <c:spPr>
            <a:solidFill>
              <a:srgbClr val="7F7F7F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Logistics'!$T$42:$T$59</c:f>
              <c:numCache>
                <c:formatCode>General</c:formatCode>
                <c:ptCount val="18"/>
                <c:pt idx="2">
                  <c:v>9.16</c:v>
                </c:pt>
                <c:pt idx="5">
                  <c:v>9.16</c:v>
                </c:pt>
                <c:pt idx="8">
                  <c:v>9.16</c:v>
                </c:pt>
                <c:pt idx="11">
                  <c:v>9.16</c:v>
                </c:pt>
                <c:pt idx="14">
                  <c:v>9.16</c:v>
                </c:pt>
                <c:pt idx="17">
                  <c:v>9.16</c:v>
                </c:pt>
              </c:numCache>
            </c:numRef>
          </c:val>
        </c:ser>
        <c:ser>
          <c:idx val="19"/>
          <c:order val="19"/>
          <c:tx>
            <c:strRef>
              <c:f>'Overall Logistics'!$U$41</c:f>
              <c:strCache>
                <c:ptCount val="1"/>
                <c:pt idx="0">
                  <c:v>Crew Systems 1 (SF)</c:v>
                </c:pt>
              </c:strCache>
            </c:strRef>
          </c:tx>
          <c:spPr>
            <a:solidFill>
              <a:srgbClr val="953735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Logistics'!$U$42:$U$59</c:f>
              <c:numCache>
                <c:formatCode>General</c:formatCode>
                <c:ptCount val="18"/>
                <c:pt idx="2">
                  <c:v>6.52154</c:v>
                </c:pt>
                <c:pt idx="5">
                  <c:v>6.52154</c:v>
                </c:pt>
                <c:pt idx="8">
                  <c:v>6.52154</c:v>
                </c:pt>
                <c:pt idx="11">
                  <c:v>6.52154</c:v>
                </c:pt>
                <c:pt idx="14">
                  <c:v>6.52154</c:v>
                </c:pt>
                <c:pt idx="17">
                  <c:v>6.52154</c:v>
                </c:pt>
              </c:numCache>
            </c:numRef>
          </c:val>
        </c:ser>
        <c:ser>
          <c:idx val="20"/>
          <c:order val="20"/>
          <c:tx>
            <c:strRef>
              <c:f>'Overall Logistics'!$V$41</c:f>
              <c:strCache>
                <c:ptCount val="1"/>
                <c:pt idx="0">
                  <c:v>Crew Systems 2 (SF)</c:v>
                </c:pt>
              </c:strCache>
            </c:strRef>
          </c:tx>
          <c:spPr>
            <a:solidFill>
              <a:srgbClr val="D99694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Logistics'!$V$42:$V$59</c:f>
              <c:numCache>
                <c:formatCode>General</c:formatCode>
                <c:ptCount val="18"/>
                <c:pt idx="2">
                  <c:v>0.16874</c:v>
                </c:pt>
                <c:pt idx="5">
                  <c:v>0.16874</c:v>
                </c:pt>
                <c:pt idx="8">
                  <c:v>0.16874</c:v>
                </c:pt>
                <c:pt idx="11">
                  <c:v>0.16874</c:v>
                </c:pt>
                <c:pt idx="14">
                  <c:v>0.16874</c:v>
                </c:pt>
                <c:pt idx="17">
                  <c:v>0.16874</c:v>
                </c:pt>
              </c:numCache>
            </c:numRef>
          </c:val>
        </c:ser>
        <c:ser>
          <c:idx val="21"/>
          <c:order val="21"/>
          <c:tx>
            <c:strRef>
              <c:f>'Overall Logistics'!$W$41</c:f>
              <c:strCache>
                <c:ptCount val="1"/>
                <c:pt idx="0">
                  <c:v>PDISRU Spares (SF)</c:v>
                </c:pt>
              </c:strCache>
            </c:strRef>
          </c:tx>
          <c:spPr>
            <a:solidFill>
              <a:srgbClr val="7F7F7F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Logistics'!$W$42:$W$59</c:f>
              <c:numCache>
                <c:formatCode>General</c:formatCode>
                <c:ptCount val="18"/>
                <c:pt idx="2">
                  <c:v>0.0</c:v>
                </c:pt>
                <c:pt idx="5">
                  <c:v>1.25513</c:v>
                </c:pt>
                <c:pt idx="8">
                  <c:v>1.25513</c:v>
                </c:pt>
                <c:pt idx="11">
                  <c:v>1.25513</c:v>
                </c:pt>
                <c:pt idx="14">
                  <c:v>1.25513</c:v>
                </c:pt>
                <c:pt idx="17">
                  <c:v>1.25513</c:v>
                </c:pt>
              </c:numCache>
            </c:numRef>
          </c:val>
        </c:ser>
        <c:ser>
          <c:idx val="22"/>
          <c:order val="22"/>
          <c:tx>
            <c:strRef>
              <c:f>'Overall Logistics'!$X$41</c:f>
              <c:strCache>
                <c:ptCount val="1"/>
                <c:pt idx="0">
                  <c:v>ISRU Spares (SF)</c:v>
                </c:pt>
              </c:strCache>
            </c:strRef>
          </c:tx>
          <c:spPr>
            <a:solidFill>
              <a:srgbClr val="C4BD97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Logistics'!$X$42:$X$59</c:f>
              <c:numCache>
                <c:formatCode>General</c:formatCode>
                <c:ptCount val="18"/>
                <c:pt idx="2">
                  <c:v>0.0</c:v>
                </c:pt>
                <c:pt idx="5">
                  <c:v>0.78684</c:v>
                </c:pt>
                <c:pt idx="8">
                  <c:v>1.57368</c:v>
                </c:pt>
                <c:pt idx="11">
                  <c:v>2.36052</c:v>
                </c:pt>
                <c:pt idx="14">
                  <c:v>3.14736</c:v>
                </c:pt>
                <c:pt idx="17">
                  <c:v>3.9342</c:v>
                </c:pt>
              </c:numCache>
            </c:numRef>
          </c:val>
        </c:ser>
        <c:ser>
          <c:idx val="23"/>
          <c:order val="23"/>
          <c:tx>
            <c:strRef>
              <c:f>'Overall Logistics'!$Y$41</c:f>
              <c:strCache>
                <c:ptCount val="1"/>
                <c:pt idx="0">
                  <c:v>ECLSS Spares (SF)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Logistics'!$Y$42:$Y$59</c:f>
              <c:numCache>
                <c:formatCode>General</c:formatCode>
                <c:ptCount val="18"/>
                <c:pt idx="2">
                  <c:v>0.0</c:v>
                </c:pt>
                <c:pt idx="5">
                  <c:v>8.139520000000001</c:v>
                </c:pt>
                <c:pt idx="8">
                  <c:v>16.27904</c:v>
                </c:pt>
                <c:pt idx="11">
                  <c:v>24.41856</c:v>
                </c:pt>
                <c:pt idx="14">
                  <c:v>32.55808</c:v>
                </c:pt>
                <c:pt idx="17">
                  <c:v>40.69760000000001</c:v>
                </c:pt>
              </c:numCache>
            </c:numRef>
          </c:val>
        </c:ser>
        <c:ser>
          <c:idx val="24"/>
          <c:order val="24"/>
          <c:tx>
            <c:strRef>
              <c:f>'Overall Logistics'!$Z$41</c:f>
              <c:strCache>
                <c:ptCount val="1"/>
                <c:pt idx="0">
                  <c:v>Food (SF)</c:v>
                </c:pt>
              </c:strCache>
            </c:strRef>
          </c:tx>
          <c:spPr>
            <a:solidFill>
              <a:srgbClr val="4F6228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Logistics'!$Z$42:$Z$59</c:f>
              <c:numCache>
                <c:formatCode>General</c:formatCode>
                <c:ptCount val="18"/>
                <c:pt idx="2">
                  <c:v>0.0</c:v>
                </c:pt>
                <c:pt idx="5">
                  <c:v>0.0</c:v>
                </c:pt>
                <c:pt idx="8">
                  <c:v>2.765882</c:v>
                </c:pt>
                <c:pt idx="11">
                  <c:v>5.531764</c:v>
                </c:pt>
                <c:pt idx="14">
                  <c:v>8.297646</c:v>
                </c:pt>
                <c:pt idx="17">
                  <c:v>11.063528</c:v>
                </c:pt>
              </c:numCache>
            </c:numRef>
          </c:val>
        </c:ser>
        <c:ser>
          <c:idx val="25"/>
          <c:order val="25"/>
          <c:tx>
            <c:strRef>
              <c:f>'Overall Logistics'!$AA$41</c:f>
              <c:strCache>
                <c:ptCount val="1"/>
                <c:pt idx="0">
                  <c:v>EVA Spares (SF)</c:v>
                </c:pt>
              </c:strCache>
            </c:strRef>
          </c:tx>
          <c:spPr>
            <a:solidFill>
              <a:schemeClr val="tx1"/>
            </a:solidFill>
            <a:ln>
              <a:solidFill>
                <a:srgbClr val="FFFFFF"/>
              </a:solidFill>
            </a:ln>
          </c:spPr>
          <c:invertIfNegative val="0"/>
          <c:cat>
            <c:strRef>
              <c:f>'Overall Logistics'!$A$42:$A$59</c:f>
              <c:strCache>
                <c:ptCount val="18"/>
                <c:pt idx="1">
                  <c:v>Pre-Deploy, BPS (2022)</c:v>
                </c:pt>
                <c:pt idx="2">
                  <c:v>Pre-Deploy, SF (2022)</c:v>
                </c:pt>
                <c:pt idx="4">
                  <c:v>Crew 1, BPS (2024)</c:v>
                </c:pt>
                <c:pt idx="5">
                  <c:v>Crew 1, SF (2024)</c:v>
                </c:pt>
                <c:pt idx="7">
                  <c:v>Crew 2, BPS (2026)</c:v>
                </c:pt>
                <c:pt idx="8">
                  <c:v>Crew 2, SF (2026)</c:v>
                </c:pt>
                <c:pt idx="10">
                  <c:v>Crew 3, BPS (2028)</c:v>
                </c:pt>
                <c:pt idx="11">
                  <c:v>Crew 3, SF (2028)</c:v>
                </c:pt>
                <c:pt idx="13">
                  <c:v>Crew 4, BPS (2030)</c:v>
                </c:pt>
                <c:pt idx="14">
                  <c:v>Crew 4, SF (2030)</c:v>
                </c:pt>
                <c:pt idx="16">
                  <c:v>Crew 5, BPS (2032)</c:v>
                </c:pt>
                <c:pt idx="17">
                  <c:v>Crew 5, SF (2032)</c:v>
                </c:pt>
              </c:strCache>
            </c:strRef>
          </c:cat>
          <c:val>
            <c:numRef>
              <c:f>'Overall Logistics'!$AA$42:$AA$59</c:f>
              <c:numCache>
                <c:formatCode>General</c:formatCode>
                <c:ptCount val="18"/>
                <c:pt idx="2">
                  <c:v>0.0</c:v>
                </c:pt>
                <c:pt idx="5">
                  <c:v>0.20256</c:v>
                </c:pt>
                <c:pt idx="8">
                  <c:v>0.40512</c:v>
                </c:pt>
                <c:pt idx="11">
                  <c:v>0.60768</c:v>
                </c:pt>
                <c:pt idx="14">
                  <c:v>0.81024</c:v>
                </c:pt>
                <c:pt idx="17">
                  <c:v>1.0128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101498328"/>
        <c:axId val="-2101493272"/>
      </c:barChart>
      <c:catAx>
        <c:axId val="-2101498328"/>
        <c:scaling>
          <c:orientation val="minMax"/>
        </c:scaling>
        <c:delete val="0"/>
        <c:axPos val="b"/>
        <c:title>
          <c:overlay val="0"/>
        </c:title>
        <c:majorTickMark val="none"/>
        <c:minorTickMark val="none"/>
        <c:tickLblPos val="low"/>
        <c:crossAx val="-2101493272"/>
        <c:crosses val="autoZero"/>
        <c:auto val="0"/>
        <c:lblAlgn val="ctr"/>
        <c:lblOffset val="100"/>
        <c:noMultiLvlLbl val="0"/>
      </c:catAx>
      <c:valAx>
        <c:axId val="-2101493272"/>
        <c:scaling>
          <c:orientation val="minMax"/>
          <c:max val="100.0"/>
        </c:scaling>
        <c:delete val="0"/>
        <c:axPos val="l"/>
        <c:majorGridlines/>
        <c:title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-2101498328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0.874361271507728"/>
          <c:y val="0.0497992009199968"/>
          <c:w val="0.11378687664042"/>
          <c:h val="0.896044991342871"/>
        </c:manualLayout>
      </c:layout>
      <c:overlay val="0"/>
      <c:spPr>
        <a:ln>
          <a:solidFill>
            <a:srgbClr val="FFFFFF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ECLSS/ISRU/Crew Systems Mass Delivered to Surface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BPS</c:v>
          </c:tx>
          <c:spPr>
            <a:ln w="12700"/>
          </c:spPr>
          <c:marker>
            <c:symbol val="diamond"/>
            <c:size val="2"/>
          </c:marker>
          <c:xVal>
            <c:numRef>
              <c:f>Cumulative!$G$5:$G$15</c:f>
              <c:numCache>
                <c:formatCode>General</c:formatCode>
                <c:ptCount val="11"/>
                <c:pt idx="0">
                  <c:v>2022.0</c:v>
                </c:pt>
                <c:pt idx="1">
                  <c:v>2024.0</c:v>
                </c:pt>
                <c:pt idx="2">
                  <c:v>2026.0</c:v>
                </c:pt>
                <c:pt idx="3">
                  <c:v>2028.0</c:v>
                </c:pt>
                <c:pt idx="4">
                  <c:v>2030.0</c:v>
                </c:pt>
                <c:pt idx="5">
                  <c:v>2032.0</c:v>
                </c:pt>
                <c:pt idx="6">
                  <c:v>2034.0</c:v>
                </c:pt>
                <c:pt idx="7">
                  <c:v>2036.0</c:v>
                </c:pt>
                <c:pt idx="8">
                  <c:v>2038.0</c:v>
                </c:pt>
                <c:pt idx="9">
                  <c:v>2040.0</c:v>
                </c:pt>
                <c:pt idx="10">
                  <c:v>2042.0</c:v>
                </c:pt>
              </c:numCache>
            </c:numRef>
          </c:xVal>
          <c:yVal>
            <c:numRef>
              <c:f>Cumulative!$H$5:$H$15</c:f>
              <c:numCache>
                <c:formatCode>General</c:formatCode>
                <c:ptCount val="11"/>
                <c:pt idx="0">
                  <c:v>37.32067</c:v>
                </c:pt>
                <c:pt idx="1">
                  <c:v>87.65080999999999</c:v>
                </c:pt>
                <c:pt idx="2">
                  <c:v>149.681</c:v>
                </c:pt>
                <c:pt idx="3">
                  <c:v>223.41124</c:v>
                </c:pt>
                <c:pt idx="4">
                  <c:v>308.8415299999999</c:v>
                </c:pt>
                <c:pt idx="5">
                  <c:v>405.9718699999999</c:v>
                </c:pt>
                <c:pt idx="6">
                  <c:v>514.8022599999999</c:v>
                </c:pt>
                <c:pt idx="7">
                  <c:v>635.3326999999999</c:v>
                </c:pt>
                <c:pt idx="8">
                  <c:v>767.56319</c:v>
                </c:pt>
                <c:pt idx="9">
                  <c:v>911.49373</c:v>
                </c:pt>
                <c:pt idx="10">
                  <c:v>1067.12432</c:v>
                </c:pt>
              </c:numCache>
            </c:numRef>
          </c:yVal>
          <c:smooth val="0"/>
        </c:ser>
        <c:ser>
          <c:idx val="1"/>
          <c:order val="1"/>
          <c:tx>
            <c:v>SF</c:v>
          </c:tx>
          <c:spPr>
            <a:ln w="12700">
              <a:prstDash val="sysDash"/>
            </a:ln>
          </c:spPr>
          <c:marker>
            <c:symbol val="square"/>
            <c:size val="2"/>
          </c:marker>
          <c:xVal>
            <c:numRef>
              <c:f>Cumulative!$G$5:$G$15</c:f>
              <c:numCache>
                <c:formatCode>General</c:formatCode>
                <c:ptCount val="11"/>
                <c:pt idx="0">
                  <c:v>2022.0</c:v>
                </c:pt>
                <c:pt idx="1">
                  <c:v>2024.0</c:v>
                </c:pt>
                <c:pt idx="2">
                  <c:v>2026.0</c:v>
                </c:pt>
                <c:pt idx="3">
                  <c:v>2028.0</c:v>
                </c:pt>
                <c:pt idx="4">
                  <c:v>2030.0</c:v>
                </c:pt>
                <c:pt idx="5">
                  <c:v>2032.0</c:v>
                </c:pt>
                <c:pt idx="6">
                  <c:v>2034.0</c:v>
                </c:pt>
                <c:pt idx="7">
                  <c:v>2036.0</c:v>
                </c:pt>
                <c:pt idx="8">
                  <c:v>2038.0</c:v>
                </c:pt>
                <c:pt idx="9">
                  <c:v>2040.0</c:v>
                </c:pt>
                <c:pt idx="10">
                  <c:v>2042.0</c:v>
                </c:pt>
              </c:numCache>
            </c:numRef>
          </c:xVal>
          <c:yVal>
            <c:numRef>
              <c:f>Cumulative!$I$5:$I$15</c:f>
              <c:numCache>
                <c:formatCode>General</c:formatCode>
                <c:ptCount val="11"/>
                <c:pt idx="0">
                  <c:v>27.12539</c:v>
                </c:pt>
                <c:pt idx="1">
                  <c:v>64.20076</c:v>
                </c:pt>
                <c:pt idx="2">
                  <c:v>113.170932</c:v>
                </c:pt>
                <c:pt idx="3">
                  <c:v>174.035906</c:v>
                </c:pt>
                <c:pt idx="4">
                  <c:v>246.795682</c:v>
                </c:pt>
                <c:pt idx="5">
                  <c:v>331.45026</c:v>
                </c:pt>
                <c:pt idx="6">
                  <c:v>427.9996400000001</c:v>
                </c:pt>
                <c:pt idx="7">
                  <c:v>536.4438220000002</c:v>
                </c:pt>
                <c:pt idx="8">
                  <c:v>656.7828060000002</c:v>
                </c:pt>
                <c:pt idx="9">
                  <c:v>789.0165920000004</c:v>
                </c:pt>
                <c:pt idx="10">
                  <c:v>933.1451800000006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809336"/>
        <c:axId val="-2101803864"/>
      </c:scatterChart>
      <c:valAx>
        <c:axId val="-2101809336"/>
        <c:scaling>
          <c:orientation val="minMax"/>
          <c:max val="2042.0"/>
          <c:min val="2022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-2101803864"/>
        <c:crosses val="autoZero"/>
        <c:crossBetween val="midCat"/>
      </c:valAx>
      <c:valAx>
        <c:axId val="-2101803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Mass [tons]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-2101809336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Times New Roman"/>
          <a:cs typeface="Times New Roman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6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6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76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7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workbookViewId="0">
      <selection activeCell="M3" sqref="M3"/>
    </sheetView>
  </sheetViews>
  <sheetFormatPr baseColWidth="10" defaultRowHeight="15" x14ac:dyDescent="0"/>
  <cols>
    <col min="2" max="2" width="22.5" bestFit="1" customWidth="1"/>
  </cols>
  <sheetData>
    <row r="1" spans="2:13">
      <c r="C1" t="s">
        <v>0</v>
      </c>
      <c r="E1" t="s">
        <v>1</v>
      </c>
    </row>
    <row r="2" spans="2:13">
      <c r="C2" t="s">
        <v>17</v>
      </c>
      <c r="D2" t="s">
        <v>18</v>
      </c>
      <c r="E2" t="s">
        <v>17</v>
      </c>
      <c r="F2" t="s">
        <v>18</v>
      </c>
      <c r="L2" t="s">
        <v>83</v>
      </c>
      <c r="M2" t="s">
        <v>84</v>
      </c>
    </row>
    <row r="3" spans="2:13">
      <c r="B3" t="s">
        <v>2</v>
      </c>
      <c r="C3">
        <v>801.27</v>
      </c>
      <c r="D3">
        <v>434.07</v>
      </c>
      <c r="E3">
        <v>2.67</v>
      </c>
      <c r="F3">
        <v>1.73</v>
      </c>
      <c r="K3" t="s">
        <v>81</v>
      </c>
      <c r="L3">
        <f>SUM(C4:C5)</f>
        <v>395.78</v>
      </c>
    </row>
    <row r="4" spans="2:13">
      <c r="B4" t="s">
        <v>3</v>
      </c>
      <c r="C4">
        <v>197.89</v>
      </c>
      <c r="D4">
        <v>293.32</v>
      </c>
      <c r="E4">
        <v>1</v>
      </c>
      <c r="F4">
        <v>1.1499999999999999</v>
      </c>
      <c r="K4" t="s">
        <v>82</v>
      </c>
      <c r="L4">
        <f>C12</f>
        <v>703.42</v>
      </c>
    </row>
    <row r="5" spans="2:13">
      <c r="B5" t="s">
        <v>4</v>
      </c>
      <c r="C5">
        <v>197.89</v>
      </c>
      <c r="D5">
        <v>293.32</v>
      </c>
      <c r="E5">
        <v>1</v>
      </c>
      <c r="F5">
        <v>1.1499999999999999</v>
      </c>
      <c r="L5">
        <f>SUM(L3:L4)</f>
        <v>1099.1999999999998</v>
      </c>
    </row>
    <row r="6" spans="2:13">
      <c r="B6" t="s">
        <v>5</v>
      </c>
      <c r="C6" s="1">
        <v>17171.57</v>
      </c>
      <c r="D6" s="1">
        <v>5127.2</v>
      </c>
      <c r="E6">
        <v>53.35</v>
      </c>
      <c r="F6">
        <v>6.65</v>
      </c>
    </row>
    <row r="7" spans="2:13">
      <c r="B7" t="s">
        <v>6</v>
      </c>
      <c r="C7" s="1">
        <v>3101.77</v>
      </c>
      <c r="D7" s="1">
        <v>5127.2</v>
      </c>
      <c r="E7">
        <v>7.3</v>
      </c>
      <c r="F7">
        <v>6.65</v>
      </c>
    </row>
    <row r="8" spans="2:13">
      <c r="B8" t="s">
        <v>26</v>
      </c>
      <c r="C8" s="1">
        <v>9160</v>
      </c>
      <c r="D8" s="1">
        <v>9160</v>
      </c>
      <c r="E8">
        <v>66.67</v>
      </c>
      <c r="F8">
        <v>66.67</v>
      </c>
    </row>
    <row r="9" spans="2:13">
      <c r="B9" t="s">
        <v>7</v>
      </c>
      <c r="C9" s="1">
        <v>6521.54</v>
      </c>
      <c r="D9" s="1">
        <v>6521.54</v>
      </c>
      <c r="E9">
        <v>42.27</v>
      </c>
      <c r="F9">
        <v>40.479999999999997</v>
      </c>
    </row>
    <row r="10" spans="2:13">
      <c r="B10" t="s">
        <v>8</v>
      </c>
      <c r="C10" s="1">
        <v>168.74</v>
      </c>
      <c r="D10">
        <v>168.74</v>
      </c>
      <c r="E10">
        <v>34.68</v>
      </c>
      <c r="F10">
        <v>1.35</v>
      </c>
    </row>
    <row r="11" spans="2:13">
      <c r="B11" t="s">
        <v>9</v>
      </c>
      <c r="C11" s="1">
        <v>2110.69</v>
      </c>
      <c r="D11" s="1">
        <v>1255.1300000000001</v>
      </c>
      <c r="E11">
        <v>7.44</v>
      </c>
      <c r="F11">
        <v>5.28</v>
      </c>
    </row>
    <row r="12" spans="2:13">
      <c r="B12" t="s">
        <v>10</v>
      </c>
      <c r="C12">
        <v>703.42</v>
      </c>
      <c r="D12">
        <v>786.84</v>
      </c>
      <c r="E12">
        <v>3.57</v>
      </c>
      <c r="F12">
        <v>3.23</v>
      </c>
    </row>
    <row r="13" spans="2:13">
      <c r="B13" t="s">
        <v>11</v>
      </c>
      <c r="C13" s="1">
        <v>10794.07</v>
      </c>
      <c r="D13" s="1">
        <v>8139.52</v>
      </c>
      <c r="E13">
        <v>25.66</v>
      </c>
      <c r="F13">
        <v>18.920000000000002</v>
      </c>
    </row>
    <row r="14" spans="2:13">
      <c r="B14" t="s">
        <v>36</v>
      </c>
      <c r="C14" s="1">
        <v>0</v>
      </c>
      <c r="D14" s="1">
        <v>2765.8820000000001</v>
      </c>
      <c r="E14">
        <v>0</v>
      </c>
      <c r="F14">
        <v>2.1199999999999999E-3</v>
      </c>
    </row>
    <row r="15" spans="2:13">
      <c r="B15" t="s">
        <v>15</v>
      </c>
      <c r="C15">
        <v>202.56</v>
      </c>
      <c r="D15">
        <v>202.56</v>
      </c>
      <c r="E15">
        <v>0.15</v>
      </c>
      <c r="F15">
        <v>0.15</v>
      </c>
    </row>
    <row r="16" spans="2:13">
      <c r="B16" t="s">
        <v>12</v>
      </c>
      <c r="C16" s="1">
        <f>SUM(C3:C15)</f>
        <v>51131.409999999996</v>
      </c>
      <c r="D16" s="1">
        <f t="shared" ref="D16:F16" si="0">SUM(D3:D15)</f>
        <v>40275.322</v>
      </c>
      <c r="E16" s="1">
        <f t="shared" si="0"/>
        <v>245.76000000000002</v>
      </c>
      <c r="F16" s="1">
        <f t="shared" si="0"/>
        <v>153.41211999999999</v>
      </c>
    </row>
    <row r="20" spans="2:17"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26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36</v>
      </c>
      <c r="P20" t="s">
        <v>15</v>
      </c>
    </row>
    <row r="21" spans="2:17">
      <c r="B21" t="s">
        <v>17</v>
      </c>
    </row>
    <row r="22" spans="2:17">
      <c r="B22" t="s">
        <v>34</v>
      </c>
      <c r="C22" t="s">
        <v>35</v>
      </c>
      <c r="D22" t="s">
        <v>13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14</v>
      </c>
      <c r="M22" t="s">
        <v>10</v>
      </c>
      <c r="N22" t="s">
        <v>11</v>
      </c>
      <c r="O22" t="s">
        <v>25</v>
      </c>
      <c r="P22" t="s">
        <v>15</v>
      </c>
      <c r="Q22" t="s">
        <v>16</v>
      </c>
    </row>
    <row r="23" spans="2:17">
      <c r="B23" t="s">
        <v>19</v>
      </c>
      <c r="C23">
        <v>0</v>
      </c>
      <c r="D23">
        <f>C3/1000</f>
        <v>0.80126999999999993</v>
      </c>
      <c r="E23">
        <f>C4/1000</f>
        <v>0.19788999999999998</v>
      </c>
      <c r="F23">
        <f>C5/1000</f>
        <v>0.19788999999999998</v>
      </c>
      <c r="G23" s="1">
        <f>C6/1000</f>
        <v>17.171569999999999</v>
      </c>
      <c r="H23" s="1">
        <f>C7/1000</f>
        <v>3.1017700000000001</v>
      </c>
      <c r="I23" s="1">
        <f>C8/1000</f>
        <v>9.16</v>
      </c>
      <c r="J23" s="1">
        <f>C9/1000</f>
        <v>6.5215399999999999</v>
      </c>
      <c r="K23" s="1">
        <f>C10/1000</f>
        <v>0.16874</v>
      </c>
      <c r="L23">
        <v>0</v>
      </c>
      <c r="M23">
        <v>0</v>
      </c>
      <c r="N23">
        <v>0</v>
      </c>
      <c r="O23">
        <v>0</v>
      </c>
      <c r="P23">
        <v>0</v>
      </c>
      <c r="Q23">
        <f>SUM(D23:P23)</f>
        <v>37.32067</v>
      </c>
    </row>
    <row r="24" spans="2:17">
      <c r="B24" t="s">
        <v>20</v>
      </c>
      <c r="C24">
        <v>1</v>
      </c>
      <c r="D24">
        <v>0</v>
      </c>
      <c r="E24">
        <f>E23</f>
        <v>0.19788999999999998</v>
      </c>
      <c r="F24">
        <f>F23</f>
        <v>0.19788999999999998</v>
      </c>
      <c r="G24" s="1">
        <f>G23</f>
        <v>17.171569999999999</v>
      </c>
      <c r="H24" s="1">
        <f>H23</f>
        <v>3.1017700000000001</v>
      </c>
      <c r="I24" s="1">
        <f t="shared" ref="I24:K28" si="1">I23</f>
        <v>9.16</v>
      </c>
      <c r="J24" s="1">
        <f t="shared" si="1"/>
        <v>6.5215399999999999</v>
      </c>
      <c r="K24" s="1">
        <f t="shared" si="1"/>
        <v>0.16874</v>
      </c>
      <c r="L24" s="1">
        <f>C$11/1000</f>
        <v>2.11069</v>
      </c>
      <c r="M24" s="1">
        <f>C24*C$12/1000</f>
        <v>0.70341999999999993</v>
      </c>
      <c r="N24">
        <f>C24*C$13/1000</f>
        <v>10.79407</v>
      </c>
      <c r="O24">
        <f>(C24-1)*C$14/1000</f>
        <v>0</v>
      </c>
      <c r="P24">
        <f>C24*C$15/1000</f>
        <v>0.20255999999999999</v>
      </c>
      <c r="Q24">
        <f t="shared" ref="Q24:Q28" si="2">SUM(D24:P24)</f>
        <v>50.330139999999993</v>
      </c>
    </row>
    <row r="25" spans="2:17">
      <c r="B25" t="s">
        <v>21</v>
      </c>
      <c r="C25">
        <v>2</v>
      </c>
      <c r="D25">
        <v>0</v>
      </c>
      <c r="E25">
        <f t="shared" ref="E25:H28" si="3">E24</f>
        <v>0.19788999999999998</v>
      </c>
      <c r="F25">
        <f t="shared" si="3"/>
        <v>0.19788999999999998</v>
      </c>
      <c r="G25" s="1">
        <f t="shared" si="3"/>
        <v>17.171569999999999</v>
      </c>
      <c r="H25" s="1">
        <f t="shared" si="3"/>
        <v>3.1017700000000001</v>
      </c>
      <c r="I25" s="1">
        <f t="shared" si="1"/>
        <v>9.16</v>
      </c>
      <c r="J25" s="1">
        <f t="shared" si="1"/>
        <v>6.5215399999999999</v>
      </c>
      <c r="K25" s="1">
        <f t="shared" si="1"/>
        <v>0.16874</v>
      </c>
      <c r="L25" s="1">
        <f>C$11/1000</f>
        <v>2.11069</v>
      </c>
      <c r="M25" s="1">
        <f t="shared" ref="M25:M28" si="4">C25*C$12/1000</f>
        <v>1.4068399999999999</v>
      </c>
      <c r="N25">
        <f t="shared" ref="N25:N28" si="5">C25*C$13/1000</f>
        <v>21.588139999999999</v>
      </c>
      <c r="O25">
        <f t="shared" ref="O25:O28" si="6">(C25-1)*C$14/1000</f>
        <v>0</v>
      </c>
      <c r="P25">
        <f t="shared" ref="P25:P28" si="7">C25*C$15/1000</f>
        <v>0.40511999999999998</v>
      </c>
      <c r="Q25">
        <f t="shared" si="2"/>
        <v>62.03018999999999</v>
      </c>
    </row>
    <row r="26" spans="2:17">
      <c r="B26" t="s">
        <v>22</v>
      </c>
      <c r="C26">
        <v>3</v>
      </c>
      <c r="D26">
        <v>0</v>
      </c>
      <c r="E26">
        <f t="shared" si="3"/>
        <v>0.19788999999999998</v>
      </c>
      <c r="F26">
        <f t="shared" si="3"/>
        <v>0.19788999999999998</v>
      </c>
      <c r="G26" s="1">
        <f t="shared" si="3"/>
        <v>17.171569999999999</v>
      </c>
      <c r="H26" s="1">
        <f t="shared" si="3"/>
        <v>3.1017700000000001</v>
      </c>
      <c r="I26" s="1">
        <f t="shared" si="1"/>
        <v>9.16</v>
      </c>
      <c r="J26" s="1">
        <f t="shared" si="1"/>
        <v>6.5215399999999999</v>
      </c>
      <c r="K26" s="1">
        <f t="shared" si="1"/>
        <v>0.16874</v>
      </c>
      <c r="L26" s="1">
        <f>C$11/1000</f>
        <v>2.11069</v>
      </c>
      <c r="M26" s="1">
        <f t="shared" si="4"/>
        <v>2.1102599999999998</v>
      </c>
      <c r="N26">
        <f t="shared" si="5"/>
        <v>32.382210000000001</v>
      </c>
      <c r="O26">
        <f t="shared" si="6"/>
        <v>0</v>
      </c>
      <c r="P26">
        <f t="shared" si="7"/>
        <v>0.60768000000000011</v>
      </c>
      <c r="Q26">
        <f t="shared" si="2"/>
        <v>73.730239999999995</v>
      </c>
    </row>
    <row r="27" spans="2:17">
      <c r="B27" t="s">
        <v>23</v>
      </c>
      <c r="C27">
        <v>4</v>
      </c>
      <c r="D27">
        <v>0</v>
      </c>
      <c r="E27">
        <f t="shared" si="3"/>
        <v>0.19788999999999998</v>
      </c>
      <c r="F27">
        <f t="shared" si="3"/>
        <v>0.19788999999999998</v>
      </c>
      <c r="G27" s="1">
        <f t="shared" si="3"/>
        <v>17.171569999999999</v>
      </c>
      <c r="H27" s="1">
        <f t="shared" si="3"/>
        <v>3.1017700000000001</v>
      </c>
      <c r="I27" s="1">
        <f t="shared" si="1"/>
        <v>9.16</v>
      </c>
      <c r="J27" s="1">
        <f t="shared" si="1"/>
        <v>6.5215399999999999</v>
      </c>
      <c r="K27" s="1">
        <f t="shared" si="1"/>
        <v>0.16874</v>
      </c>
      <c r="L27" s="1">
        <f>C$11/1000</f>
        <v>2.11069</v>
      </c>
      <c r="M27" s="1">
        <f t="shared" si="4"/>
        <v>2.8136799999999997</v>
      </c>
      <c r="N27">
        <f t="shared" si="5"/>
        <v>43.176279999999998</v>
      </c>
      <c r="O27">
        <f t="shared" si="6"/>
        <v>0</v>
      </c>
      <c r="P27">
        <f t="shared" si="7"/>
        <v>0.81023999999999996</v>
      </c>
      <c r="Q27">
        <f t="shared" si="2"/>
        <v>85.430289999999985</v>
      </c>
    </row>
    <row r="28" spans="2:17">
      <c r="B28" t="s">
        <v>24</v>
      </c>
      <c r="C28">
        <v>5</v>
      </c>
      <c r="D28">
        <v>0</v>
      </c>
      <c r="E28">
        <f t="shared" si="3"/>
        <v>0.19788999999999998</v>
      </c>
      <c r="F28">
        <f t="shared" si="3"/>
        <v>0.19788999999999998</v>
      </c>
      <c r="G28" s="1">
        <f t="shared" si="3"/>
        <v>17.171569999999999</v>
      </c>
      <c r="H28" s="1">
        <f t="shared" si="3"/>
        <v>3.1017700000000001</v>
      </c>
      <c r="I28" s="1">
        <f t="shared" si="1"/>
        <v>9.16</v>
      </c>
      <c r="J28" s="1">
        <f t="shared" si="1"/>
        <v>6.5215399999999999</v>
      </c>
      <c r="K28" s="1">
        <f t="shared" si="1"/>
        <v>0.16874</v>
      </c>
      <c r="L28" s="1">
        <f>C$11/1000</f>
        <v>2.11069</v>
      </c>
      <c r="M28" s="1">
        <f t="shared" si="4"/>
        <v>3.5171000000000001</v>
      </c>
      <c r="N28">
        <f t="shared" si="5"/>
        <v>53.970349999999996</v>
      </c>
      <c r="O28">
        <f t="shared" si="6"/>
        <v>0</v>
      </c>
      <c r="P28">
        <f t="shared" si="7"/>
        <v>1.0127999999999999</v>
      </c>
      <c r="Q28">
        <f t="shared" si="2"/>
        <v>97.13033999999999</v>
      </c>
    </row>
    <row r="31" spans="2:17">
      <c r="B31" t="s">
        <v>18</v>
      </c>
    </row>
    <row r="32" spans="2:17">
      <c r="B32" t="s">
        <v>34</v>
      </c>
      <c r="C32" t="s">
        <v>35</v>
      </c>
      <c r="D32" t="s">
        <v>13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14</v>
      </c>
      <c r="M32" t="s">
        <v>10</v>
      </c>
      <c r="N32" t="s">
        <v>11</v>
      </c>
      <c r="O32" t="s">
        <v>25</v>
      </c>
      <c r="P32" t="s">
        <v>15</v>
      </c>
      <c r="Q32" t="s">
        <v>16</v>
      </c>
    </row>
    <row r="33" spans="1:28">
      <c r="B33" t="s">
        <v>19</v>
      </c>
      <c r="C33">
        <v>0</v>
      </c>
      <c r="D33">
        <f>D3/1000</f>
        <v>0.43407000000000001</v>
      </c>
      <c r="E33">
        <f>D4/1000</f>
        <v>0.29331999999999997</v>
      </c>
      <c r="F33">
        <f>D5/1000</f>
        <v>0.29331999999999997</v>
      </c>
      <c r="G33" s="1">
        <f>D6/1000</f>
        <v>5.1272000000000002</v>
      </c>
      <c r="H33" s="1">
        <f>D7/1000</f>
        <v>5.1272000000000002</v>
      </c>
      <c r="I33" s="1">
        <f>D8/1000</f>
        <v>9.16</v>
      </c>
      <c r="J33" s="1">
        <f>D9/1000</f>
        <v>6.5215399999999999</v>
      </c>
      <c r="K33" s="1">
        <f>D10/1000</f>
        <v>0.16874</v>
      </c>
      <c r="L33">
        <v>0</v>
      </c>
      <c r="M33">
        <v>0</v>
      </c>
      <c r="N33">
        <v>0</v>
      </c>
      <c r="O33">
        <v>0</v>
      </c>
      <c r="P33">
        <v>0</v>
      </c>
      <c r="Q33">
        <f>SUM(D33:P33)</f>
        <v>27.125390000000003</v>
      </c>
    </row>
    <row r="34" spans="1:28">
      <c r="B34" t="s">
        <v>20</v>
      </c>
      <c r="C34">
        <v>1</v>
      </c>
      <c r="D34">
        <v>0</v>
      </c>
      <c r="E34">
        <f>E33</f>
        <v>0.29331999999999997</v>
      </c>
      <c r="F34">
        <f>F33</f>
        <v>0.29331999999999997</v>
      </c>
      <c r="G34" s="1">
        <f>G33</f>
        <v>5.1272000000000002</v>
      </c>
      <c r="H34" s="1">
        <f>H33</f>
        <v>5.1272000000000002</v>
      </c>
      <c r="I34" s="1">
        <f t="shared" ref="I34:L38" si="8">I33</f>
        <v>9.16</v>
      </c>
      <c r="J34" s="1">
        <f t="shared" si="8"/>
        <v>6.5215399999999999</v>
      </c>
      <c r="K34" s="1">
        <f t="shared" si="8"/>
        <v>0.16874</v>
      </c>
      <c r="L34" s="1">
        <f>D11/1000</f>
        <v>1.2551300000000001</v>
      </c>
      <c r="M34" s="1">
        <f>C34*D$12/1000</f>
        <v>0.78683999999999998</v>
      </c>
      <c r="N34">
        <f>C34*D$13/1000</f>
        <v>8.139520000000001</v>
      </c>
      <c r="O34">
        <f>(C34-1)*D$14/1000</f>
        <v>0</v>
      </c>
      <c r="P34">
        <f>C34*C$15/1000</f>
        <v>0.20255999999999999</v>
      </c>
      <c r="Q34">
        <f t="shared" ref="Q34:Q38" si="9">SUM(D34:P34)</f>
        <v>37.075369999999999</v>
      </c>
    </row>
    <row r="35" spans="1:28">
      <c r="B35" t="s">
        <v>21</v>
      </c>
      <c r="C35">
        <v>2</v>
      </c>
      <c r="D35">
        <v>0</v>
      </c>
      <c r="E35">
        <f t="shared" ref="E35:H38" si="10">E34</f>
        <v>0.29331999999999997</v>
      </c>
      <c r="F35">
        <f t="shared" si="10"/>
        <v>0.29331999999999997</v>
      </c>
      <c r="G35" s="1">
        <f t="shared" si="10"/>
        <v>5.1272000000000002</v>
      </c>
      <c r="H35" s="1">
        <f t="shared" si="10"/>
        <v>5.1272000000000002</v>
      </c>
      <c r="I35" s="1">
        <f t="shared" si="8"/>
        <v>9.16</v>
      </c>
      <c r="J35" s="1">
        <f t="shared" si="8"/>
        <v>6.5215399999999999</v>
      </c>
      <c r="K35" s="1">
        <f t="shared" si="8"/>
        <v>0.16874</v>
      </c>
      <c r="L35" s="1">
        <f>L34</f>
        <v>1.2551300000000001</v>
      </c>
      <c r="M35" s="1">
        <f t="shared" ref="M35:M38" si="11">C35*D$12/1000</f>
        <v>1.57368</v>
      </c>
      <c r="N35">
        <f t="shared" ref="N35:N38" si="12">C35*D$13/1000</f>
        <v>16.279040000000002</v>
      </c>
      <c r="O35">
        <f t="shared" ref="O35:O38" si="13">(C35-1)*D$14/1000</f>
        <v>2.765882</v>
      </c>
      <c r="P35">
        <f t="shared" ref="P35:P38" si="14">C35*C$15/1000</f>
        <v>0.40511999999999998</v>
      </c>
      <c r="Q35">
        <f t="shared" si="9"/>
        <v>48.970171999999998</v>
      </c>
    </row>
    <row r="36" spans="1:28">
      <c r="B36" t="s">
        <v>22</v>
      </c>
      <c r="C36">
        <v>3</v>
      </c>
      <c r="D36">
        <v>0</v>
      </c>
      <c r="E36">
        <f t="shared" si="10"/>
        <v>0.29331999999999997</v>
      </c>
      <c r="F36">
        <f t="shared" si="10"/>
        <v>0.29331999999999997</v>
      </c>
      <c r="G36" s="1">
        <f t="shared" si="10"/>
        <v>5.1272000000000002</v>
      </c>
      <c r="H36" s="1">
        <f t="shared" si="10"/>
        <v>5.1272000000000002</v>
      </c>
      <c r="I36" s="1">
        <f t="shared" si="8"/>
        <v>9.16</v>
      </c>
      <c r="J36" s="1">
        <f t="shared" si="8"/>
        <v>6.5215399999999999</v>
      </c>
      <c r="K36" s="1">
        <f t="shared" si="8"/>
        <v>0.16874</v>
      </c>
      <c r="L36" s="1">
        <f t="shared" si="8"/>
        <v>1.2551300000000001</v>
      </c>
      <c r="M36" s="1">
        <f t="shared" si="11"/>
        <v>2.3605200000000002</v>
      </c>
      <c r="N36">
        <f t="shared" si="12"/>
        <v>24.418560000000003</v>
      </c>
      <c r="O36">
        <f t="shared" si="13"/>
        <v>5.5317639999999999</v>
      </c>
      <c r="P36">
        <f t="shared" si="14"/>
        <v>0.60768000000000011</v>
      </c>
      <c r="Q36">
        <f t="shared" si="9"/>
        <v>60.864974000000011</v>
      </c>
    </row>
    <row r="37" spans="1:28">
      <c r="B37" t="s">
        <v>23</v>
      </c>
      <c r="C37">
        <v>4</v>
      </c>
      <c r="D37">
        <v>0</v>
      </c>
      <c r="E37">
        <f t="shared" si="10"/>
        <v>0.29331999999999997</v>
      </c>
      <c r="F37">
        <f t="shared" si="10"/>
        <v>0.29331999999999997</v>
      </c>
      <c r="G37" s="1">
        <f t="shared" si="10"/>
        <v>5.1272000000000002</v>
      </c>
      <c r="H37" s="1">
        <f t="shared" si="10"/>
        <v>5.1272000000000002</v>
      </c>
      <c r="I37" s="1">
        <f t="shared" si="8"/>
        <v>9.16</v>
      </c>
      <c r="J37" s="1">
        <f t="shared" si="8"/>
        <v>6.5215399999999999</v>
      </c>
      <c r="K37" s="1">
        <f t="shared" si="8"/>
        <v>0.16874</v>
      </c>
      <c r="L37" s="1">
        <f t="shared" si="8"/>
        <v>1.2551300000000001</v>
      </c>
      <c r="M37" s="1">
        <f t="shared" si="11"/>
        <v>3.1473599999999999</v>
      </c>
      <c r="N37">
        <f t="shared" si="12"/>
        <v>32.558080000000004</v>
      </c>
      <c r="O37">
        <f t="shared" si="13"/>
        <v>8.2976460000000003</v>
      </c>
      <c r="P37">
        <f t="shared" si="14"/>
        <v>0.81023999999999996</v>
      </c>
      <c r="Q37">
        <f t="shared" si="9"/>
        <v>72.759775999999988</v>
      </c>
    </row>
    <row r="38" spans="1:28">
      <c r="B38" t="s">
        <v>24</v>
      </c>
      <c r="C38">
        <v>5</v>
      </c>
      <c r="D38">
        <v>0</v>
      </c>
      <c r="E38">
        <f t="shared" si="10"/>
        <v>0.29331999999999997</v>
      </c>
      <c r="F38">
        <f t="shared" si="10"/>
        <v>0.29331999999999997</v>
      </c>
      <c r="G38" s="1">
        <f t="shared" si="10"/>
        <v>5.1272000000000002</v>
      </c>
      <c r="H38" s="1">
        <f t="shared" si="10"/>
        <v>5.1272000000000002</v>
      </c>
      <c r="I38" s="1">
        <f t="shared" si="8"/>
        <v>9.16</v>
      </c>
      <c r="J38" s="1">
        <f t="shared" si="8"/>
        <v>6.5215399999999999</v>
      </c>
      <c r="K38" s="1">
        <f t="shared" si="8"/>
        <v>0.16874</v>
      </c>
      <c r="L38" s="1">
        <f t="shared" si="8"/>
        <v>1.2551300000000001</v>
      </c>
      <c r="M38" s="1">
        <f t="shared" si="11"/>
        <v>3.9342000000000001</v>
      </c>
      <c r="N38">
        <f t="shared" si="12"/>
        <v>40.697600000000008</v>
      </c>
      <c r="O38">
        <f t="shared" si="13"/>
        <v>11.063528</v>
      </c>
      <c r="P38">
        <f t="shared" si="14"/>
        <v>1.0127999999999999</v>
      </c>
      <c r="Q38">
        <f t="shared" si="9"/>
        <v>84.654578000000015</v>
      </c>
    </row>
    <row r="41" spans="1:28">
      <c r="A41" t="s">
        <v>37</v>
      </c>
      <c r="C41" t="s">
        <v>13</v>
      </c>
      <c r="D41" t="s">
        <v>74</v>
      </c>
      <c r="E41" t="s">
        <v>75</v>
      </c>
      <c r="F41" t="s">
        <v>76</v>
      </c>
      <c r="G41" t="s">
        <v>77</v>
      </c>
      <c r="H41" t="s">
        <v>31</v>
      </c>
      <c r="I41" t="s">
        <v>78</v>
      </c>
      <c r="J41" t="s">
        <v>79</v>
      </c>
      <c r="K41" t="s">
        <v>14</v>
      </c>
      <c r="L41" t="s">
        <v>10</v>
      </c>
      <c r="M41" t="s">
        <v>11</v>
      </c>
      <c r="N41" t="s">
        <v>25</v>
      </c>
      <c r="O41" t="s">
        <v>15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 t="s">
        <v>45</v>
      </c>
      <c r="X41" t="s">
        <v>46</v>
      </c>
      <c r="Y41" t="s">
        <v>47</v>
      </c>
      <c r="Z41" t="s">
        <v>48</v>
      </c>
      <c r="AA41" t="s">
        <v>49</v>
      </c>
      <c r="AB41" t="s">
        <v>50</v>
      </c>
    </row>
    <row r="42" spans="1:28">
      <c r="A42" s="2" t="s">
        <v>19</v>
      </c>
    </row>
    <row r="43" spans="1:28">
      <c r="A43" s="2"/>
      <c r="B43" t="s">
        <v>17</v>
      </c>
      <c r="C43">
        <f>D23</f>
        <v>0.80126999999999993</v>
      </c>
      <c r="D43">
        <f t="shared" ref="D43:O43" si="15">E23</f>
        <v>0.19788999999999998</v>
      </c>
      <c r="E43">
        <f t="shared" si="15"/>
        <v>0.19788999999999998</v>
      </c>
      <c r="F43">
        <f t="shared" si="15"/>
        <v>17.171569999999999</v>
      </c>
      <c r="G43">
        <f t="shared" si="15"/>
        <v>3.1017700000000001</v>
      </c>
      <c r="H43">
        <f t="shared" si="15"/>
        <v>9.16</v>
      </c>
      <c r="I43">
        <f t="shared" si="15"/>
        <v>6.5215399999999999</v>
      </c>
      <c r="J43">
        <f t="shared" si="15"/>
        <v>0.16874</v>
      </c>
      <c r="K43">
        <f t="shared" si="15"/>
        <v>0</v>
      </c>
      <c r="L43">
        <f t="shared" si="15"/>
        <v>0</v>
      </c>
      <c r="M43">
        <f t="shared" si="15"/>
        <v>0</v>
      </c>
      <c r="N43">
        <f t="shared" si="15"/>
        <v>0</v>
      </c>
      <c r="O43">
        <f t="shared" si="15"/>
        <v>0</v>
      </c>
    </row>
    <row r="44" spans="1:28">
      <c r="B44" t="s">
        <v>63</v>
      </c>
      <c r="P44">
        <f>D33</f>
        <v>0.43407000000000001</v>
      </c>
      <c r="Q44">
        <f t="shared" ref="Q44:AB44" si="16">E33</f>
        <v>0.29331999999999997</v>
      </c>
      <c r="R44">
        <f t="shared" si="16"/>
        <v>0.29331999999999997</v>
      </c>
      <c r="S44">
        <f t="shared" si="16"/>
        <v>5.1272000000000002</v>
      </c>
      <c r="T44">
        <f t="shared" si="16"/>
        <v>5.1272000000000002</v>
      </c>
      <c r="U44">
        <f t="shared" si="16"/>
        <v>9.16</v>
      </c>
      <c r="V44">
        <f t="shared" si="16"/>
        <v>6.5215399999999999</v>
      </c>
      <c r="W44">
        <f t="shared" si="16"/>
        <v>0.16874</v>
      </c>
      <c r="X44">
        <f t="shared" si="16"/>
        <v>0</v>
      </c>
      <c r="Y44">
        <f t="shared" si="16"/>
        <v>0</v>
      </c>
      <c r="Z44">
        <f t="shared" si="16"/>
        <v>0</v>
      </c>
      <c r="AA44">
        <f t="shared" si="16"/>
        <v>0</v>
      </c>
      <c r="AB44">
        <f t="shared" si="16"/>
        <v>0</v>
      </c>
    </row>
    <row r="46" spans="1:28">
      <c r="A46" s="2" t="s">
        <v>20</v>
      </c>
    </row>
    <row r="47" spans="1:28">
      <c r="A47" s="2"/>
      <c r="B47" t="s">
        <v>17</v>
      </c>
      <c r="C47">
        <f>D24</f>
        <v>0</v>
      </c>
      <c r="D47">
        <f t="shared" ref="D47:O47" si="17">E24</f>
        <v>0.19788999999999998</v>
      </c>
      <c r="E47">
        <f t="shared" si="17"/>
        <v>0.19788999999999998</v>
      </c>
      <c r="F47">
        <f t="shared" si="17"/>
        <v>17.171569999999999</v>
      </c>
      <c r="G47">
        <f t="shared" si="17"/>
        <v>3.1017700000000001</v>
      </c>
      <c r="H47">
        <f t="shared" si="17"/>
        <v>9.16</v>
      </c>
      <c r="I47">
        <f t="shared" si="17"/>
        <v>6.5215399999999999</v>
      </c>
      <c r="J47">
        <f t="shared" si="17"/>
        <v>0.16874</v>
      </c>
      <c r="K47">
        <f t="shared" si="17"/>
        <v>2.11069</v>
      </c>
      <c r="L47">
        <f t="shared" si="17"/>
        <v>0.70341999999999993</v>
      </c>
      <c r="M47">
        <f t="shared" si="17"/>
        <v>10.79407</v>
      </c>
      <c r="N47">
        <f t="shared" si="17"/>
        <v>0</v>
      </c>
      <c r="O47">
        <f t="shared" si="17"/>
        <v>0.20255999999999999</v>
      </c>
    </row>
    <row r="48" spans="1:28">
      <c r="B48" t="s">
        <v>63</v>
      </c>
      <c r="P48">
        <f>D34</f>
        <v>0</v>
      </c>
      <c r="Q48">
        <f t="shared" ref="Q48:AB48" si="18">E34</f>
        <v>0.29331999999999997</v>
      </c>
      <c r="R48">
        <f t="shared" si="18"/>
        <v>0.29331999999999997</v>
      </c>
      <c r="S48">
        <f t="shared" si="18"/>
        <v>5.1272000000000002</v>
      </c>
      <c r="T48">
        <f t="shared" si="18"/>
        <v>5.1272000000000002</v>
      </c>
      <c r="U48">
        <f t="shared" si="18"/>
        <v>9.16</v>
      </c>
      <c r="V48">
        <f t="shared" si="18"/>
        <v>6.5215399999999999</v>
      </c>
      <c r="W48">
        <f t="shared" si="18"/>
        <v>0.16874</v>
      </c>
      <c r="X48">
        <f t="shared" si="18"/>
        <v>1.2551300000000001</v>
      </c>
      <c r="Y48">
        <f t="shared" si="18"/>
        <v>0.78683999999999998</v>
      </c>
      <c r="Z48">
        <f t="shared" si="18"/>
        <v>8.139520000000001</v>
      </c>
      <c r="AA48">
        <f t="shared" si="18"/>
        <v>0</v>
      </c>
      <c r="AB48">
        <f t="shared" si="18"/>
        <v>0.20255999999999999</v>
      </c>
    </row>
    <row r="50" spans="1:28">
      <c r="A50" s="2" t="s">
        <v>21</v>
      </c>
    </row>
    <row r="51" spans="1:28">
      <c r="A51" s="2"/>
      <c r="B51" t="s">
        <v>17</v>
      </c>
      <c r="C51">
        <f>D25</f>
        <v>0</v>
      </c>
      <c r="D51">
        <f t="shared" ref="D51:O51" si="19">E25</f>
        <v>0.19788999999999998</v>
      </c>
      <c r="E51">
        <f t="shared" si="19"/>
        <v>0.19788999999999998</v>
      </c>
      <c r="F51">
        <f t="shared" si="19"/>
        <v>17.171569999999999</v>
      </c>
      <c r="G51">
        <f t="shared" si="19"/>
        <v>3.1017700000000001</v>
      </c>
      <c r="H51">
        <f t="shared" si="19"/>
        <v>9.16</v>
      </c>
      <c r="I51">
        <f t="shared" si="19"/>
        <v>6.5215399999999999</v>
      </c>
      <c r="J51">
        <f t="shared" si="19"/>
        <v>0.16874</v>
      </c>
      <c r="K51">
        <f t="shared" si="19"/>
        <v>2.11069</v>
      </c>
      <c r="L51">
        <f t="shared" si="19"/>
        <v>1.4068399999999999</v>
      </c>
      <c r="M51">
        <f t="shared" si="19"/>
        <v>21.588139999999999</v>
      </c>
      <c r="N51">
        <f t="shared" si="19"/>
        <v>0</v>
      </c>
      <c r="O51">
        <f t="shared" si="19"/>
        <v>0.40511999999999998</v>
      </c>
    </row>
    <row r="52" spans="1:28">
      <c r="B52" t="s">
        <v>63</v>
      </c>
      <c r="P52">
        <f>D35</f>
        <v>0</v>
      </c>
      <c r="Q52">
        <f t="shared" ref="Q52:AB52" si="20">E35</f>
        <v>0.29331999999999997</v>
      </c>
      <c r="R52">
        <f t="shared" si="20"/>
        <v>0.29331999999999997</v>
      </c>
      <c r="S52">
        <f t="shared" si="20"/>
        <v>5.1272000000000002</v>
      </c>
      <c r="T52">
        <f t="shared" si="20"/>
        <v>5.1272000000000002</v>
      </c>
      <c r="U52">
        <f t="shared" si="20"/>
        <v>9.16</v>
      </c>
      <c r="V52">
        <f t="shared" si="20"/>
        <v>6.5215399999999999</v>
      </c>
      <c r="W52">
        <f t="shared" si="20"/>
        <v>0.16874</v>
      </c>
      <c r="X52">
        <f t="shared" si="20"/>
        <v>1.2551300000000001</v>
      </c>
      <c r="Y52">
        <f t="shared" si="20"/>
        <v>1.57368</v>
      </c>
      <c r="Z52">
        <f t="shared" si="20"/>
        <v>16.279040000000002</v>
      </c>
      <c r="AA52">
        <f t="shared" si="20"/>
        <v>2.765882</v>
      </c>
      <c r="AB52">
        <f t="shared" si="20"/>
        <v>0.40511999999999998</v>
      </c>
    </row>
    <row r="54" spans="1:28">
      <c r="A54" s="2" t="s">
        <v>22</v>
      </c>
    </row>
    <row r="55" spans="1:28">
      <c r="A55" s="2"/>
      <c r="B55" t="s">
        <v>17</v>
      </c>
      <c r="C55">
        <f>D26</f>
        <v>0</v>
      </c>
      <c r="D55">
        <f t="shared" ref="D55:O55" si="21">E26</f>
        <v>0.19788999999999998</v>
      </c>
      <c r="E55">
        <f t="shared" si="21"/>
        <v>0.19788999999999998</v>
      </c>
      <c r="F55">
        <f t="shared" si="21"/>
        <v>17.171569999999999</v>
      </c>
      <c r="G55">
        <f t="shared" si="21"/>
        <v>3.1017700000000001</v>
      </c>
      <c r="H55">
        <f t="shared" si="21"/>
        <v>9.16</v>
      </c>
      <c r="I55">
        <f t="shared" si="21"/>
        <v>6.5215399999999999</v>
      </c>
      <c r="J55">
        <f t="shared" si="21"/>
        <v>0.16874</v>
      </c>
      <c r="K55">
        <f t="shared" si="21"/>
        <v>2.11069</v>
      </c>
      <c r="L55">
        <f t="shared" si="21"/>
        <v>2.1102599999999998</v>
      </c>
      <c r="M55">
        <f t="shared" si="21"/>
        <v>32.382210000000001</v>
      </c>
      <c r="N55">
        <f t="shared" si="21"/>
        <v>0</v>
      </c>
      <c r="O55">
        <f t="shared" si="21"/>
        <v>0.60768000000000011</v>
      </c>
    </row>
    <row r="56" spans="1:28">
      <c r="B56" t="s">
        <v>63</v>
      </c>
      <c r="P56">
        <f>D36</f>
        <v>0</v>
      </c>
      <c r="Q56">
        <f t="shared" ref="Q56:AB56" si="22">E36</f>
        <v>0.29331999999999997</v>
      </c>
      <c r="R56">
        <f t="shared" si="22"/>
        <v>0.29331999999999997</v>
      </c>
      <c r="S56">
        <f t="shared" si="22"/>
        <v>5.1272000000000002</v>
      </c>
      <c r="T56">
        <f t="shared" si="22"/>
        <v>5.1272000000000002</v>
      </c>
      <c r="U56">
        <f t="shared" si="22"/>
        <v>9.16</v>
      </c>
      <c r="V56">
        <f t="shared" si="22"/>
        <v>6.5215399999999999</v>
      </c>
      <c r="W56">
        <f t="shared" si="22"/>
        <v>0.16874</v>
      </c>
      <c r="X56">
        <f t="shared" si="22"/>
        <v>1.2551300000000001</v>
      </c>
      <c r="Y56">
        <f t="shared" si="22"/>
        <v>2.3605200000000002</v>
      </c>
      <c r="Z56">
        <f t="shared" si="22"/>
        <v>24.418560000000003</v>
      </c>
      <c r="AA56">
        <f t="shared" si="22"/>
        <v>5.5317639999999999</v>
      </c>
      <c r="AB56">
        <f t="shared" si="22"/>
        <v>0.60768000000000011</v>
      </c>
    </row>
    <row r="58" spans="1:28">
      <c r="A58" s="2" t="s">
        <v>23</v>
      </c>
    </row>
    <row r="59" spans="1:28">
      <c r="A59" s="2"/>
      <c r="B59" t="s">
        <v>17</v>
      </c>
      <c r="C59">
        <f>D27</f>
        <v>0</v>
      </c>
      <c r="D59">
        <f t="shared" ref="D59:O59" si="23">E27</f>
        <v>0.19788999999999998</v>
      </c>
      <c r="E59">
        <f t="shared" si="23"/>
        <v>0.19788999999999998</v>
      </c>
      <c r="F59">
        <f t="shared" si="23"/>
        <v>17.171569999999999</v>
      </c>
      <c r="G59">
        <f t="shared" si="23"/>
        <v>3.1017700000000001</v>
      </c>
      <c r="H59">
        <f t="shared" si="23"/>
        <v>9.16</v>
      </c>
      <c r="I59">
        <f t="shared" si="23"/>
        <v>6.5215399999999999</v>
      </c>
      <c r="J59">
        <f t="shared" si="23"/>
        <v>0.16874</v>
      </c>
      <c r="K59">
        <f t="shared" si="23"/>
        <v>2.11069</v>
      </c>
      <c r="L59">
        <f t="shared" si="23"/>
        <v>2.8136799999999997</v>
      </c>
      <c r="M59">
        <f t="shared" si="23"/>
        <v>43.176279999999998</v>
      </c>
      <c r="N59">
        <f t="shared" si="23"/>
        <v>0</v>
      </c>
      <c r="O59">
        <f t="shared" si="23"/>
        <v>0.81023999999999996</v>
      </c>
    </row>
    <row r="60" spans="1:28">
      <c r="B60" t="s">
        <v>63</v>
      </c>
      <c r="P60">
        <f>D37</f>
        <v>0</v>
      </c>
      <c r="Q60">
        <f t="shared" ref="Q60:AB60" si="24">E37</f>
        <v>0.29331999999999997</v>
      </c>
      <c r="R60">
        <f t="shared" si="24"/>
        <v>0.29331999999999997</v>
      </c>
      <c r="S60">
        <f t="shared" si="24"/>
        <v>5.1272000000000002</v>
      </c>
      <c r="T60">
        <f t="shared" si="24"/>
        <v>5.1272000000000002</v>
      </c>
      <c r="U60">
        <f t="shared" si="24"/>
        <v>9.16</v>
      </c>
      <c r="V60">
        <f t="shared" si="24"/>
        <v>6.5215399999999999</v>
      </c>
      <c r="W60">
        <f t="shared" si="24"/>
        <v>0.16874</v>
      </c>
      <c r="X60">
        <f t="shared" si="24"/>
        <v>1.2551300000000001</v>
      </c>
      <c r="Y60">
        <f t="shared" si="24"/>
        <v>3.1473599999999999</v>
      </c>
      <c r="Z60">
        <f t="shared" si="24"/>
        <v>32.558080000000004</v>
      </c>
      <c r="AA60">
        <f t="shared" si="24"/>
        <v>8.2976460000000003</v>
      </c>
      <c r="AB60">
        <f t="shared" si="24"/>
        <v>0.81023999999999996</v>
      </c>
    </row>
    <row r="62" spans="1:28">
      <c r="A62" s="2" t="s">
        <v>24</v>
      </c>
    </row>
    <row r="63" spans="1:28">
      <c r="B63" t="s">
        <v>17</v>
      </c>
      <c r="C63">
        <f>D28</f>
        <v>0</v>
      </c>
      <c r="D63">
        <f t="shared" ref="D63:O63" si="25">E28</f>
        <v>0.19788999999999998</v>
      </c>
      <c r="E63">
        <f t="shared" si="25"/>
        <v>0.19788999999999998</v>
      </c>
      <c r="F63">
        <f t="shared" si="25"/>
        <v>17.171569999999999</v>
      </c>
      <c r="G63">
        <f t="shared" si="25"/>
        <v>3.1017700000000001</v>
      </c>
      <c r="H63">
        <f t="shared" si="25"/>
        <v>9.16</v>
      </c>
      <c r="I63">
        <f t="shared" si="25"/>
        <v>6.5215399999999999</v>
      </c>
      <c r="J63">
        <f t="shared" si="25"/>
        <v>0.16874</v>
      </c>
      <c r="K63">
        <f t="shared" si="25"/>
        <v>2.11069</v>
      </c>
      <c r="L63">
        <f t="shared" si="25"/>
        <v>3.5171000000000001</v>
      </c>
      <c r="M63">
        <f t="shared" si="25"/>
        <v>53.970349999999996</v>
      </c>
      <c r="N63">
        <f t="shared" si="25"/>
        <v>0</v>
      </c>
      <c r="O63">
        <f t="shared" si="25"/>
        <v>1.0127999999999999</v>
      </c>
    </row>
    <row r="64" spans="1:28">
      <c r="A64" s="2"/>
      <c r="B64" t="s">
        <v>63</v>
      </c>
      <c r="P64">
        <f>D38</f>
        <v>0</v>
      </c>
      <c r="Q64">
        <f t="shared" ref="Q64:AB64" si="26">E38</f>
        <v>0.29331999999999997</v>
      </c>
      <c r="R64">
        <f t="shared" si="26"/>
        <v>0.29331999999999997</v>
      </c>
      <c r="S64">
        <f t="shared" si="26"/>
        <v>5.1272000000000002</v>
      </c>
      <c r="T64">
        <f t="shared" si="26"/>
        <v>5.1272000000000002</v>
      </c>
      <c r="U64">
        <f t="shared" si="26"/>
        <v>9.16</v>
      </c>
      <c r="V64">
        <f t="shared" si="26"/>
        <v>6.5215399999999999</v>
      </c>
      <c r="W64">
        <f t="shared" si="26"/>
        <v>0.16874</v>
      </c>
      <c r="X64">
        <f t="shared" si="26"/>
        <v>1.2551300000000001</v>
      </c>
      <c r="Y64">
        <f t="shared" si="26"/>
        <v>3.9342000000000001</v>
      </c>
      <c r="Z64">
        <f t="shared" si="26"/>
        <v>40.697600000000008</v>
      </c>
      <c r="AA64">
        <f t="shared" si="26"/>
        <v>11.063528</v>
      </c>
      <c r="AB64">
        <f t="shared" si="26"/>
        <v>1.0127999999999999</v>
      </c>
    </row>
    <row r="65" spans="2:3">
      <c r="B65" t="s">
        <v>80</v>
      </c>
      <c r="C6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opLeftCell="A11" workbookViewId="0">
      <selection activeCell="A11" sqref="A1:A1048576"/>
    </sheetView>
  </sheetViews>
  <sheetFormatPr baseColWidth="10" defaultRowHeight="15" x14ac:dyDescent="0"/>
  <cols>
    <col min="1" max="1" width="22.5" bestFit="1" customWidth="1"/>
  </cols>
  <sheetData>
    <row r="1" spans="1:5">
      <c r="B1" t="s">
        <v>0</v>
      </c>
      <c r="D1" t="s">
        <v>1</v>
      </c>
    </row>
    <row r="2" spans="1:5">
      <c r="B2" t="s">
        <v>17</v>
      </c>
      <c r="C2" t="s">
        <v>18</v>
      </c>
      <c r="D2" t="s">
        <v>17</v>
      </c>
      <c r="E2" t="s">
        <v>18</v>
      </c>
    </row>
    <row r="3" spans="1:5">
      <c r="A3" t="s">
        <v>2</v>
      </c>
      <c r="B3">
        <v>801.27</v>
      </c>
      <c r="C3">
        <v>434.07</v>
      </c>
      <c r="D3">
        <v>2.67</v>
      </c>
      <c r="E3">
        <v>1.73</v>
      </c>
    </row>
    <row r="4" spans="1:5">
      <c r="A4" t="s">
        <v>3</v>
      </c>
      <c r="B4">
        <v>197.89</v>
      </c>
      <c r="C4">
        <v>293.32</v>
      </c>
      <c r="D4">
        <v>1</v>
      </c>
      <c r="E4">
        <v>1.1499999999999999</v>
      </c>
    </row>
    <row r="5" spans="1:5">
      <c r="A5" t="s">
        <v>4</v>
      </c>
      <c r="B5">
        <v>197.89</v>
      </c>
      <c r="C5">
        <v>293.32</v>
      </c>
      <c r="D5">
        <v>1</v>
      </c>
      <c r="E5">
        <v>1.1499999999999999</v>
      </c>
    </row>
    <row r="6" spans="1:5">
      <c r="A6" t="s">
        <v>5</v>
      </c>
      <c r="B6" s="1">
        <v>17171.57</v>
      </c>
      <c r="C6" s="1">
        <v>5127.2</v>
      </c>
      <c r="D6">
        <v>53.35</v>
      </c>
      <c r="E6">
        <v>6.65</v>
      </c>
    </row>
    <row r="7" spans="1:5">
      <c r="A7" t="s">
        <v>6</v>
      </c>
      <c r="B7" s="1">
        <v>3101.77</v>
      </c>
      <c r="C7" s="1">
        <v>5127.2</v>
      </c>
      <c r="D7">
        <v>7.3</v>
      </c>
      <c r="E7">
        <v>6.65</v>
      </c>
    </row>
    <row r="8" spans="1:5">
      <c r="A8" t="s">
        <v>26</v>
      </c>
      <c r="B8" s="1">
        <v>9160</v>
      </c>
      <c r="C8" s="1">
        <v>9160</v>
      </c>
      <c r="D8">
        <v>66.67</v>
      </c>
      <c r="E8">
        <v>66.67</v>
      </c>
    </row>
    <row r="9" spans="1:5">
      <c r="A9" t="s">
        <v>7</v>
      </c>
      <c r="B9" s="1">
        <v>6521.54</v>
      </c>
      <c r="C9" s="1">
        <v>6521.54</v>
      </c>
      <c r="D9">
        <v>42.27</v>
      </c>
      <c r="E9">
        <v>40.479999999999997</v>
      </c>
    </row>
    <row r="10" spans="1:5">
      <c r="A10" t="s">
        <v>8</v>
      </c>
      <c r="B10" s="1">
        <v>168.74</v>
      </c>
      <c r="C10">
        <v>168.74</v>
      </c>
      <c r="D10">
        <v>34.68</v>
      </c>
      <c r="E10">
        <v>1.35</v>
      </c>
    </row>
    <row r="11" spans="1:5">
      <c r="A11" t="s">
        <v>9</v>
      </c>
      <c r="B11" s="1">
        <v>2110.69</v>
      </c>
      <c r="C11" s="1">
        <v>1255.1300000000001</v>
      </c>
      <c r="D11">
        <v>7.44</v>
      </c>
      <c r="E11">
        <v>5.28</v>
      </c>
    </row>
    <row r="12" spans="1:5">
      <c r="A12" t="s">
        <v>10</v>
      </c>
      <c r="B12">
        <v>703.42</v>
      </c>
      <c r="C12">
        <v>786.84</v>
      </c>
      <c r="D12">
        <v>3.57</v>
      </c>
      <c r="E12">
        <v>3.23</v>
      </c>
    </row>
    <row r="13" spans="1:5">
      <c r="A13" t="s">
        <v>11</v>
      </c>
      <c r="B13" s="1">
        <v>10447.98</v>
      </c>
      <c r="C13" s="1">
        <v>8139.52</v>
      </c>
      <c r="D13">
        <v>25.36</v>
      </c>
      <c r="E13">
        <v>18.920000000000002</v>
      </c>
    </row>
    <row r="14" spans="1:5">
      <c r="A14" t="s">
        <v>36</v>
      </c>
      <c r="B14" s="1">
        <v>0</v>
      </c>
      <c r="C14" s="1">
        <v>2765.8820000000001</v>
      </c>
      <c r="D14">
        <v>0</v>
      </c>
      <c r="E14">
        <v>2.1199999999999999E-3</v>
      </c>
    </row>
    <row r="15" spans="1:5">
      <c r="A15" t="s">
        <v>15</v>
      </c>
      <c r="B15">
        <v>202.56</v>
      </c>
      <c r="C15">
        <v>202.56</v>
      </c>
      <c r="D15">
        <v>0.15</v>
      </c>
      <c r="E15">
        <v>0.15</v>
      </c>
    </row>
    <row r="16" spans="1:5">
      <c r="A16" t="s">
        <v>12</v>
      </c>
      <c r="B16" s="1">
        <f>SUM(B3:B15)</f>
        <v>50785.319999999992</v>
      </c>
      <c r="C16" s="1">
        <f t="shared" ref="C16:E16" si="0">SUM(C3:C15)</f>
        <v>40275.322</v>
      </c>
      <c r="D16" s="1">
        <f t="shared" si="0"/>
        <v>245.46</v>
      </c>
      <c r="E16" s="1">
        <f t="shared" si="0"/>
        <v>153.41211999999999</v>
      </c>
    </row>
    <row r="20" spans="1:16"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36</v>
      </c>
      <c r="O20" t="s">
        <v>15</v>
      </c>
    </row>
    <row r="21" spans="1:16">
      <c r="A21" t="s">
        <v>17</v>
      </c>
    </row>
    <row r="22" spans="1:16">
      <c r="A22" t="s">
        <v>34</v>
      </c>
      <c r="B22" t="s">
        <v>35</v>
      </c>
      <c r="C22" t="s">
        <v>13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14</v>
      </c>
      <c r="L22" t="s">
        <v>10</v>
      </c>
      <c r="M22" t="s">
        <v>11</v>
      </c>
      <c r="N22" t="s">
        <v>25</v>
      </c>
      <c r="O22" t="s">
        <v>15</v>
      </c>
      <c r="P22" t="s">
        <v>16</v>
      </c>
    </row>
    <row r="23" spans="1:16">
      <c r="A23" t="s">
        <v>19</v>
      </c>
      <c r="B23">
        <v>0</v>
      </c>
      <c r="C23">
        <f>B3/1000</f>
        <v>0.80126999999999993</v>
      </c>
      <c r="D23">
        <f>B4/1000</f>
        <v>0.19788999999999998</v>
      </c>
      <c r="E23">
        <f>B5/1000</f>
        <v>0.19788999999999998</v>
      </c>
      <c r="F23" s="1">
        <f>B6/1000</f>
        <v>17.171569999999999</v>
      </c>
      <c r="G23" s="1">
        <f>B7/1000</f>
        <v>3.1017700000000001</v>
      </c>
      <c r="H23" s="1">
        <f>B8/1000</f>
        <v>9.16</v>
      </c>
      <c r="I23" s="1">
        <f>B9/1000</f>
        <v>6.5215399999999999</v>
      </c>
      <c r="J23" s="1">
        <f>B10/1000</f>
        <v>0.16874</v>
      </c>
      <c r="K23">
        <v>0</v>
      </c>
      <c r="L23">
        <v>0</v>
      </c>
      <c r="M23">
        <v>0</v>
      </c>
      <c r="N23">
        <v>0</v>
      </c>
      <c r="O23">
        <v>0</v>
      </c>
      <c r="P23">
        <f>SUM(C23:O23)</f>
        <v>37.32067</v>
      </c>
    </row>
    <row r="24" spans="1:16">
      <c r="A24" t="s">
        <v>20</v>
      </c>
      <c r="B24">
        <v>1</v>
      </c>
      <c r="C24">
        <v>0</v>
      </c>
      <c r="D24">
        <f>D23</f>
        <v>0.19788999999999998</v>
      </c>
      <c r="E24">
        <f>E23</f>
        <v>0.19788999999999998</v>
      </c>
      <c r="F24" s="1">
        <f>F23</f>
        <v>17.171569999999999</v>
      </c>
      <c r="G24" s="1">
        <f>G23</f>
        <v>3.1017700000000001</v>
      </c>
      <c r="H24" s="1">
        <f t="shared" ref="H24:J24" si="1">H23</f>
        <v>9.16</v>
      </c>
      <c r="I24" s="1">
        <f t="shared" si="1"/>
        <v>6.5215399999999999</v>
      </c>
      <c r="J24" s="1">
        <f t="shared" si="1"/>
        <v>0.16874</v>
      </c>
      <c r="K24" s="1">
        <f>B$11/1000</f>
        <v>2.11069</v>
      </c>
      <c r="L24" s="1">
        <f>B24*B$12/1000</f>
        <v>0.70341999999999993</v>
      </c>
      <c r="M24">
        <f>B24*B$13/1000</f>
        <v>10.447979999999999</v>
      </c>
      <c r="N24">
        <f>(B24-1)*B$14/1000</f>
        <v>0</v>
      </c>
      <c r="O24">
        <f>B24*B$15/1000</f>
        <v>0.20255999999999999</v>
      </c>
      <c r="P24">
        <f t="shared" ref="P24:P28" si="2">SUM(C24:O24)</f>
        <v>49.984049999999996</v>
      </c>
    </row>
    <row r="25" spans="1:16">
      <c r="A25" t="s">
        <v>21</v>
      </c>
      <c r="B25">
        <v>2</v>
      </c>
      <c r="C25">
        <v>0</v>
      </c>
      <c r="D25">
        <f t="shared" ref="D25:D28" si="3">D24</f>
        <v>0.19788999999999998</v>
      </c>
      <c r="E25">
        <f t="shared" ref="E25:E28" si="4">E24</f>
        <v>0.19788999999999998</v>
      </c>
      <c r="F25" s="1">
        <f t="shared" ref="F25:F28" si="5">F24</f>
        <v>17.171569999999999</v>
      </c>
      <c r="G25" s="1">
        <f t="shared" ref="G25:G28" si="6">G24</f>
        <v>3.1017700000000001</v>
      </c>
      <c r="H25" s="1">
        <f t="shared" ref="H25:H28" si="7">H24</f>
        <v>9.16</v>
      </c>
      <c r="I25" s="1">
        <f t="shared" ref="I25:I28" si="8">I24</f>
        <v>6.5215399999999999</v>
      </c>
      <c r="J25" s="1">
        <f t="shared" ref="J25:J28" si="9">J24</f>
        <v>0.16874</v>
      </c>
      <c r="K25" s="1">
        <f>B$11/1000</f>
        <v>2.11069</v>
      </c>
      <c r="L25" s="1">
        <f t="shared" ref="L25:L28" si="10">B25*B$12/1000</f>
        <v>1.4068399999999999</v>
      </c>
      <c r="M25">
        <f t="shared" ref="M25:M28" si="11">B25*B$13/1000</f>
        <v>20.895959999999999</v>
      </c>
      <c r="N25">
        <f t="shared" ref="N25:N28" si="12">(B25-1)*B$14/1000</f>
        <v>0</v>
      </c>
      <c r="O25">
        <f t="shared" ref="O25:O28" si="13">B25*B$15/1000</f>
        <v>0.40511999999999998</v>
      </c>
      <c r="P25">
        <f t="shared" si="2"/>
        <v>61.338009999999997</v>
      </c>
    </row>
    <row r="26" spans="1:16">
      <c r="A26" t="s">
        <v>22</v>
      </c>
      <c r="B26">
        <v>3</v>
      </c>
      <c r="C26">
        <v>0</v>
      </c>
      <c r="D26">
        <f t="shared" si="3"/>
        <v>0.19788999999999998</v>
      </c>
      <c r="E26">
        <f t="shared" si="4"/>
        <v>0.19788999999999998</v>
      </c>
      <c r="F26" s="1">
        <f t="shared" si="5"/>
        <v>17.171569999999999</v>
      </c>
      <c r="G26" s="1">
        <f t="shared" si="6"/>
        <v>3.1017700000000001</v>
      </c>
      <c r="H26" s="1">
        <f t="shared" si="7"/>
        <v>9.16</v>
      </c>
      <c r="I26" s="1">
        <f t="shared" si="8"/>
        <v>6.5215399999999999</v>
      </c>
      <c r="J26" s="1">
        <f t="shared" si="9"/>
        <v>0.16874</v>
      </c>
      <c r="K26" s="1">
        <f>B$11/1000</f>
        <v>2.11069</v>
      </c>
      <c r="L26" s="1">
        <f t="shared" si="10"/>
        <v>2.1102599999999998</v>
      </c>
      <c r="M26">
        <f t="shared" si="11"/>
        <v>31.34394</v>
      </c>
      <c r="N26">
        <f t="shared" si="12"/>
        <v>0</v>
      </c>
      <c r="O26">
        <f t="shared" si="13"/>
        <v>0.60768000000000011</v>
      </c>
      <c r="P26">
        <f t="shared" si="2"/>
        <v>72.691969999999998</v>
      </c>
    </row>
    <row r="27" spans="1:16">
      <c r="A27" t="s">
        <v>23</v>
      </c>
      <c r="B27">
        <v>4</v>
      </c>
      <c r="C27">
        <v>0</v>
      </c>
      <c r="D27">
        <f t="shared" si="3"/>
        <v>0.19788999999999998</v>
      </c>
      <c r="E27">
        <f t="shared" si="4"/>
        <v>0.19788999999999998</v>
      </c>
      <c r="F27" s="1">
        <f t="shared" si="5"/>
        <v>17.171569999999999</v>
      </c>
      <c r="G27" s="1">
        <f t="shared" si="6"/>
        <v>3.1017700000000001</v>
      </c>
      <c r="H27" s="1">
        <f t="shared" si="7"/>
        <v>9.16</v>
      </c>
      <c r="I27" s="1">
        <f t="shared" si="8"/>
        <v>6.5215399999999999</v>
      </c>
      <c r="J27" s="1">
        <f t="shared" si="9"/>
        <v>0.16874</v>
      </c>
      <c r="K27" s="1">
        <f>B$11/1000</f>
        <v>2.11069</v>
      </c>
      <c r="L27" s="1">
        <f t="shared" si="10"/>
        <v>2.8136799999999997</v>
      </c>
      <c r="M27">
        <f t="shared" si="11"/>
        <v>41.791919999999998</v>
      </c>
      <c r="N27">
        <f t="shared" si="12"/>
        <v>0</v>
      </c>
      <c r="O27">
        <f t="shared" si="13"/>
        <v>0.81023999999999996</v>
      </c>
      <c r="P27">
        <f t="shared" si="2"/>
        <v>84.045929999999984</v>
      </c>
    </row>
    <row r="28" spans="1:16">
      <c r="A28" t="s">
        <v>24</v>
      </c>
      <c r="B28">
        <v>5</v>
      </c>
      <c r="C28">
        <v>0</v>
      </c>
      <c r="D28">
        <f t="shared" si="3"/>
        <v>0.19788999999999998</v>
      </c>
      <c r="E28">
        <f t="shared" si="4"/>
        <v>0.19788999999999998</v>
      </c>
      <c r="F28" s="1">
        <f t="shared" si="5"/>
        <v>17.171569999999999</v>
      </c>
      <c r="G28" s="1">
        <f t="shared" si="6"/>
        <v>3.1017700000000001</v>
      </c>
      <c r="H28" s="1">
        <f t="shared" si="7"/>
        <v>9.16</v>
      </c>
      <c r="I28" s="1">
        <f t="shared" si="8"/>
        <v>6.5215399999999999</v>
      </c>
      <c r="J28" s="1">
        <f t="shared" si="9"/>
        <v>0.16874</v>
      </c>
      <c r="K28" s="1">
        <f>B$11/1000</f>
        <v>2.11069</v>
      </c>
      <c r="L28" s="1">
        <f t="shared" si="10"/>
        <v>3.5171000000000001</v>
      </c>
      <c r="M28">
        <f t="shared" si="11"/>
        <v>52.239899999999992</v>
      </c>
      <c r="N28">
        <f t="shared" si="12"/>
        <v>0</v>
      </c>
      <c r="O28">
        <f t="shared" si="13"/>
        <v>1.0127999999999999</v>
      </c>
      <c r="P28">
        <f t="shared" si="2"/>
        <v>95.399889999999985</v>
      </c>
    </row>
    <row r="31" spans="1:16">
      <c r="A31" t="s">
        <v>18</v>
      </c>
    </row>
    <row r="32" spans="1:16">
      <c r="A32" t="s">
        <v>34</v>
      </c>
      <c r="B32" t="s">
        <v>35</v>
      </c>
      <c r="C32" t="s">
        <v>13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14</v>
      </c>
      <c r="L32" t="s">
        <v>10</v>
      </c>
      <c r="M32" t="s">
        <v>11</v>
      </c>
      <c r="N32" t="s">
        <v>25</v>
      </c>
      <c r="O32" t="s">
        <v>15</v>
      </c>
      <c r="P32" t="s">
        <v>16</v>
      </c>
    </row>
    <row r="33" spans="1:27">
      <c r="A33" t="s">
        <v>19</v>
      </c>
      <c r="B33">
        <v>0</v>
      </c>
      <c r="C33">
        <f>C3/1000</f>
        <v>0.43407000000000001</v>
      </c>
      <c r="D33">
        <f>C4/1000</f>
        <v>0.29331999999999997</v>
      </c>
      <c r="E33">
        <f>C5/1000</f>
        <v>0.29331999999999997</v>
      </c>
      <c r="F33" s="1">
        <f>C6/1000</f>
        <v>5.1272000000000002</v>
      </c>
      <c r="G33" s="1">
        <f>C7/1000</f>
        <v>5.1272000000000002</v>
      </c>
      <c r="H33" s="1">
        <f>C8/1000</f>
        <v>9.16</v>
      </c>
      <c r="I33" s="1">
        <f>C9/1000</f>
        <v>6.5215399999999999</v>
      </c>
      <c r="J33" s="1">
        <f>C10/1000</f>
        <v>0.16874</v>
      </c>
      <c r="K33">
        <v>0</v>
      </c>
      <c r="L33">
        <v>0</v>
      </c>
      <c r="M33">
        <v>0</v>
      </c>
      <c r="N33">
        <v>0</v>
      </c>
      <c r="O33">
        <v>0</v>
      </c>
      <c r="P33">
        <f>SUM(C33:O33)</f>
        <v>27.125390000000003</v>
      </c>
    </row>
    <row r="34" spans="1:27">
      <c r="A34" t="s">
        <v>20</v>
      </c>
      <c r="B34">
        <v>1</v>
      </c>
      <c r="C34">
        <v>0</v>
      </c>
      <c r="D34">
        <f>D33</f>
        <v>0.29331999999999997</v>
      </c>
      <c r="E34">
        <f>E33</f>
        <v>0.29331999999999997</v>
      </c>
      <c r="F34" s="1">
        <f>F33</f>
        <v>5.1272000000000002</v>
      </c>
      <c r="G34" s="1">
        <f>G33</f>
        <v>5.1272000000000002</v>
      </c>
      <c r="H34" s="1">
        <f t="shared" ref="H34:H38" si="14">H33</f>
        <v>9.16</v>
      </c>
      <c r="I34" s="1">
        <f t="shared" ref="I34:I38" si="15">I33</f>
        <v>6.5215399999999999</v>
      </c>
      <c r="J34" s="1">
        <f t="shared" ref="J34:J38" si="16">J33</f>
        <v>0.16874</v>
      </c>
      <c r="K34" s="1">
        <f>C11/1000</f>
        <v>1.2551300000000001</v>
      </c>
      <c r="L34" s="1">
        <f>B34*C$12/1000</f>
        <v>0.78683999999999998</v>
      </c>
      <c r="M34">
        <f>B34*C$13/1000</f>
        <v>8.139520000000001</v>
      </c>
      <c r="N34">
        <f>(B34-1)*C$14/1000</f>
        <v>0</v>
      </c>
      <c r="O34">
        <f>B34*B$15/1000</f>
        <v>0.20255999999999999</v>
      </c>
      <c r="P34">
        <f t="shared" ref="P34:P38" si="17">SUM(C34:O34)</f>
        <v>37.075369999999999</v>
      </c>
    </row>
    <row r="35" spans="1:27">
      <c r="A35" t="s">
        <v>21</v>
      </c>
      <c r="B35">
        <v>2</v>
      </c>
      <c r="C35">
        <v>0</v>
      </c>
      <c r="D35">
        <f t="shared" ref="D35:D38" si="18">D34</f>
        <v>0.29331999999999997</v>
      </c>
      <c r="E35">
        <f t="shared" ref="E35:E38" si="19">E34</f>
        <v>0.29331999999999997</v>
      </c>
      <c r="F35" s="1">
        <f t="shared" ref="F35:F38" si="20">F34</f>
        <v>5.1272000000000002</v>
      </c>
      <c r="G35" s="1">
        <f t="shared" ref="G35:G38" si="21">G34</f>
        <v>5.1272000000000002</v>
      </c>
      <c r="H35" s="1">
        <f t="shared" si="14"/>
        <v>9.16</v>
      </c>
      <c r="I35" s="1">
        <f t="shared" si="15"/>
        <v>6.5215399999999999</v>
      </c>
      <c r="J35" s="1">
        <f t="shared" si="16"/>
        <v>0.16874</v>
      </c>
      <c r="K35" s="1">
        <f>K34</f>
        <v>1.2551300000000001</v>
      </c>
      <c r="L35" s="1">
        <f t="shared" ref="L35:L38" si="22">B35*C$12/1000</f>
        <v>1.57368</v>
      </c>
      <c r="M35">
        <f t="shared" ref="M35:M38" si="23">B35*C$13/1000</f>
        <v>16.279040000000002</v>
      </c>
      <c r="N35">
        <f t="shared" ref="N35:N38" si="24">(B35-1)*C$14/1000</f>
        <v>2.765882</v>
      </c>
      <c r="O35">
        <f t="shared" ref="O35:O38" si="25">B35*B$15/1000</f>
        <v>0.40511999999999998</v>
      </c>
      <c r="P35">
        <f t="shared" si="17"/>
        <v>48.970171999999998</v>
      </c>
    </row>
    <row r="36" spans="1:27">
      <c r="A36" t="s">
        <v>22</v>
      </c>
      <c r="B36">
        <v>3</v>
      </c>
      <c r="C36">
        <v>0</v>
      </c>
      <c r="D36">
        <f t="shared" si="18"/>
        <v>0.29331999999999997</v>
      </c>
      <c r="E36">
        <f t="shared" si="19"/>
        <v>0.29331999999999997</v>
      </c>
      <c r="F36" s="1">
        <f t="shared" si="20"/>
        <v>5.1272000000000002</v>
      </c>
      <c r="G36" s="1">
        <f t="shared" si="21"/>
        <v>5.1272000000000002</v>
      </c>
      <c r="H36" s="1">
        <f t="shared" si="14"/>
        <v>9.16</v>
      </c>
      <c r="I36" s="1">
        <f t="shared" si="15"/>
        <v>6.5215399999999999</v>
      </c>
      <c r="J36" s="1">
        <f t="shared" si="16"/>
        <v>0.16874</v>
      </c>
      <c r="K36" s="1">
        <f t="shared" ref="K36:K38" si="26">K35</f>
        <v>1.2551300000000001</v>
      </c>
      <c r="L36" s="1">
        <f t="shared" si="22"/>
        <v>2.3605200000000002</v>
      </c>
      <c r="M36">
        <f t="shared" si="23"/>
        <v>24.418560000000003</v>
      </c>
      <c r="N36">
        <f t="shared" si="24"/>
        <v>5.5317639999999999</v>
      </c>
      <c r="O36">
        <f t="shared" si="25"/>
        <v>0.60768000000000011</v>
      </c>
      <c r="P36">
        <f t="shared" si="17"/>
        <v>60.864974000000011</v>
      </c>
    </row>
    <row r="37" spans="1:27">
      <c r="A37" t="s">
        <v>23</v>
      </c>
      <c r="B37">
        <v>4</v>
      </c>
      <c r="C37">
        <v>0</v>
      </c>
      <c r="D37">
        <f t="shared" si="18"/>
        <v>0.29331999999999997</v>
      </c>
      <c r="E37">
        <f t="shared" si="19"/>
        <v>0.29331999999999997</v>
      </c>
      <c r="F37" s="1">
        <f t="shared" si="20"/>
        <v>5.1272000000000002</v>
      </c>
      <c r="G37" s="1">
        <f t="shared" si="21"/>
        <v>5.1272000000000002</v>
      </c>
      <c r="H37" s="1">
        <f t="shared" si="14"/>
        <v>9.16</v>
      </c>
      <c r="I37" s="1">
        <f t="shared" si="15"/>
        <v>6.5215399999999999</v>
      </c>
      <c r="J37" s="1">
        <f t="shared" si="16"/>
        <v>0.16874</v>
      </c>
      <c r="K37" s="1">
        <f t="shared" si="26"/>
        <v>1.2551300000000001</v>
      </c>
      <c r="L37" s="1">
        <f t="shared" si="22"/>
        <v>3.1473599999999999</v>
      </c>
      <c r="M37">
        <f t="shared" si="23"/>
        <v>32.558080000000004</v>
      </c>
      <c r="N37">
        <f t="shared" si="24"/>
        <v>8.2976460000000003</v>
      </c>
      <c r="O37">
        <f t="shared" si="25"/>
        <v>0.81023999999999996</v>
      </c>
      <c r="P37">
        <f t="shared" si="17"/>
        <v>72.759775999999988</v>
      </c>
    </row>
    <row r="38" spans="1:27">
      <c r="A38" t="s">
        <v>24</v>
      </c>
      <c r="B38">
        <v>5</v>
      </c>
      <c r="C38">
        <v>0</v>
      </c>
      <c r="D38">
        <f t="shared" si="18"/>
        <v>0.29331999999999997</v>
      </c>
      <c r="E38">
        <f t="shared" si="19"/>
        <v>0.29331999999999997</v>
      </c>
      <c r="F38" s="1">
        <f t="shared" si="20"/>
        <v>5.1272000000000002</v>
      </c>
      <c r="G38" s="1">
        <f t="shared" si="21"/>
        <v>5.1272000000000002</v>
      </c>
      <c r="H38" s="1">
        <f t="shared" si="14"/>
        <v>9.16</v>
      </c>
      <c r="I38" s="1">
        <f t="shared" si="15"/>
        <v>6.5215399999999999</v>
      </c>
      <c r="J38" s="1">
        <f t="shared" si="16"/>
        <v>0.16874</v>
      </c>
      <c r="K38" s="1">
        <f t="shared" si="26"/>
        <v>1.2551300000000001</v>
      </c>
      <c r="L38" s="1">
        <f t="shared" si="22"/>
        <v>3.9342000000000001</v>
      </c>
      <c r="M38">
        <f t="shared" si="23"/>
        <v>40.697600000000008</v>
      </c>
      <c r="N38">
        <f t="shared" si="24"/>
        <v>11.063528</v>
      </c>
      <c r="O38">
        <f t="shared" si="25"/>
        <v>1.0127999999999999</v>
      </c>
      <c r="P38">
        <f t="shared" si="17"/>
        <v>84.654578000000015</v>
      </c>
    </row>
    <row r="41" spans="1:27">
      <c r="A41" t="s">
        <v>37</v>
      </c>
      <c r="B41" t="s">
        <v>13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33</v>
      </c>
      <c r="J41" t="s">
        <v>14</v>
      </c>
      <c r="K41" t="s">
        <v>10</v>
      </c>
      <c r="L41" t="s">
        <v>11</v>
      </c>
      <c r="M41" t="s">
        <v>25</v>
      </c>
      <c r="N41" t="s">
        <v>15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45</v>
      </c>
      <c r="W41" t="s">
        <v>46</v>
      </c>
      <c r="X41" t="s">
        <v>47</v>
      </c>
      <c r="Y41" t="s">
        <v>48</v>
      </c>
      <c r="Z41" t="s">
        <v>49</v>
      </c>
      <c r="AA41" t="s">
        <v>50</v>
      </c>
    </row>
    <row r="43" spans="1:27">
      <c r="A43" t="s">
        <v>51</v>
      </c>
      <c r="B43">
        <f>C23</f>
        <v>0.80126999999999993</v>
      </c>
      <c r="C43">
        <f t="shared" ref="C43:N43" si="27">D23</f>
        <v>0.19788999999999998</v>
      </c>
      <c r="D43">
        <f t="shared" si="27"/>
        <v>0.19788999999999998</v>
      </c>
      <c r="E43">
        <f t="shared" si="27"/>
        <v>17.171569999999999</v>
      </c>
      <c r="F43">
        <f t="shared" si="27"/>
        <v>3.1017700000000001</v>
      </c>
      <c r="G43">
        <f t="shared" si="27"/>
        <v>9.16</v>
      </c>
      <c r="H43">
        <f t="shared" si="27"/>
        <v>6.5215399999999999</v>
      </c>
      <c r="I43">
        <f t="shared" si="27"/>
        <v>0.16874</v>
      </c>
      <c r="J43">
        <f t="shared" si="27"/>
        <v>0</v>
      </c>
      <c r="K43">
        <f t="shared" si="27"/>
        <v>0</v>
      </c>
      <c r="L43">
        <f t="shared" si="27"/>
        <v>0</v>
      </c>
      <c r="M43">
        <f t="shared" si="27"/>
        <v>0</v>
      </c>
      <c r="N43">
        <f t="shared" si="27"/>
        <v>0</v>
      </c>
    </row>
    <row r="44" spans="1:27">
      <c r="A44" t="s">
        <v>52</v>
      </c>
      <c r="O44">
        <f>C33</f>
        <v>0.43407000000000001</v>
      </c>
      <c r="P44">
        <f t="shared" ref="P44:AA44" si="28">D33</f>
        <v>0.29331999999999997</v>
      </c>
      <c r="Q44">
        <f t="shared" si="28"/>
        <v>0.29331999999999997</v>
      </c>
      <c r="R44">
        <f t="shared" si="28"/>
        <v>5.1272000000000002</v>
      </c>
      <c r="S44">
        <f t="shared" si="28"/>
        <v>5.1272000000000002</v>
      </c>
      <c r="T44">
        <f t="shared" si="28"/>
        <v>9.16</v>
      </c>
      <c r="U44">
        <f t="shared" si="28"/>
        <v>6.5215399999999999</v>
      </c>
      <c r="V44">
        <f t="shared" si="28"/>
        <v>0.16874</v>
      </c>
      <c r="W44">
        <f t="shared" si="28"/>
        <v>0</v>
      </c>
      <c r="X44">
        <f t="shared" si="28"/>
        <v>0</v>
      </c>
      <c r="Y44">
        <f t="shared" si="28"/>
        <v>0</v>
      </c>
      <c r="Z44">
        <f t="shared" si="28"/>
        <v>0</v>
      </c>
      <c r="AA44">
        <f t="shared" si="28"/>
        <v>0</v>
      </c>
    </row>
    <row r="46" spans="1:27">
      <c r="A46" t="s">
        <v>53</v>
      </c>
      <c r="B46">
        <f>C24</f>
        <v>0</v>
      </c>
      <c r="C46">
        <f t="shared" ref="C46:N46" si="29">D24</f>
        <v>0.19788999999999998</v>
      </c>
      <c r="D46">
        <f t="shared" si="29"/>
        <v>0.19788999999999998</v>
      </c>
      <c r="E46">
        <f t="shared" si="29"/>
        <v>17.171569999999999</v>
      </c>
      <c r="F46">
        <f t="shared" si="29"/>
        <v>3.1017700000000001</v>
      </c>
      <c r="G46">
        <f t="shared" si="29"/>
        <v>9.16</v>
      </c>
      <c r="H46">
        <f t="shared" si="29"/>
        <v>6.5215399999999999</v>
      </c>
      <c r="I46">
        <f t="shared" si="29"/>
        <v>0.16874</v>
      </c>
      <c r="J46">
        <f t="shared" si="29"/>
        <v>2.11069</v>
      </c>
      <c r="K46">
        <f t="shared" si="29"/>
        <v>0.70341999999999993</v>
      </c>
      <c r="L46">
        <f t="shared" si="29"/>
        <v>10.447979999999999</v>
      </c>
      <c r="M46">
        <f t="shared" si="29"/>
        <v>0</v>
      </c>
      <c r="N46">
        <f t="shared" si="29"/>
        <v>0.20255999999999999</v>
      </c>
    </row>
    <row r="47" spans="1:27">
      <c r="A47" t="s">
        <v>54</v>
      </c>
      <c r="O47">
        <f>C34</f>
        <v>0</v>
      </c>
      <c r="P47">
        <f t="shared" ref="P47:AA47" si="30">D34</f>
        <v>0.29331999999999997</v>
      </c>
      <c r="Q47">
        <f t="shared" si="30"/>
        <v>0.29331999999999997</v>
      </c>
      <c r="R47">
        <f t="shared" si="30"/>
        <v>5.1272000000000002</v>
      </c>
      <c r="S47">
        <f t="shared" si="30"/>
        <v>5.1272000000000002</v>
      </c>
      <c r="T47">
        <f t="shared" si="30"/>
        <v>9.16</v>
      </c>
      <c r="U47">
        <f t="shared" si="30"/>
        <v>6.5215399999999999</v>
      </c>
      <c r="V47">
        <f t="shared" si="30"/>
        <v>0.16874</v>
      </c>
      <c r="W47">
        <f t="shared" si="30"/>
        <v>1.2551300000000001</v>
      </c>
      <c r="X47">
        <f t="shared" si="30"/>
        <v>0.78683999999999998</v>
      </c>
      <c r="Y47">
        <f t="shared" si="30"/>
        <v>8.139520000000001</v>
      </c>
      <c r="Z47">
        <f t="shared" si="30"/>
        <v>0</v>
      </c>
      <c r="AA47">
        <f t="shared" si="30"/>
        <v>0.20255999999999999</v>
      </c>
    </row>
    <row r="49" spans="1:27">
      <c r="A49" t="s">
        <v>55</v>
      </c>
      <c r="B49">
        <f>C25</f>
        <v>0</v>
      </c>
      <c r="C49">
        <f t="shared" ref="C49:N49" si="31">D25</f>
        <v>0.19788999999999998</v>
      </c>
      <c r="D49">
        <f t="shared" si="31"/>
        <v>0.19788999999999998</v>
      </c>
      <c r="E49">
        <f t="shared" si="31"/>
        <v>17.171569999999999</v>
      </c>
      <c r="F49">
        <f t="shared" si="31"/>
        <v>3.1017700000000001</v>
      </c>
      <c r="G49">
        <f t="shared" si="31"/>
        <v>9.16</v>
      </c>
      <c r="H49">
        <f t="shared" si="31"/>
        <v>6.5215399999999999</v>
      </c>
      <c r="I49">
        <f t="shared" si="31"/>
        <v>0.16874</v>
      </c>
      <c r="J49">
        <f t="shared" si="31"/>
        <v>2.11069</v>
      </c>
      <c r="K49">
        <f t="shared" si="31"/>
        <v>1.4068399999999999</v>
      </c>
      <c r="L49">
        <f t="shared" si="31"/>
        <v>20.895959999999999</v>
      </c>
      <c r="M49">
        <f t="shared" si="31"/>
        <v>0</v>
      </c>
      <c r="N49">
        <f t="shared" si="31"/>
        <v>0.40511999999999998</v>
      </c>
    </row>
    <row r="50" spans="1:27">
      <c r="A50" t="s">
        <v>56</v>
      </c>
      <c r="O50">
        <f>C35</f>
        <v>0</v>
      </c>
      <c r="P50">
        <f t="shared" ref="P50:AA50" si="32">D35</f>
        <v>0.29331999999999997</v>
      </c>
      <c r="Q50">
        <f t="shared" si="32"/>
        <v>0.29331999999999997</v>
      </c>
      <c r="R50">
        <f t="shared" si="32"/>
        <v>5.1272000000000002</v>
      </c>
      <c r="S50">
        <f t="shared" si="32"/>
        <v>5.1272000000000002</v>
      </c>
      <c r="T50">
        <f t="shared" si="32"/>
        <v>9.16</v>
      </c>
      <c r="U50">
        <f t="shared" si="32"/>
        <v>6.5215399999999999</v>
      </c>
      <c r="V50">
        <f t="shared" si="32"/>
        <v>0.16874</v>
      </c>
      <c r="W50">
        <f t="shared" si="32"/>
        <v>1.2551300000000001</v>
      </c>
      <c r="X50">
        <f t="shared" si="32"/>
        <v>1.57368</v>
      </c>
      <c r="Y50">
        <f t="shared" si="32"/>
        <v>16.279040000000002</v>
      </c>
      <c r="Z50">
        <f t="shared" si="32"/>
        <v>2.765882</v>
      </c>
      <c r="AA50">
        <f t="shared" si="32"/>
        <v>0.40511999999999998</v>
      </c>
    </row>
    <row r="52" spans="1:27">
      <c r="A52" t="s">
        <v>57</v>
      </c>
      <c r="B52">
        <f>C26</f>
        <v>0</v>
      </c>
      <c r="C52">
        <f t="shared" ref="C52:N52" si="33">D26</f>
        <v>0.19788999999999998</v>
      </c>
      <c r="D52">
        <f t="shared" si="33"/>
        <v>0.19788999999999998</v>
      </c>
      <c r="E52">
        <f t="shared" si="33"/>
        <v>17.171569999999999</v>
      </c>
      <c r="F52">
        <f t="shared" si="33"/>
        <v>3.1017700000000001</v>
      </c>
      <c r="G52">
        <f t="shared" si="33"/>
        <v>9.16</v>
      </c>
      <c r="H52">
        <f t="shared" si="33"/>
        <v>6.5215399999999999</v>
      </c>
      <c r="I52">
        <f t="shared" si="33"/>
        <v>0.16874</v>
      </c>
      <c r="J52">
        <f t="shared" si="33"/>
        <v>2.11069</v>
      </c>
      <c r="K52">
        <f t="shared" si="33"/>
        <v>2.1102599999999998</v>
      </c>
      <c r="L52">
        <f t="shared" si="33"/>
        <v>31.34394</v>
      </c>
      <c r="M52">
        <f t="shared" si="33"/>
        <v>0</v>
      </c>
      <c r="N52">
        <f t="shared" si="33"/>
        <v>0.60768000000000011</v>
      </c>
    </row>
    <row r="53" spans="1:27">
      <c r="A53" t="s">
        <v>58</v>
      </c>
      <c r="O53">
        <f>C36</f>
        <v>0</v>
      </c>
      <c r="P53">
        <f t="shared" ref="P53:AA53" si="34">D36</f>
        <v>0.29331999999999997</v>
      </c>
      <c r="Q53">
        <f t="shared" si="34"/>
        <v>0.29331999999999997</v>
      </c>
      <c r="R53">
        <f t="shared" si="34"/>
        <v>5.1272000000000002</v>
      </c>
      <c r="S53">
        <f t="shared" si="34"/>
        <v>5.1272000000000002</v>
      </c>
      <c r="T53">
        <f t="shared" si="34"/>
        <v>9.16</v>
      </c>
      <c r="U53">
        <f t="shared" si="34"/>
        <v>6.5215399999999999</v>
      </c>
      <c r="V53">
        <f t="shared" si="34"/>
        <v>0.16874</v>
      </c>
      <c r="W53">
        <f t="shared" si="34"/>
        <v>1.2551300000000001</v>
      </c>
      <c r="X53">
        <f t="shared" si="34"/>
        <v>2.3605200000000002</v>
      </c>
      <c r="Y53">
        <f t="shared" si="34"/>
        <v>24.418560000000003</v>
      </c>
      <c r="Z53">
        <f t="shared" si="34"/>
        <v>5.5317639999999999</v>
      </c>
      <c r="AA53">
        <f t="shared" si="34"/>
        <v>0.60768000000000011</v>
      </c>
    </row>
    <row r="55" spans="1:27">
      <c r="A55" t="s">
        <v>59</v>
      </c>
      <c r="B55">
        <f>C27</f>
        <v>0</v>
      </c>
      <c r="C55">
        <f t="shared" ref="C55:N55" si="35">D27</f>
        <v>0.19788999999999998</v>
      </c>
      <c r="D55">
        <f t="shared" si="35"/>
        <v>0.19788999999999998</v>
      </c>
      <c r="E55">
        <f t="shared" si="35"/>
        <v>17.171569999999999</v>
      </c>
      <c r="F55">
        <f t="shared" si="35"/>
        <v>3.1017700000000001</v>
      </c>
      <c r="G55">
        <f t="shared" si="35"/>
        <v>9.16</v>
      </c>
      <c r="H55">
        <f t="shared" si="35"/>
        <v>6.5215399999999999</v>
      </c>
      <c r="I55">
        <f t="shared" si="35"/>
        <v>0.16874</v>
      </c>
      <c r="J55">
        <f t="shared" si="35"/>
        <v>2.11069</v>
      </c>
      <c r="K55">
        <f t="shared" si="35"/>
        <v>2.8136799999999997</v>
      </c>
      <c r="L55">
        <f t="shared" si="35"/>
        <v>41.791919999999998</v>
      </c>
      <c r="M55">
        <f t="shared" si="35"/>
        <v>0</v>
      </c>
      <c r="N55">
        <f t="shared" si="35"/>
        <v>0.81023999999999996</v>
      </c>
    </row>
    <row r="56" spans="1:27">
      <c r="A56" t="s">
        <v>60</v>
      </c>
      <c r="O56">
        <f>C37</f>
        <v>0</v>
      </c>
      <c r="P56">
        <f t="shared" ref="P56:AA56" si="36">D37</f>
        <v>0.29331999999999997</v>
      </c>
      <c r="Q56">
        <f t="shared" si="36"/>
        <v>0.29331999999999997</v>
      </c>
      <c r="R56">
        <f t="shared" si="36"/>
        <v>5.1272000000000002</v>
      </c>
      <c r="S56">
        <f t="shared" si="36"/>
        <v>5.1272000000000002</v>
      </c>
      <c r="T56">
        <f t="shared" si="36"/>
        <v>9.16</v>
      </c>
      <c r="U56">
        <f t="shared" si="36"/>
        <v>6.5215399999999999</v>
      </c>
      <c r="V56">
        <f t="shared" si="36"/>
        <v>0.16874</v>
      </c>
      <c r="W56">
        <f t="shared" si="36"/>
        <v>1.2551300000000001</v>
      </c>
      <c r="X56">
        <f t="shared" si="36"/>
        <v>3.1473599999999999</v>
      </c>
      <c r="Y56">
        <f t="shared" si="36"/>
        <v>32.558080000000004</v>
      </c>
      <c r="Z56">
        <f t="shared" si="36"/>
        <v>8.2976460000000003</v>
      </c>
      <c r="AA56">
        <f t="shared" si="36"/>
        <v>0.81023999999999996</v>
      </c>
    </row>
    <row r="58" spans="1:27">
      <c r="A58" t="s">
        <v>61</v>
      </c>
      <c r="B58">
        <f>C28</f>
        <v>0</v>
      </c>
      <c r="C58">
        <f t="shared" ref="C58:N58" si="37">D28</f>
        <v>0.19788999999999998</v>
      </c>
      <c r="D58">
        <f t="shared" si="37"/>
        <v>0.19788999999999998</v>
      </c>
      <c r="E58">
        <f t="shared" si="37"/>
        <v>17.171569999999999</v>
      </c>
      <c r="F58">
        <f t="shared" si="37"/>
        <v>3.1017700000000001</v>
      </c>
      <c r="G58">
        <f t="shared" si="37"/>
        <v>9.16</v>
      </c>
      <c r="H58">
        <f t="shared" si="37"/>
        <v>6.5215399999999999</v>
      </c>
      <c r="I58">
        <f t="shared" si="37"/>
        <v>0.16874</v>
      </c>
      <c r="J58">
        <f t="shared" si="37"/>
        <v>2.11069</v>
      </c>
      <c r="K58">
        <f t="shared" si="37"/>
        <v>3.5171000000000001</v>
      </c>
      <c r="L58">
        <f t="shared" si="37"/>
        <v>52.239899999999992</v>
      </c>
      <c r="M58">
        <f t="shared" si="37"/>
        <v>0</v>
      </c>
      <c r="N58">
        <f t="shared" si="37"/>
        <v>1.0127999999999999</v>
      </c>
    </row>
    <row r="59" spans="1:27">
      <c r="A59" t="s">
        <v>62</v>
      </c>
      <c r="O59">
        <f>C38</f>
        <v>0</v>
      </c>
      <c r="P59">
        <f t="shared" ref="P59:AA59" si="38">D38</f>
        <v>0.29331999999999997</v>
      </c>
      <c r="Q59">
        <f t="shared" si="38"/>
        <v>0.29331999999999997</v>
      </c>
      <c r="R59">
        <f t="shared" si="38"/>
        <v>5.1272000000000002</v>
      </c>
      <c r="S59">
        <f t="shared" si="38"/>
        <v>5.1272000000000002</v>
      </c>
      <c r="T59">
        <f t="shared" si="38"/>
        <v>9.16</v>
      </c>
      <c r="U59">
        <f t="shared" si="38"/>
        <v>6.5215399999999999</v>
      </c>
      <c r="V59">
        <f t="shared" si="38"/>
        <v>0.16874</v>
      </c>
      <c r="W59">
        <f t="shared" si="38"/>
        <v>1.2551300000000001</v>
      </c>
      <c r="X59">
        <f t="shared" si="38"/>
        <v>3.9342000000000001</v>
      </c>
      <c r="Y59">
        <f t="shared" si="38"/>
        <v>40.697600000000008</v>
      </c>
      <c r="Z59">
        <f t="shared" si="38"/>
        <v>11.063528</v>
      </c>
      <c r="AA59">
        <f t="shared" si="38"/>
        <v>1.0127999999999999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B5" sqref="B5"/>
    </sheetView>
  </sheetViews>
  <sheetFormatPr baseColWidth="10" defaultRowHeight="15" x14ac:dyDescent="0"/>
  <sheetData>
    <row r="1" spans="1:10">
      <c r="A1" t="s">
        <v>64</v>
      </c>
    </row>
    <row r="3" spans="1:10">
      <c r="A3" t="s">
        <v>66</v>
      </c>
      <c r="G3" t="s">
        <v>67</v>
      </c>
    </row>
    <row r="4" spans="1:10">
      <c r="A4" t="s">
        <v>65</v>
      </c>
      <c r="B4" t="s">
        <v>17</v>
      </c>
      <c r="C4" t="s">
        <v>63</v>
      </c>
      <c r="G4" t="s">
        <v>73</v>
      </c>
      <c r="H4" t="s">
        <v>17</v>
      </c>
      <c r="I4" t="s">
        <v>63</v>
      </c>
      <c r="J4" t="s">
        <v>72</v>
      </c>
    </row>
    <row r="5" spans="1:10">
      <c r="A5" t="str">
        <f>'Overall Logistics (2)'!B23</f>
        <v>Pre-Deploy (2022)</v>
      </c>
      <c r="B5">
        <f>'Overall Logistics (2)'!Q23</f>
        <v>37.32067</v>
      </c>
      <c r="C5">
        <f>'Overall Logistics (2)'!Q33</f>
        <v>27.125390000000003</v>
      </c>
      <c r="G5">
        <v>2022</v>
      </c>
      <c r="H5">
        <f>SUM(B$5:B5)</f>
        <v>37.32067</v>
      </c>
      <c r="I5">
        <f>SUM(C$5:C5)</f>
        <v>27.125390000000003</v>
      </c>
      <c r="J5">
        <f>H5-I5</f>
        <v>10.195279999999997</v>
      </c>
    </row>
    <row r="6" spans="1:10">
      <c r="A6" t="str">
        <f>'Overall Logistics (2)'!B24</f>
        <v>Crew 1 (2024)</v>
      </c>
      <c r="B6">
        <f>'Overall Logistics (2)'!Q24</f>
        <v>50.330139999999993</v>
      </c>
      <c r="C6">
        <f>'Overall Logistics (2)'!Q34</f>
        <v>37.075369999999999</v>
      </c>
      <c r="G6">
        <v>2024</v>
      </c>
      <c r="H6">
        <f>SUM(B$5:B6)</f>
        <v>87.650809999999993</v>
      </c>
      <c r="I6">
        <f>SUM(C$5:C6)</f>
        <v>64.200760000000002</v>
      </c>
      <c r="J6">
        <f t="shared" ref="J6:J45" si="0">H6-I6</f>
        <v>23.45004999999999</v>
      </c>
    </row>
    <row r="7" spans="1:10">
      <c r="A7" t="str">
        <f>'Overall Logistics (2)'!B25</f>
        <v>Crew 2 (2026)</v>
      </c>
      <c r="B7">
        <f>'Overall Logistics (2)'!Q25</f>
        <v>62.03018999999999</v>
      </c>
      <c r="C7">
        <f>'Overall Logistics (2)'!Q35</f>
        <v>48.970171999999998</v>
      </c>
      <c r="G7">
        <v>2026</v>
      </c>
      <c r="H7">
        <f>SUM(B$5:B7)</f>
        <v>149.68099999999998</v>
      </c>
      <c r="I7">
        <f>SUM(C$5:C7)</f>
        <v>113.17093199999999</v>
      </c>
      <c r="J7">
        <f t="shared" si="0"/>
        <v>36.51006799999999</v>
      </c>
    </row>
    <row r="8" spans="1:10">
      <c r="A8" t="str">
        <f>'Overall Logistics (2)'!B26</f>
        <v>Crew 3 (2028)</v>
      </c>
      <c r="B8">
        <f>'Overall Logistics (2)'!Q26</f>
        <v>73.730239999999995</v>
      </c>
      <c r="C8">
        <f>'Overall Logistics (2)'!Q36</f>
        <v>60.864974000000011</v>
      </c>
      <c r="D8" t="s">
        <v>68</v>
      </c>
      <c r="E8" t="s">
        <v>69</v>
      </c>
      <c r="G8">
        <v>2028</v>
      </c>
      <c r="H8">
        <f>SUM(B$5:B8)</f>
        <v>223.41123999999996</v>
      </c>
      <c r="I8">
        <f>SUM(C$5:C8)</f>
        <v>174.03590600000001</v>
      </c>
      <c r="J8">
        <f t="shared" si="0"/>
        <v>49.375333999999953</v>
      </c>
    </row>
    <row r="9" spans="1:10">
      <c r="A9" t="str">
        <f>'Overall Logistics (2)'!B27</f>
        <v>Crew 4 (2030)</v>
      </c>
      <c r="B9">
        <f>'Overall Logistics (2)'!Q27</f>
        <v>85.430289999999985</v>
      </c>
      <c r="C9">
        <f>'Overall Logistics (2)'!Q37</f>
        <v>72.759775999999988</v>
      </c>
      <c r="D9">
        <f>B9-B8</f>
        <v>11.70004999999999</v>
      </c>
      <c r="E9">
        <f>C9-C8</f>
        <v>11.894801999999977</v>
      </c>
      <c r="G9">
        <v>2030</v>
      </c>
      <c r="H9">
        <f>SUM(B$5:B9)</f>
        <v>308.84152999999992</v>
      </c>
      <c r="I9">
        <f>SUM(C$5:C9)</f>
        <v>246.795682</v>
      </c>
      <c r="J9">
        <f t="shared" si="0"/>
        <v>62.045847999999921</v>
      </c>
    </row>
    <row r="10" spans="1:10">
      <c r="A10" t="str">
        <f>'Overall Logistics (2)'!B28</f>
        <v>Crew 5 (2032)</v>
      </c>
      <c r="B10">
        <f>'Overall Logistics (2)'!Q28</f>
        <v>97.13033999999999</v>
      </c>
      <c r="C10">
        <f>'Overall Logistics (2)'!Q38</f>
        <v>84.654578000000015</v>
      </c>
      <c r="D10">
        <f>B10-B9</f>
        <v>11.700050000000005</v>
      </c>
      <c r="E10">
        <f>C10-C9</f>
        <v>11.894802000000027</v>
      </c>
      <c r="G10">
        <v>2032</v>
      </c>
      <c r="H10">
        <f>SUM(B$5:B10)</f>
        <v>405.97186999999991</v>
      </c>
      <c r="I10">
        <f>SUM(C$5:C10)</f>
        <v>331.45026000000001</v>
      </c>
      <c r="J10">
        <f t="shared" si="0"/>
        <v>74.521609999999896</v>
      </c>
    </row>
    <row r="11" spans="1:10">
      <c r="A11" t="s">
        <v>70</v>
      </c>
      <c r="B11">
        <f>B10+D$10</f>
        <v>108.83038999999999</v>
      </c>
      <c r="C11">
        <f>C10+E$10</f>
        <v>96.549380000000042</v>
      </c>
      <c r="G11">
        <v>2034</v>
      </c>
      <c r="H11">
        <f>SUM(B$5:B11)</f>
        <v>514.80225999999993</v>
      </c>
      <c r="I11">
        <f>SUM(C$5:C11)</f>
        <v>427.99964000000006</v>
      </c>
      <c r="J11">
        <f t="shared" si="0"/>
        <v>86.802619999999877</v>
      </c>
    </row>
    <row r="12" spans="1:10">
      <c r="A12" t="s">
        <v>71</v>
      </c>
      <c r="B12">
        <f t="shared" ref="B12:B16" si="1">B11+D$10</f>
        <v>120.53044</v>
      </c>
      <c r="C12">
        <f t="shared" ref="C12:C16" si="2">C11+E$10</f>
        <v>108.44418200000007</v>
      </c>
      <c r="G12">
        <v>2036</v>
      </c>
      <c r="H12">
        <f>SUM(B$5:B12)</f>
        <v>635.33269999999993</v>
      </c>
      <c r="I12">
        <f>SUM(C$5:C12)</f>
        <v>536.44382200000018</v>
      </c>
      <c r="J12">
        <f t="shared" si="0"/>
        <v>98.88887799999975</v>
      </c>
    </row>
    <row r="13" spans="1:10">
      <c r="A13">
        <v>2038</v>
      </c>
      <c r="B13">
        <f t="shared" si="1"/>
        <v>132.23049</v>
      </c>
      <c r="C13">
        <f t="shared" si="2"/>
        <v>120.3389840000001</v>
      </c>
      <c r="G13">
        <v>2038</v>
      </c>
      <c r="H13">
        <f>SUM(B$5:B13)</f>
        <v>767.56318999999996</v>
      </c>
      <c r="I13">
        <f>SUM(C$5:C13)</f>
        <v>656.78280600000028</v>
      </c>
      <c r="J13">
        <f t="shared" si="0"/>
        <v>110.78038399999969</v>
      </c>
    </row>
    <row r="14" spans="1:10">
      <c r="A14">
        <v>2040</v>
      </c>
      <c r="B14">
        <f t="shared" si="1"/>
        <v>143.93054000000001</v>
      </c>
      <c r="C14">
        <f t="shared" si="2"/>
        <v>132.23378600000012</v>
      </c>
      <c r="G14">
        <v>2040</v>
      </c>
      <c r="H14">
        <f>SUM(B$5:B14)</f>
        <v>911.49372999999991</v>
      </c>
      <c r="I14">
        <f>SUM(C$5:C14)</f>
        <v>789.0165920000004</v>
      </c>
      <c r="J14">
        <f t="shared" si="0"/>
        <v>122.47713799999951</v>
      </c>
    </row>
    <row r="15" spans="1:10">
      <c r="A15">
        <v>2042</v>
      </c>
      <c r="B15">
        <f t="shared" si="1"/>
        <v>155.63059000000001</v>
      </c>
      <c r="C15">
        <f t="shared" si="2"/>
        <v>144.12858800000015</v>
      </c>
      <c r="G15">
        <v>2042</v>
      </c>
      <c r="H15">
        <f>SUM(B$5:B15)</f>
        <v>1067.1243199999999</v>
      </c>
      <c r="I15">
        <f>SUM(C$5:C15)</f>
        <v>933.14518000000055</v>
      </c>
      <c r="J15">
        <f t="shared" si="0"/>
        <v>133.97913999999935</v>
      </c>
    </row>
    <row r="16" spans="1:10">
      <c r="A16">
        <v>2044</v>
      </c>
      <c r="B16">
        <f t="shared" si="1"/>
        <v>167.33064000000002</v>
      </c>
      <c r="C16">
        <f t="shared" si="2"/>
        <v>156.02339000000018</v>
      </c>
      <c r="G16">
        <v>2044</v>
      </c>
      <c r="H16">
        <f>SUM(B$5:B16)</f>
        <v>1234.45496</v>
      </c>
      <c r="I16">
        <f>SUM(C$5:C16)</f>
        <v>1089.1685700000007</v>
      </c>
      <c r="J16">
        <f t="shared" si="0"/>
        <v>145.2863899999993</v>
      </c>
    </row>
    <row r="17" spans="1:10">
      <c r="A17">
        <v>2046</v>
      </c>
      <c r="B17">
        <f t="shared" ref="B17:B27" si="3">B16+D$10</f>
        <v>179.03069000000002</v>
      </c>
      <c r="C17">
        <f t="shared" ref="C17:C27" si="4">C16+E$10</f>
        <v>167.9181920000002</v>
      </c>
      <c r="G17">
        <v>2046</v>
      </c>
      <c r="H17">
        <f>SUM(B$5:B17)</f>
        <v>1413.4856500000001</v>
      </c>
      <c r="I17">
        <f>SUM(C$5:C17)</f>
        <v>1257.0867620000008</v>
      </c>
      <c r="J17">
        <f t="shared" si="0"/>
        <v>156.39888799999926</v>
      </c>
    </row>
    <row r="18" spans="1:10">
      <c r="A18">
        <v>2048</v>
      </c>
      <c r="B18">
        <f t="shared" si="3"/>
        <v>190.73074000000003</v>
      </c>
      <c r="C18">
        <f t="shared" si="4"/>
        <v>179.81299400000023</v>
      </c>
      <c r="G18">
        <v>2048</v>
      </c>
      <c r="H18">
        <f>SUM(B$5:B18)</f>
        <v>1604.21639</v>
      </c>
      <c r="I18">
        <f>SUM(C$5:C18)</f>
        <v>1436.8997560000012</v>
      </c>
      <c r="J18">
        <f t="shared" si="0"/>
        <v>167.31663399999888</v>
      </c>
    </row>
    <row r="19" spans="1:10">
      <c r="A19">
        <v>2050</v>
      </c>
      <c r="B19">
        <f t="shared" si="3"/>
        <v>202.43079000000003</v>
      </c>
      <c r="C19">
        <f t="shared" si="4"/>
        <v>191.70779600000026</v>
      </c>
      <c r="G19">
        <v>2050</v>
      </c>
      <c r="H19">
        <f>SUM(B$5:B19)</f>
        <v>1806.6471800000002</v>
      </c>
      <c r="I19">
        <f>SUM(C$5:C19)</f>
        <v>1628.6075520000013</v>
      </c>
      <c r="J19">
        <f t="shared" si="0"/>
        <v>178.03962799999886</v>
      </c>
    </row>
    <row r="20" spans="1:10">
      <c r="A20">
        <v>2052</v>
      </c>
      <c r="B20">
        <f t="shared" si="3"/>
        <v>214.13084000000003</v>
      </c>
      <c r="C20">
        <f t="shared" si="4"/>
        <v>203.60259800000028</v>
      </c>
      <c r="G20">
        <v>2052</v>
      </c>
      <c r="H20">
        <f>SUM(B$5:B20)</f>
        <v>2020.7780200000002</v>
      </c>
      <c r="I20">
        <f>SUM(C$5:C20)</f>
        <v>1832.2101500000017</v>
      </c>
      <c r="J20">
        <f t="shared" si="0"/>
        <v>188.56786999999849</v>
      </c>
    </row>
    <row r="21" spans="1:10">
      <c r="A21">
        <v>2054</v>
      </c>
      <c r="B21">
        <f t="shared" si="3"/>
        <v>225.83089000000004</v>
      </c>
      <c r="C21">
        <f t="shared" si="4"/>
        <v>215.49740000000031</v>
      </c>
      <c r="G21">
        <v>2054</v>
      </c>
      <c r="H21">
        <f>SUM(B$5:B21)</f>
        <v>2246.6089100000004</v>
      </c>
      <c r="I21">
        <f>SUM(C$5:C21)</f>
        <v>2047.7075500000019</v>
      </c>
      <c r="J21">
        <f t="shared" si="0"/>
        <v>198.90135999999848</v>
      </c>
    </row>
    <row r="22" spans="1:10">
      <c r="A22">
        <v>2056</v>
      </c>
      <c r="B22">
        <f t="shared" si="3"/>
        <v>237.53094000000004</v>
      </c>
      <c r="C22">
        <f t="shared" si="4"/>
        <v>227.39220200000034</v>
      </c>
      <c r="G22">
        <v>2056</v>
      </c>
      <c r="H22">
        <f>SUM(B$5:B22)</f>
        <v>2484.1398500000005</v>
      </c>
      <c r="I22">
        <f>SUM(C$5:C22)</f>
        <v>2275.0997520000024</v>
      </c>
      <c r="J22">
        <f t="shared" si="0"/>
        <v>209.04009799999812</v>
      </c>
    </row>
    <row r="23" spans="1:10">
      <c r="A23">
        <v>2058</v>
      </c>
      <c r="B23">
        <f t="shared" si="3"/>
        <v>249.23099000000005</v>
      </c>
      <c r="C23">
        <f t="shared" si="4"/>
        <v>239.28700400000037</v>
      </c>
      <c r="G23">
        <v>2058</v>
      </c>
      <c r="H23">
        <f>SUM(B$5:B23)</f>
        <v>2733.3708400000005</v>
      </c>
      <c r="I23">
        <f>SUM(C$5:C23)</f>
        <v>2514.3867560000026</v>
      </c>
      <c r="J23">
        <f t="shared" si="0"/>
        <v>218.98408399999789</v>
      </c>
    </row>
    <row r="24" spans="1:10">
      <c r="A24">
        <v>2060</v>
      </c>
      <c r="B24">
        <f t="shared" si="3"/>
        <v>260.93104000000005</v>
      </c>
      <c r="C24">
        <f t="shared" si="4"/>
        <v>251.18180600000039</v>
      </c>
      <c r="G24">
        <v>2060</v>
      </c>
      <c r="H24">
        <f>SUM(B$5:B24)</f>
        <v>2994.3018800000004</v>
      </c>
      <c r="I24">
        <f>SUM(C$5:C24)</f>
        <v>2765.5685620000031</v>
      </c>
      <c r="J24">
        <f t="shared" si="0"/>
        <v>228.73331799999733</v>
      </c>
    </row>
    <row r="25" spans="1:10">
      <c r="A25">
        <v>2062</v>
      </c>
      <c r="B25">
        <f t="shared" si="3"/>
        <v>272.63109000000009</v>
      </c>
      <c r="C25">
        <f t="shared" si="4"/>
        <v>263.07660800000042</v>
      </c>
      <c r="G25">
        <v>2062</v>
      </c>
      <c r="H25">
        <f>SUM(B$5:B25)</f>
        <v>3266.9329700000008</v>
      </c>
      <c r="I25">
        <f>SUM(C$5:C25)</f>
        <v>3028.6451700000034</v>
      </c>
      <c r="J25">
        <f t="shared" si="0"/>
        <v>238.28779999999733</v>
      </c>
    </row>
    <row r="26" spans="1:10">
      <c r="A26">
        <v>2064</v>
      </c>
      <c r="B26">
        <f t="shared" si="3"/>
        <v>284.33114000000012</v>
      </c>
      <c r="C26">
        <f t="shared" si="4"/>
        <v>274.97141000000045</v>
      </c>
      <c r="G26">
        <v>2064</v>
      </c>
      <c r="H26">
        <f>SUM(B$5:B26)</f>
        <v>3551.264110000001</v>
      </c>
      <c r="I26">
        <f>SUM(C$5:C26)</f>
        <v>3303.616580000004</v>
      </c>
      <c r="J26">
        <f t="shared" si="0"/>
        <v>247.647529999997</v>
      </c>
    </row>
    <row r="27" spans="1:10">
      <c r="A27">
        <v>2066</v>
      </c>
      <c r="B27">
        <f t="shared" si="3"/>
        <v>296.03119000000015</v>
      </c>
      <c r="C27">
        <f t="shared" si="4"/>
        <v>286.86621200000047</v>
      </c>
      <c r="G27">
        <v>2066</v>
      </c>
      <c r="H27">
        <f>SUM(B$5:B27)</f>
        <v>3847.2953000000011</v>
      </c>
      <c r="I27">
        <f>SUM(C$5:C27)</f>
        <v>3590.4827920000043</v>
      </c>
      <c r="J27">
        <f t="shared" si="0"/>
        <v>256.8125079999968</v>
      </c>
    </row>
    <row r="28" spans="1:10">
      <c r="A28">
        <v>2068</v>
      </c>
      <c r="B28">
        <f t="shared" ref="B28:B30" si="5">B27+D$10</f>
        <v>307.73124000000018</v>
      </c>
      <c r="C28">
        <f t="shared" ref="C28:C30" si="6">C27+E$10</f>
        <v>298.7610140000005</v>
      </c>
      <c r="G28">
        <v>2068</v>
      </c>
      <c r="H28">
        <f>SUM(B$5:B28)</f>
        <v>4155.0265400000017</v>
      </c>
      <c r="I28">
        <f>SUM(C$5:C28)</f>
        <v>3889.243806000005</v>
      </c>
      <c r="J28">
        <f t="shared" si="0"/>
        <v>265.78273399999671</v>
      </c>
    </row>
    <row r="29" spans="1:10">
      <c r="A29">
        <v>2070</v>
      </c>
      <c r="B29">
        <f t="shared" si="5"/>
        <v>319.43129000000022</v>
      </c>
      <c r="C29">
        <f t="shared" si="6"/>
        <v>310.65581600000053</v>
      </c>
      <c r="G29">
        <v>2070</v>
      </c>
      <c r="H29">
        <f>SUM(B$5:B29)</f>
        <v>4474.4578300000021</v>
      </c>
      <c r="I29">
        <f>SUM(C$5:C29)</f>
        <v>4199.8996220000054</v>
      </c>
      <c r="J29">
        <f t="shared" si="0"/>
        <v>274.55820799999674</v>
      </c>
    </row>
    <row r="30" spans="1:10">
      <c r="A30">
        <v>2072</v>
      </c>
      <c r="B30">
        <f t="shared" si="5"/>
        <v>331.13134000000025</v>
      </c>
      <c r="C30">
        <f t="shared" si="6"/>
        <v>322.55061800000055</v>
      </c>
      <c r="G30">
        <v>2072</v>
      </c>
      <c r="H30">
        <f>SUM(B$5:B30)</f>
        <v>4805.589170000002</v>
      </c>
      <c r="I30">
        <f>SUM(C$5:C30)</f>
        <v>4522.4502400000056</v>
      </c>
      <c r="J30">
        <f t="shared" si="0"/>
        <v>283.13892999999644</v>
      </c>
    </row>
    <row r="31" spans="1:10">
      <c r="A31">
        <v>2074</v>
      </c>
      <c r="B31">
        <f t="shared" ref="B31:B46" si="7">B30+D$10</f>
        <v>342.83139000000028</v>
      </c>
      <c r="C31">
        <f t="shared" ref="C31:C46" si="8">C30+E$10</f>
        <v>334.44542000000058</v>
      </c>
      <c r="G31">
        <v>2074</v>
      </c>
      <c r="H31">
        <f>SUM(B$5:B31)</f>
        <v>5148.4205600000023</v>
      </c>
      <c r="I31">
        <f>SUM(C$5:C31)</f>
        <v>4856.8956600000065</v>
      </c>
      <c r="J31">
        <f t="shared" si="0"/>
        <v>291.5248999999958</v>
      </c>
    </row>
    <row r="32" spans="1:10">
      <c r="A32">
        <v>2076</v>
      </c>
      <c r="B32">
        <f t="shared" si="7"/>
        <v>354.53144000000032</v>
      </c>
      <c r="C32">
        <f t="shared" si="8"/>
        <v>346.34022200000061</v>
      </c>
      <c r="G32">
        <v>2076</v>
      </c>
      <c r="H32">
        <f>SUM(B$5:B32)</f>
        <v>5502.952000000003</v>
      </c>
      <c r="I32">
        <f>SUM(C$5:C32)</f>
        <v>5203.2358820000072</v>
      </c>
      <c r="J32">
        <f t="shared" si="0"/>
        <v>299.71611799999573</v>
      </c>
    </row>
    <row r="33" spans="1:10">
      <c r="A33">
        <v>2078</v>
      </c>
      <c r="B33">
        <f t="shared" si="7"/>
        <v>366.23149000000035</v>
      </c>
      <c r="C33">
        <f t="shared" si="8"/>
        <v>358.23502400000064</v>
      </c>
      <c r="G33">
        <v>2078</v>
      </c>
      <c r="H33">
        <f>SUM(B$5:B33)</f>
        <v>5869.1834900000031</v>
      </c>
      <c r="I33">
        <f>SUM(C$5:C33)</f>
        <v>5561.4709060000077</v>
      </c>
      <c r="J33">
        <f t="shared" si="0"/>
        <v>307.71258399999533</v>
      </c>
    </row>
    <row r="34" spans="1:10">
      <c r="A34">
        <v>2080</v>
      </c>
      <c r="B34">
        <f t="shared" si="7"/>
        <v>377.93154000000038</v>
      </c>
      <c r="C34">
        <f t="shared" si="8"/>
        <v>370.12982600000066</v>
      </c>
      <c r="G34">
        <v>2080</v>
      </c>
      <c r="H34">
        <f>SUM(B$5:B34)</f>
        <v>6247.1150300000036</v>
      </c>
      <c r="I34">
        <f>SUM(C$5:C34)</f>
        <v>5931.6007320000081</v>
      </c>
      <c r="J34">
        <f t="shared" si="0"/>
        <v>315.51429799999551</v>
      </c>
    </row>
    <row r="35" spans="1:10">
      <c r="A35">
        <v>2082</v>
      </c>
      <c r="B35">
        <f t="shared" si="7"/>
        <v>389.63159000000041</v>
      </c>
      <c r="C35">
        <f t="shared" si="8"/>
        <v>382.02462800000069</v>
      </c>
      <c r="G35">
        <v>2082</v>
      </c>
      <c r="H35">
        <f>SUM(B$5:B35)</f>
        <v>6636.7466200000035</v>
      </c>
      <c r="I35">
        <f>SUM(C$5:C35)</f>
        <v>6313.6253600000091</v>
      </c>
      <c r="J35">
        <f t="shared" si="0"/>
        <v>323.12125999999444</v>
      </c>
    </row>
    <row r="36" spans="1:10">
      <c r="A36">
        <v>2084</v>
      </c>
      <c r="B36">
        <f t="shared" si="7"/>
        <v>401.33164000000045</v>
      </c>
      <c r="C36">
        <f t="shared" si="8"/>
        <v>393.91943000000072</v>
      </c>
      <c r="G36">
        <v>2084</v>
      </c>
      <c r="H36">
        <f>SUM(B$5:B36)</f>
        <v>7038.0782600000039</v>
      </c>
      <c r="I36">
        <f>SUM(C$5:C36)</f>
        <v>6707.5447900000099</v>
      </c>
      <c r="J36">
        <f t="shared" si="0"/>
        <v>330.53346999999394</v>
      </c>
    </row>
    <row r="37" spans="1:10">
      <c r="A37">
        <v>2086</v>
      </c>
      <c r="B37">
        <f t="shared" si="7"/>
        <v>413.03169000000048</v>
      </c>
      <c r="C37">
        <f t="shared" si="8"/>
        <v>405.81423200000074</v>
      </c>
      <c r="G37">
        <v>2086</v>
      </c>
      <c r="H37">
        <f>SUM(B$5:B37)</f>
        <v>7451.1099500000046</v>
      </c>
      <c r="I37">
        <f>SUM(C$5:C37)</f>
        <v>7113.3590220000106</v>
      </c>
      <c r="J37">
        <f t="shared" si="0"/>
        <v>337.75092799999402</v>
      </c>
    </row>
    <row r="38" spans="1:10">
      <c r="A38">
        <v>2088</v>
      </c>
      <c r="B38">
        <f t="shared" si="7"/>
        <v>424.73174000000051</v>
      </c>
      <c r="C38">
        <f t="shared" si="8"/>
        <v>417.70903400000077</v>
      </c>
      <c r="G38">
        <v>2088</v>
      </c>
      <c r="H38">
        <f>SUM(B$5:B38)</f>
        <v>7875.8416900000047</v>
      </c>
      <c r="I38">
        <f>SUM(C$5:C38)</f>
        <v>7531.068056000011</v>
      </c>
      <c r="J38">
        <f t="shared" si="0"/>
        <v>344.77363399999376</v>
      </c>
    </row>
    <row r="39" spans="1:10">
      <c r="A39">
        <v>2090</v>
      </c>
      <c r="B39">
        <f t="shared" si="7"/>
        <v>436.43179000000055</v>
      </c>
      <c r="C39">
        <f t="shared" si="8"/>
        <v>429.6038360000008</v>
      </c>
      <c r="G39">
        <v>2090</v>
      </c>
      <c r="H39">
        <f>SUM(B$5:B39)</f>
        <v>8312.2734800000053</v>
      </c>
      <c r="I39">
        <f>SUM(C$5:C39)</f>
        <v>7960.6718920000121</v>
      </c>
      <c r="J39">
        <f t="shared" si="0"/>
        <v>351.60158799999317</v>
      </c>
    </row>
    <row r="40" spans="1:10">
      <c r="A40">
        <v>2092</v>
      </c>
      <c r="B40">
        <f t="shared" si="7"/>
        <v>448.13184000000058</v>
      </c>
      <c r="C40">
        <f t="shared" si="8"/>
        <v>441.49863800000082</v>
      </c>
      <c r="G40">
        <v>2092</v>
      </c>
      <c r="H40">
        <f>SUM(B$5:B40)</f>
        <v>8760.4053200000053</v>
      </c>
      <c r="I40">
        <f>SUM(C$5:C40)</f>
        <v>8402.1705300000121</v>
      </c>
      <c r="J40">
        <f t="shared" si="0"/>
        <v>358.23478999999315</v>
      </c>
    </row>
    <row r="41" spans="1:10">
      <c r="A41">
        <v>2094</v>
      </c>
      <c r="B41">
        <f t="shared" si="7"/>
        <v>459.83189000000061</v>
      </c>
      <c r="C41">
        <f t="shared" si="8"/>
        <v>453.39344000000085</v>
      </c>
      <c r="G41">
        <v>2094</v>
      </c>
      <c r="H41">
        <f>SUM(B$5:B41)</f>
        <v>9220.2372100000066</v>
      </c>
      <c r="I41">
        <f>SUM(C$5:C41)</f>
        <v>8855.5639700000138</v>
      </c>
      <c r="J41">
        <f t="shared" si="0"/>
        <v>364.6732399999928</v>
      </c>
    </row>
    <row r="42" spans="1:10">
      <c r="A42">
        <v>2096</v>
      </c>
      <c r="B42">
        <f t="shared" si="7"/>
        <v>471.53194000000065</v>
      </c>
      <c r="C42">
        <f t="shared" si="8"/>
        <v>465.28824200000088</v>
      </c>
      <c r="G42">
        <v>2096</v>
      </c>
      <c r="H42">
        <f>SUM(B$5:B42)</f>
        <v>9691.7691500000074</v>
      </c>
      <c r="I42">
        <f>SUM(C$5:C42)</f>
        <v>9320.8522120000143</v>
      </c>
      <c r="J42">
        <f t="shared" si="0"/>
        <v>370.91693799999302</v>
      </c>
    </row>
    <row r="43" spans="1:10">
      <c r="A43">
        <v>2098</v>
      </c>
      <c r="B43">
        <f t="shared" si="7"/>
        <v>483.23199000000068</v>
      </c>
      <c r="C43">
        <f t="shared" si="8"/>
        <v>477.1830440000009</v>
      </c>
      <c r="G43">
        <v>2098</v>
      </c>
      <c r="H43">
        <f>SUM(B$5:B43)</f>
        <v>10175.001140000008</v>
      </c>
      <c r="I43">
        <f>SUM(C$5:C43)</f>
        <v>9798.0352560000156</v>
      </c>
      <c r="J43">
        <f t="shared" si="0"/>
        <v>376.965883999992</v>
      </c>
    </row>
    <row r="44" spans="1:10">
      <c r="A44">
        <v>2100</v>
      </c>
      <c r="B44">
        <f t="shared" si="7"/>
        <v>494.93204000000071</v>
      </c>
      <c r="C44">
        <f t="shared" si="8"/>
        <v>489.07784600000093</v>
      </c>
      <c r="G44">
        <v>2100</v>
      </c>
      <c r="H44">
        <f>SUM(B$5:B44)</f>
        <v>10669.933180000009</v>
      </c>
      <c r="I44">
        <f>SUM(C$5:C44)</f>
        <v>10287.113102000016</v>
      </c>
      <c r="J44">
        <f t="shared" si="0"/>
        <v>382.82007799999337</v>
      </c>
    </row>
    <row r="45" spans="1:10">
      <c r="A45">
        <v>2102</v>
      </c>
      <c r="B45">
        <f t="shared" si="7"/>
        <v>506.63209000000074</v>
      </c>
      <c r="C45">
        <f t="shared" si="8"/>
        <v>500.97264800000096</v>
      </c>
      <c r="G45">
        <v>2102</v>
      </c>
      <c r="H45">
        <f>SUM(B$5:B45)</f>
        <v>11176.56527000001</v>
      </c>
      <c r="I45">
        <f>SUM(C$5:C45)</f>
        <v>10788.085750000017</v>
      </c>
      <c r="J45">
        <f t="shared" si="0"/>
        <v>388.4795199999935</v>
      </c>
    </row>
    <row r="46" spans="1:10">
      <c r="A46">
        <v>2104</v>
      </c>
      <c r="B46">
        <f t="shared" si="7"/>
        <v>518.33214000000078</v>
      </c>
      <c r="C46">
        <f t="shared" si="8"/>
        <v>512.86745000000099</v>
      </c>
      <c r="G46">
        <v>2104</v>
      </c>
      <c r="H46">
        <f>SUM(B$5:B46)</f>
        <v>11694.89741000001</v>
      </c>
      <c r="I46">
        <f>SUM(C$5:C46)</f>
        <v>11300.953200000018</v>
      </c>
      <c r="J46">
        <f t="shared" ref="J46:J71" si="9">H46-I46</f>
        <v>393.94420999999238</v>
      </c>
    </row>
    <row r="47" spans="1:10">
      <c r="A47">
        <v>2106</v>
      </c>
      <c r="B47">
        <f t="shared" ref="B47:B50" si="10">B46+D$10</f>
        <v>530.03219000000081</v>
      </c>
      <c r="C47">
        <f t="shared" ref="C47:C50" si="11">C46+E$10</f>
        <v>524.76225200000101</v>
      </c>
      <c r="G47">
        <v>2106</v>
      </c>
      <c r="H47">
        <f>SUM(B$5:B47)</f>
        <v>12224.92960000001</v>
      </c>
      <c r="I47">
        <f>SUM(C$5:C47)</f>
        <v>11825.715452000019</v>
      </c>
      <c r="J47">
        <f t="shared" si="9"/>
        <v>399.21414799999184</v>
      </c>
    </row>
    <row r="48" spans="1:10">
      <c r="A48">
        <v>2108</v>
      </c>
      <c r="B48">
        <f t="shared" si="10"/>
        <v>541.73224000000084</v>
      </c>
      <c r="C48">
        <f t="shared" si="11"/>
        <v>536.65705400000104</v>
      </c>
      <c r="G48">
        <v>2108</v>
      </c>
      <c r="H48">
        <f>SUM(B$5:B48)</f>
        <v>12766.661840000012</v>
      </c>
      <c r="I48">
        <f>SUM(C$5:C48)</f>
        <v>12362.37250600002</v>
      </c>
      <c r="J48">
        <f t="shared" si="9"/>
        <v>404.28933399999187</v>
      </c>
    </row>
    <row r="49" spans="1:10">
      <c r="A49">
        <v>2110</v>
      </c>
      <c r="B49">
        <f t="shared" si="10"/>
        <v>553.43229000000088</v>
      </c>
      <c r="C49">
        <f t="shared" si="11"/>
        <v>548.55185600000107</v>
      </c>
      <c r="G49">
        <v>2110</v>
      </c>
      <c r="H49">
        <f>SUM(B$5:B49)</f>
        <v>13320.094130000012</v>
      </c>
      <c r="I49">
        <f>SUM(C$5:C49)</f>
        <v>12910.924362000022</v>
      </c>
      <c r="J49">
        <f t="shared" si="9"/>
        <v>409.16976799999065</v>
      </c>
    </row>
    <row r="50" spans="1:10">
      <c r="A50">
        <v>2112</v>
      </c>
      <c r="B50">
        <f t="shared" si="10"/>
        <v>565.13234000000091</v>
      </c>
      <c r="C50">
        <f t="shared" si="11"/>
        <v>560.44665800000109</v>
      </c>
      <c r="G50">
        <v>2112</v>
      </c>
      <c r="H50">
        <f>SUM(B$5:B50)</f>
        <v>13885.226470000012</v>
      </c>
      <c r="I50">
        <f>SUM(C$5:C50)</f>
        <v>13471.371020000022</v>
      </c>
      <c r="J50">
        <f t="shared" si="9"/>
        <v>413.85544999999001</v>
      </c>
    </row>
    <row r="51" spans="1:10">
      <c r="A51">
        <v>2114</v>
      </c>
      <c r="B51">
        <f t="shared" ref="B51:B71" si="12">B50+D$10</f>
        <v>576.83239000000094</v>
      </c>
      <c r="C51">
        <f t="shared" ref="C51:C71" si="13">C50+E$10</f>
        <v>572.34146000000112</v>
      </c>
      <c r="G51">
        <v>2114</v>
      </c>
      <c r="H51">
        <f>SUM(B$5:B51)</f>
        <v>14462.058860000014</v>
      </c>
      <c r="I51">
        <f>SUM(C$5:C51)</f>
        <v>14043.712480000024</v>
      </c>
      <c r="J51">
        <f t="shared" si="9"/>
        <v>418.34637999998995</v>
      </c>
    </row>
    <row r="52" spans="1:10">
      <c r="A52">
        <v>2116</v>
      </c>
      <c r="B52">
        <f t="shared" si="12"/>
        <v>588.53244000000097</v>
      </c>
      <c r="C52">
        <f t="shared" si="13"/>
        <v>584.23626200000115</v>
      </c>
      <c r="G52">
        <v>2116</v>
      </c>
      <c r="H52">
        <f>SUM(B$5:B52)</f>
        <v>15050.591300000015</v>
      </c>
      <c r="I52">
        <f>SUM(C$5:C52)</f>
        <v>14627.948742000024</v>
      </c>
      <c r="J52">
        <f t="shared" si="9"/>
        <v>422.64255799999046</v>
      </c>
    </row>
    <row r="53" spans="1:10">
      <c r="A53">
        <v>2118</v>
      </c>
      <c r="B53">
        <f t="shared" si="12"/>
        <v>600.23249000000101</v>
      </c>
      <c r="C53">
        <f t="shared" si="13"/>
        <v>596.13106400000117</v>
      </c>
      <c r="G53">
        <v>2118</v>
      </c>
      <c r="H53">
        <f>SUM(B$5:B53)</f>
        <v>15650.823790000015</v>
      </c>
      <c r="I53">
        <f>SUM(C$5:C53)</f>
        <v>15224.079806000025</v>
      </c>
      <c r="J53">
        <f t="shared" si="9"/>
        <v>426.74398399998972</v>
      </c>
    </row>
    <row r="54" spans="1:10">
      <c r="A54">
        <v>2120</v>
      </c>
      <c r="B54">
        <f t="shared" si="12"/>
        <v>611.93254000000104</v>
      </c>
      <c r="C54">
        <f t="shared" si="13"/>
        <v>608.0258660000012</v>
      </c>
      <c r="G54">
        <v>2120</v>
      </c>
      <c r="H54">
        <f>SUM(B$5:B54)</f>
        <v>16262.756330000017</v>
      </c>
      <c r="I54">
        <f>SUM(C$5:C54)</f>
        <v>15832.105672000027</v>
      </c>
      <c r="J54">
        <f t="shared" si="9"/>
        <v>430.65065799998956</v>
      </c>
    </row>
    <row r="55" spans="1:10">
      <c r="A55">
        <v>2122</v>
      </c>
      <c r="B55">
        <f t="shared" si="12"/>
        <v>623.63259000000107</v>
      </c>
      <c r="C55">
        <f t="shared" si="13"/>
        <v>619.92066800000123</v>
      </c>
      <c r="G55">
        <v>2122</v>
      </c>
      <c r="H55">
        <f>SUM(B$5:B55)</f>
        <v>16886.388920000019</v>
      </c>
      <c r="I55">
        <f>SUM(C$5:C55)</f>
        <v>16452.026340000029</v>
      </c>
      <c r="J55">
        <f t="shared" si="9"/>
        <v>434.36257999998998</v>
      </c>
    </row>
    <row r="56" spans="1:10">
      <c r="A56">
        <v>2124</v>
      </c>
      <c r="B56">
        <f t="shared" si="12"/>
        <v>635.33264000000111</v>
      </c>
      <c r="C56">
        <f t="shared" si="13"/>
        <v>631.81547000000126</v>
      </c>
      <c r="G56">
        <v>2124</v>
      </c>
      <c r="H56">
        <f>SUM(B$5:B56)</f>
        <v>17521.72156000002</v>
      </c>
      <c r="I56">
        <f>SUM(C$5:C56)</f>
        <v>17083.841810000031</v>
      </c>
      <c r="J56">
        <f t="shared" si="9"/>
        <v>437.87974999998914</v>
      </c>
    </row>
    <row r="57" spans="1:10">
      <c r="A57">
        <v>2126</v>
      </c>
      <c r="B57">
        <f t="shared" si="12"/>
        <v>647.03269000000114</v>
      </c>
      <c r="C57">
        <f t="shared" si="13"/>
        <v>643.71027200000128</v>
      </c>
      <c r="G57">
        <v>2126</v>
      </c>
      <c r="H57">
        <f>SUM(B$5:B57)</f>
        <v>18168.75425000002</v>
      </c>
      <c r="I57">
        <f>SUM(C$5:C57)</f>
        <v>17727.552082000031</v>
      </c>
      <c r="J57">
        <f t="shared" si="9"/>
        <v>441.20216799998889</v>
      </c>
    </row>
    <row r="58" spans="1:10">
      <c r="A58">
        <v>2128</v>
      </c>
      <c r="B58">
        <f t="shared" si="12"/>
        <v>658.73274000000117</v>
      </c>
      <c r="C58">
        <f t="shared" si="13"/>
        <v>655.60507400000131</v>
      </c>
      <c r="G58">
        <v>2128</v>
      </c>
      <c r="H58">
        <f>SUM(B$5:B58)</f>
        <v>18827.486990000019</v>
      </c>
      <c r="I58">
        <f>SUM(C$5:C58)</f>
        <v>18383.157156000034</v>
      </c>
      <c r="J58">
        <f t="shared" si="9"/>
        <v>444.32983399998557</v>
      </c>
    </row>
    <row r="59" spans="1:10">
      <c r="A59">
        <v>2130</v>
      </c>
      <c r="B59">
        <f t="shared" si="12"/>
        <v>670.43279000000121</v>
      </c>
      <c r="C59">
        <f t="shared" si="13"/>
        <v>667.49987600000134</v>
      </c>
      <c r="G59">
        <v>2130</v>
      </c>
      <c r="H59">
        <f>SUM(B$5:B59)</f>
        <v>19497.919780000022</v>
      </c>
      <c r="I59">
        <f>SUM(C$5:C59)</f>
        <v>19050.657032000036</v>
      </c>
      <c r="J59">
        <f t="shared" si="9"/>
        <v>447.26274799998646</v>
      </c>
    </row>
    <row r="60" spans="1:10">
      <c r="A60">
        <v>2132</v>
      </c>
      <c r="B60">
        <f t="shared" si="12"/>
        <v>682.13284000000124</v>
      </c>
      <c r="C60">
        <f t="shared" si="13"/>
        <v>679.39467800000136</v>
      </c>
      <c r="G60">
        <v>2132</v>
      </c>
      <c r="H60">
        <f>SUM(B$5:B60)</f>
        <v>20180.052620000024</v>
      </c>
      <c r="I60">
        <f>SUM(C$5:C60)</f>
        <v>19730.051710000036</v>
      </c>
      <c r="J60">
        <f t="shared" si="9"/>
        <v>450.00090999998793</v>
      </c>
    </row>
    <row r="61" spans="1:10">
      <c r="A61">
        <v>2134</v>
      </c>
      <c r="B61">
        <f t="shared" si="12"/>
        <v>693.83289000000127</v>
      </c>
      <c r="C61">
        <f t="shared" si="13"/>
        <v>691.28948000000139</v>
      </c>
      <c r="G61">
        <v>2134</v>
      </c>
      <c r="H61">
        <f>SUM(B$5:B61)</f>
        <v>20873.885510000026</v>
      </c>
      <c r="I61">
        <f>SUM(C$5:C61)</f>
        <v>20421.341190000039</v>
      </c>
      <c r="J61">
        <f t="shared" si="9"/>
        <v>452.54431999998633</v>
      </c>
    </row>
    <row r="62" spans="1:10">
      <c r="A62">
        <v>2136</v>
      </c>
      <c r="B62">
        <f t="shared" si="12"/>
        <v>705.5329400000013</v>
      </c>
      <c r="C62">
        <f t="shared" si="13"/>
        <v>703.18428200000142</v>
      </c>
      <c r="G62">
        <v>2136</v>
      </c>
      <c r="H62">
        <f>SUM(B$5:B62)</f>
        <v>21579.418450000026</v>
      </c>
      <c r="I62">
        <f>SUM(C$5:C62)</f>
        <v>21124.525472000041</v>
      </c>
      <c r="J62">
        <f t="shared" si="9"/>
        <v>454.89297799998531</v>
      </c>
    </row>
    <row r="63" spans="1:10">
      <c r="A63">
        <v>2138</v>
      </c>
      <c r="B63">
        <f t="shared" si="12"/>
        <v>717.23299000000134</v>
      </c>
      <c r="C63">
        <f t="shared" si="13"/>
        <v>715.07908400000144</v>
      </c>
      <c r="G63">
        <v>2138</v>
      </c>
      <c r="H63">
        <f>SUM(B$5:B63)</f>
        <v>22296.651440000027</v>
      </c>
      <c r="I63">
        <f>SUM(C$5:C63)</f>
        <v>21839.604556000042</v>
      </c>
      <c r="J63">
        <f t="shared" si="9"/>
        <v>457.04688399998486</v>
      </c>
    </row>
    <row r="64" spans="1:10">
      <c r="A64">
        <v>2140</v>
      </c>
      <c r="B64">
        <f t="shared" si="12"/>
        <v>728.93304000000137</v>
      </c>
      <c r="C64">
        <f t="shared" si="13"/>
        <v>726.97388600000147</v>
      </c>
      <c r="G64">
        <v>2140</v>
      </c>
      <c r="H64">
        <f>SUM(B$5:B64)</f>
        <v>23025.584480000027</v>
      </c>
      <c r="I64">
        <f>SUM(C$5:C64)</f>
        <v>22566.578442000042</v>
      </c>
      <c r="J64">
        <f t="shared" si="9"/>
        <v>459.00603799998498</v>
      </c>
    </row>
    <row r="65" spans="1:10">
      <c r="A65">
        <v>2142</v>
      </c>
      <c r="B65">
        <f t="shared" si="12"/>
        <v>740.6330900000014</v>
      </c>
      <c r="C65">
        <f t="shared" si="13"/>
        <v>738.8686880000015</v>
      </c>
      <c r="G65">
        <v>2142</v>
      </c>
      <c r="H65">
        <f>SUM(B$5:B65)</f>
        <v>23766.21757000003</v>
      </c>
      <c r="I65">
        <f>SUM(C$5:C65)</f>
        <v>23305.447130000044</v>
      </c>
      <c r="J65">
        <f t="shared" si="9"/>
        <v>460.77043999998568</v>
      </c>
    </row>
    <row r="66" spans="1:10">
      <c r="A66">
        <v>2144</v>
      </c>
      <c r="B66">
        <f t="shared" si="12"/>
        <v>752.33314000000144</v>
      </c>
      <c r="C66">
        <f t="shared" si="13"/>
        <v>750.76349000000153</v>
      </c>
      <c r="G66">
        <v>2144</v>
      </c>
      <c r="H66">
        <f>SUM(B$5:B66)</f>
        <v>24518.550710000032</v>
      </c>
      <c r="I66">
        <f>SUM(C$5:C66)</f>
        <v>24056.210620000045</v>
      </c>
      <c r="J66">
        <f t="shared" si="9"/>
        <v>462.34008999998696</v>
      </c>
    </row>
    <row r="67" spans="1:10">
      <c r="A67">
        <v>2146</v>
      </c>
      <c r="B67">
        <f t="shared" si="12"/>
        <v>764.03319000000147</v>
      </c>
      <c r="C67">
        <f t="shared" si="13"/>
        <v>762.65829200000155</v>
      </c>
      <c r="G67">
        <v>2146</v>
      </c>
      <c r="H67">
        <f>SUM(B$5:B67)</f>
        <v>25282.583900000034</v>
      </c>
      <c r="I67">
        <f>SUM(C$5:C67)</f>
        <v>24818.868912000045</v>
      </c>
      <c r="J67">
        <f t="shared" si="9"/>
        <v>463.71498799998881</v>
      </c>
    </row>
    <row r="68" spans="1:10">
      <c r="A68">
        <v>2148</v>
      </c>
      <c r="B68">
        <f t="shared" si="12"/>
        <v>775.7332400000015</v>
      </c>
      <c r="C68">
        <f t="shared" si="13"/>
        <v>774.55309400000158</v>
      </c>
      <c r="G68">
        <v>2148</v>
      </c>
      <c r="H68">
        <f>SUM(B$5:B68)</f>
        <v>26058.317140000036</v>
      </c>
      <c r="I68">
        <f>SUM(C$5:C68)</f>
        <v>25593.422006000048</v>
      </c>
      <c r="J68">
        <f t="shared" si="9"/>
        <v>464.89513399998759</v>
      </c>
    </row>
    <row r="69" spans="1:10">
      <c r="A69">
        <v>2150</v>
      </c>
      <c r="B69">
        <f t="shared" si="12"/>
        <v>787.43329000000153</v>
      </c>
      <c r="C69">
        <f t="shared" si="13"/>
        <v>786.44789600000161</v>
      </c>
      <c r="G69">
        <v>2150</v>
      </c>
      <c r="H69">
        <f>SUM(B$5:B69)</f>
        <v>26845.750430000036</v>
      </c>
      <c r="I69">
        <f>SUM(C$5:C69)</f>
        <v>26379.869902000049</v>
      </c>
      <c r="J69">
        <f t="shared" si="9"/>
        <v>465.88052799998695</v>
      </c>
    </row>
    <row r="70" spans="1:10">
      <c r="A70">
        <v>2152</v>
      </c>
      <c r="B70">
        <f t="shared" si="12"/>
        <v>799.13334000000157</v>
      </c>
      <c r="C70">
        <f t="shared" si="13"/>
        <v>798.34269800000163</v>
      </c>
      <c r="G70">
        <v>2152</v>
      </c>
      <c r="H70">
        <f>SUM(B$5:B70)</f>
        <v>27644.883770000037</v>
      </c>
      <c r="I70">
        <f>SUM(C$5:C70)</f>
        <v>27178.21260000005</v>
      </c>
      <c r="J70">
        <f t="shared" si="9"/>
        <v>466.67116999998689</v>
      </c>
    </row>
    <row r="71" spans="1:10">
      <c r="A71">
        <v>2154</v>
      </c>
      <c r="B71">
        <f t="shared" si="12"/>
        <v>810.8333900000016</v>
      </c>
      <c r="C71">
        <f t="shared" si="13"/>
        <v>810.23750000000166</v>
      </c>
      <c r="G71">
        <v>2154</v>
      </c>
      <c r="H71">
        <f>SUM(B$5:B71)</f>
        <v>28455.717160000037</v>
      </c>
      <c r="I71">
        <f>SUM(C$5:C71)</f>
        <v>27988.450100000053</v>
      </c>
      <c r="J71">
        <f t="shared" si="9"/>
        <v>467.26705999998376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Overall Logistics (2)</vt:lpstr>
      <vt:lpstr>Overall Logistics</vt:lpstr>
      <vt:lpstr>Cumulative</vt:lpstr>
      <vt:lpstr>Mass Breakdown Stacked Bar</vt:lpstr>
      <vt:lpstr>BPS v SF (baseline for editing)</vt:lpstr>
      <vt:lpstr>BPS v SF</vt:lpstr>
      <vt:lpstr>Cumulative Mass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Owens</dc:creator>
  <cp:lastModifiedBy>Andrew Owens</cp:lastModifiedBy>
  <dcterms:created xsi:type="dcterms:W3CDTF">2014-09-08T13:27:10Z</dcterms:created>
  <dcterms:modified xsi:type="dcterms:W3CDTF">2014-09-09T18:49:08Z</dcterms:modified>
</cp:coreProperties>
</file>