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E5" authorId="0">
      <text>
        <t xml:space="preserve">Analogy to Oxygen Outlet</t>
      </text>
    </comment>
    <comment ref="F12" authorId="0">
      <text>
        <t xml:space="preserve">Analogy to TCCV in CCAA</t>
      </text>
    </comment>
    <comment ref="F28" authorId="0">
      <text>
        <t xml:space="preserve">Analogy to Heat Exchanger Liquid Sensor</t>
      </text>
    </comment>
    <comment ref="D50" authorId="0">
      <text>
        <t xml:space="preserve">ref. SAE 2001-01-2293</t>
      </text>
    </comment>
    <comment ref="E50" authorId="0">
      <text>
        <t xml:space="preserve">ref. SAE 2001-01-2293</t>
      </text>
    </comment>
    <comment ref="F50" authorId="0">
      <text>
        <t xml:space="preserve">ref. AIAA 2011-5271</t>
      </text>
    </comment>
    <comment ref="H50" authorId="0">
      <text>
        <t xml:space="preserve">ref. AIAA 2011-5271</t>
      </text>
    </comment>
    <comment ref="I50" authorId="0">
      <text>
        <t xml:space="preserve">ref. AIAA 2011-5271</t>
      </text>
    </comment>
    <comment ref="D51" authorId="0">
      <text>
        <t xml:space="preserve">Analogy to CCAA CHX</t>
      </text>
    </comment>
    <comment ref="E51" authorId="0">
      <text>
        <t xml:space="preserve">Analogy to CCAA CHX</t>
      </text>
    </comment>
    <comment ref="F51" authorId="0">
      <text>
        <t xml:space="preserve">Analogy to CCAA CHX</t>
      </text>
    </comment>
    <comment ref="H51" authorId="0">
      <text>
        <t xml:space="preserve">ref. AIAA 2011-5271</t>
      </text>
    </comment>
    <comment ref="I51" authorId="0">
      <text>
        <t xml:space="preserve">ref. AIAA 2011-5271</t>
      </text>
    </comment>
    <comment ref="D52" authorId="0">
      <text>
        <t xml:space="preserve">Analogy to CCAA Water Separator</t>
      </text>
    </comment>
    <comment ref="E52" authorId="0">
      <text>
        <t xml:space="preserve">Analogy to CCAA Water Separator</t>
      </text>
    </comment>
    <comment ref="F52" authorId="0">
      <text>
        <t xml:space="preserve">Analogy to CCAA Water Separator</t>
      </text>
    </comment>
    <comment ref="H52" authorId="0">
      <text>
        <t xml:space="preserve">ref. AIAA 2011-5271</t>
      </text>
    </comment>
    <comment ref="I52" authorId="0">
      <text>
        <t xml:space="preserve">ref. AIAA 2011-5271</t>
      </text>
    </comment>
    <comment ref="D53" authorId="0">
      <text>
        <t xml:space="preserve">Analogy to CDRA Selector Valves</t>
      </text>
    </comment>
    <comment ref="E53" authorId="0">
      <text>
        <t xml:space="preserve">Analogy to CDRA Selector Valves</t>
      </text>
    </comment>
    <comment ref="F53" authorId="0">
      <text>
        <t xml:space="preserve">Analogy to CDRA Selector Valves</t>
      </text>
    </comment>
    <comment ref="H53" authorId="0">
      <text>
        <t xml:space="preserve">ref. AIAA 2011-5271</t>
      </text>
    </comment>
    <comment ref="I53" authorId="0">
      <text>
        <t xml:space="preserve">ref. AIAA 2011-5271</t>
      </text>
    </comment>
    <comment ref="D54" authorId="0">
      <text>
        <t xml:space="preserve">Analogy to WPA sensor</t>
      </text>
    </comment>
    <comment ref="E54" authorId="0">
      <text>
        <t xml:space="preserve">Analogy to WPA sensor</t>
      </text>
    </comment>
    <comment ref="F54" authorId="0">
      <text>
        <t xml:space="preserve">Analogy to WPA sensor</t>
      </text>
    </comment>
    <comment ref="D55" authorId="0">
      <text>
        <t xml:space="preserve">ref. SAE 2001-01-2293</t>
      </text>
    </comment>
    <comment ref="E55" authorId="0">
      <text>
        <t xml:space="preserve">Linear scaling (based on mass) from OGA Process Controller</t>
      </text>
    </comment>
    <comment ref="F55" authorId="0">
      <text>
        <t xml:space="preserve">Analogy to OGA Process Controller</t>
      </text>
    </comment>
    <comment ref="D56" authorId="0">
      <text>
        <t xml:space="preserve">ref. SAE 2001-01-2293</t>
      </text>
    </comment>
    <comment ref="E56" authorId="0">
      <text>
        <t xml:space="preserve">Linear scaling (based on mass) from CDRA Air Pump</t>
      </text>
    </comment>
    <comment ref="F56" authorId="0">
      <text>
        <t xml:space="preserve">ref. AIAA 2011-5271</t>
      </text>
    </comment>
    <comment ref="B57" authorId="0">
      <text>
        <t xml:space="preserve">Assumed to be same as CDRA, with addition of Mars--&gt; 1atm compressor from ISRU system</t>
      </text>
    </comment>
    <comment ref="F59" authorId="0">
      <text>
        <t xml:space="preserve">Analogy to TCCV in CCAA</t>
      </text>
    </comment>
    <comment ref="D66" authorId="0">
      <text>
        <t xml:space="preserve">Based on geometric calculations, ref.  Roots-Dresser Vaccum Pumps (http://www.pp-s.com/Files/Dresser%20Roots/All%20about%20Roots.pdf )</t>
      </text>
    </comment>
    <comment ref="E66" authorId="0">
      <text>
        <t xml:space="preserve">Based on geometric calculations, ref.  Roots-Dresser Vaccum Pumps (http://www.pp-s.com/Files/Dresser%20Roots/All%20about%20Roots.pdf )</t>
      </text>
    </comment>
    <comment ref="E67" authorId="0">
      <text>
        <t xml:space="preserve">Assumed to have same packed density as inflatable Hab</t>
      </text>
    </comment>
    <comment ref="D68" authorId="0">
      <text>
        <t xml:space="preserve">ref. http://www.heliospectra.com/products#techspecs</t>
      </text>
    </comment>
    <comment ref="E68" authorId="0">
      <text>
        <t xml:space="preserve">ref. http://www.heliospectra.com/products#techspecs</t>
      </text>
    </comment>
    <comment ref="F68" authorId="0">
      <text>
        <t xml:space="preserve">ref. http://www.heliospectra.com/products#techspecs
Assumes warranty period covers 1% of failures</t>
      </text>
    </comment>
    <comment ref="H68" authorId="0">
      <text>
        <t xml:space="preserve">Based on 200m^2 growth area with no gaps between units</t>
      </text>
    </comment>
    <comment ref="D69" authorId="0">
      <text>
        <t xml:space="preserve">Based on geometric calculations, ref. Henley, Seader, and Roper (2011) and Shekhawat, Luebke, and Pennline (2003)</t>
      </text>
    </comment>
    <comment ref="E69" authorId="0">
      <text>
        <t xml:space="preserve">Based on geometric calculations, ref. Henley, Seader, and Roper (2011) and Shekhawat, Luebke, and Pennline (2003)</t>
      </text>
    </comment>
    <comment ref="F69" authorId="0">
      <text>
        <t xml:space="preserve">Analogy to CDRA Sorbent Beds</t>
      </text>
    </comment>
    <comment ref="H69" authorId="0">
      <text>
        <t xml:space="preserve">[NEEDS REFERENCE]</t>
      </text>
    </comment>
    <comment ref="D70" authorId="0">
      <text>
        <t xml:space="preserve">Based on geometric calculations, ref. Roots-Dresser Vaccum Pumps (http://www.pp-s.com/Files/Dresser%20Roots/All%20about%20Roots.pdf )</t>
      </text>
    </comment>
    <comment ref="E70" authorId="0">
      <text>
        <t xml:space="preserve">Based on geometric calculations, ref.  Roots-Dresser Vaccum Pumps (http://www.pp-s.com/Files/Dresser%20Roots/All%20about%20Roots.pdf )</t>
      </text>
    </comment>
    <comment ref="F70" authorId="0">
      <text>
        <t xml:space="preserve">Analogy to CRA Compressor</t>
      </text>
    </comment>
    <comment ref="H70" authorId="0">
      <text>
        <t xml:space="preserve">[NEEDS REFERENCE]</t>
      </text>
    </comment>
    <comment ref="D71" authorId="0">
      <text>
        <t xml:space="preserve">Based on geometric calculations, ref. http://www.sunpowerinc.com/cryocoolers/gt.php  </t>
      </text>
    </comment>
    <comment ref="E71" authorId="0">
      <text>
        <t xml:space="preserve">Based on geometric calculations, ref. http://www.sunpowerinc.com/cryocoolers/gt.php </t>
      </text>
    </comment>
    <comment ref="F71" authorId="0">
      <text>
        <t xml:space="preserve">Optimistic assumption</t>
      </text>
    </comment>
    <comment ref="H71" authorId="0">
      <text>
        <t xml:space="preserve">[NEEDS REFERENCE]</t>
      </text>
    </comment>
    <comment ref="B72" authorId="0">
      <text>
        <t xml:space="preserve">Parametrically scaled from: Interbartollo et al. (2012)</t>
      </text>
    </comment>
    <comment ref="F72" authorId="0">
      <text>
        <t xml:space="preserve">Optimistic assumption</t>
      </text>
    </comment>
    <comment ref="H72" authorId="0">
      <text>
        <t xml:space="preserve">[NEEDS REFERENCE]</t>
      </text>
    </comment>
    <comment ref="F73" authorId="0">
      <text>
        <t xml:space="preserve">Optimistic assumption</t>
      </text>
    </comment>
    <comment ref="H73" authorId="0">
      <text>
        <t xml:space="preserve">[NEEDS REFERENCE]</t>
      </text>
    </comment>
    <comment ref="H74" authorId="0">
      <text>
        <t xml:space="preserve">[NEEDS REFERENCE]</t>
      </text>
    </comment>
    <comment ref="F75" authorId="0">
      <text>
        <t xml:space="preserve">Optimistic assumption</t>
      </text>
    </comment>
    <comment ref="H75" authorId="0">
      <text>
        <t xml:space="preserve">[NEEDS REFERENCE]</t>
      </text>
    </comment>
    <comment ref="F76" authorId="0">
      <text>
        <t xml:space="preserve">Analogy to CCAA Condensing Heat Exchanger</t>
      </text>
    </comment>
    <comment ref="H76" authorId="0">
      <text>
        <t xml:space="preserve">[NEEDS REFERENCE]</t>
      </text>
    </comment>
    <comment ref="F77" authorId="0">
      <text>
        <t xml:space="preserve">Analogy to CDRA Heat Controller</t>
      </text>
    </comment>
    <comment ref="H77" authorId="0">
      <text>
        <t xml:space="preserve">[NEEDS REFERENCE]</t>
      </text>
    </comment>
    <comment ref="D78" authorId="0">
      <text>
        <t xml:space="preserve">Based on geometric calculations, ref. Henley, Seader, and Roper (2011) and Shekhawat, Luebke, and Pennline (2003)</t>
      </text>
    </comment>
    <comment ref="E78" authorId="0">
      <text>
        <t xml:space="preserve">Based on geometric calculations, ref. Henley, Seader, and Roper (2011) and Shekhawat, Luebke, and Pennline (2003)</t>
      </text>
    </comment>
    <comment ref="H78" authorId="0">
      <text>
        <t xml:space="preserve">[NEEDS REFERENCE]</t>
      </text>
    </comment>
    <comment ref="D79" authorId="0">
      <text>
        <t xml:space="preserve">Based on geometric calculations, ref.  Roots-Dresser Vaccum Pumps (http://www.pp-s.com/Files/Dresser%20Roots/All%20about%20Roots.pdf )</t>
      </text>
    </comment>
    <comment ref="E79" authorId="0">
      <text>
        <t xml:space="preserve">Based on geometric calculations, ref.  Roots-Dresser Vaccum Pumps (http://www.pp-s.com/Files/Dresser%20Roots/All%20about%20Roots.pdf )</t>
      </text>
    </comment>
    <comment ref="H79" authorId="0">
      <text>
        <t xml:space="preserve">[NEEDS REFERENCE]</t>
      </text>
    </comment>
    <comment ref="D80" authorId="0">
      <text>
        <t xml:space="preserve">Based on geometric calculations, ref. http://www.sunpowerinc.com/cryocoolers/gt.php </t>
      </text>
    </comment>
    <comment ref="E80" authorId="0">
      <text>
        <t xml:space="preserve">Based on geometric calculations, ref. http://www.sunpowerinc.com/cryocoolers/gt.php </t>
      </text>
    </comment>
    <comment ref="F80" authorId="0">
      <text>
        <t xml:space="preserve">Optimistic assumption</t>
      </text>
    </comment>
    <comment ref="H80" authorId="0">
      <text>
        <t xml:space="preserve">[NEEDS REFERENCE]</t>
      </text>
    </comment>
    <comment ref="B81" authorId="0">
      <text>
        <t xml:space="preserve">Parametrically scaled from: Interbartollo et al. (2012)</t>
      </text>
    </comment>
    <comment ref="D81" authorId="0">
      <text>
        <t xml:space="preserve">Based on geometric calculations, ref. [NEED REFERENCE]</t>
      </text>
    </comment>
    <comment ref="E81" authorId="0">
      <text>
        <t xml:space="preserve">inside the cone</t>
      </text>
    </comment>
    <comment ref="F81" authorId="0">
      <text>
        <t xml:space="preserve">Optimistic assumption</t>
      </text>
    </comment>
    <comment ref="H81" authorId="0">
      <text>
        <t xml:space="preserve">[NEEDS REFERENCE]</t>
      </text>
    </comment>
    <comment ref="D82" authorId="0">
      <text>
        <t xml:space="preserve">Based on geometric calculations, ref. [NEED REFERENCE]</t>
      </text>
    </comment>
    <comment ref="E82" authorId="0">
      <text>
        <t xml:space="preserve">Based on geometric calculations, ref. [NEED REFERENCE]</t>
      </text>
    </comment>
    <comment ref="F82" authorId="0">
      <text>
        <t xml:space="preserve">Optimistic assumption</t>
      </text>
    </comment>
    <comment ref="H82" authorId="0">
      <text>
        <t xml:space="preserve">[NEEDS REFERENCE]</t>
      </text>
    </comment>
    <comment ref="D83" authorId="0">
      <text>
        <t xml:space="preserve">Based on geometric calculations, ref. [NEED REFERENCE]</t>
      </text>
    </comment>
    <comment ref="E83" authorId="0">
      <text>
        <t xml:space="preserve">Based on geometric calculations, ref. [NEED REFERENCE]</t>
      </text>
    </comment>
    <comment ref="H83" authorId="0">
      <text>
        <t xml:space="preserve">[NEEDS REFERENCE]</t>
      </text>
    </comment>
    <comment ref="D84" authorId="0">
      <text>
        <t xml:space="preserve">Based on geometric calculations, ref. [NEED REFERENCE]</t>
      </text>
    </comment>
    <comment ref="F84" authorId="0">
      <text>
        <t xml:space="preserve">Optimistic assumption</t>
      </text>
    </comment>
    <comment ref="H84" authorId="0">
      <text>
        <t xml:space="preserve">[NEEDS REFERENCE]</t>
      </text>
    </comment>
    <comment ref="D85" authorId="0">
      <text>
        <t xml:space="preserve">Analogy to CCAA Condensing Heat Exchanger</t>
      </text>
    </comment>
    <comment ref="E85" authorId="0">
      <text>
        <t xml:space="preserve">Analogy to CCAA Condensing Heat Exchanger</t>
      </text>
    </comment>
    <comment ref="F85" authorId="0">
      <text>
        <t xml:space="preserve">Analogy to CCAA Condensing Heat Exchanger</t>
      </text>
    </comment>
    <comment ref="H85" authorId="0">
      <text>
        <t xml:space="preserve">[NEEDS REFERENCE]</t>
      </text>
    </comment>
    <comment ref="D86" authorId="0">
      <text>
        <t xml:space="preserve">Based on geometric calculations, ref. [NEED REFERENCE]</t>
      </text>
    </comment>
    <comment ref="E86" authorId="0">
      <text>
        <t xml:space="preserve">Based on geometric calculations, ref. [NEED REFERENCE]</t>
      </text>
    </comment>
    <comment ref="F86" authorId="0">
      <text>
        <t xml:space="preserve">Analogy to CDRA Heat Controller</t>
      </text>
    </comment>
    <comment ref="H86" authorId="0">
      <text>
        <t xml:space="preserve">[NEEDS REFERENCE]</t>
      </text>
    </comment>
    <comment ref="D87" authorId="0">
      <text>
        <t xml:space="preserve">Based on 60kg storage, using BVAD kg_tank/kg_stored for O2</t>
      </text>
    </comment>
    <comment ref="E87" authorId="0">
      <text>
        <t xml:space="preserve">Linear scaling from ISS O2/N2 tanks (ref. LTIS)</t>
      </text>
    </comment>
    <comment ref="D88" authorId="0">
      <text>
        <t xml:space="preserve">Based on 145.6kg storage, using BVAD kg_tank/kg_stored for N2, most optimistic value</t>
      </text>
    </comment>
    <comment ref="E88" authorId="0">
      <text>
        <t xml:space="preserve">Linear scaling from ISS O2/N2 tanks (ref. LTIS)</t>
      </text>
    </comment>
    <comment ref="D89" authorId="0">
      <text>
        <t xml:space="preserve">Based on hoop stress calculation of 0.73ft^3 spherical tank with 130psia stored, factor of safety of 2, and A517 Steel (ref. ASTM standard, MatWeb, NASA-CR-2010-216451)</t>
      </text>
    </comment>
    <comment ref="E89" authorId="0">
      <text>
        <t xml:space="preserve">0.73ft^3 (ref. NASA-CR-2010-216451)</t>
      </text>
    </comment>
    <comment ref="D90" authorId="0">
      <text>
        <t xml:space="preserve">Linear scaling to 1500L based on ISS Contingency Water Container</t>
      </text>
    </comment>
    <comment ref="E90" authorId="0">
      <text>
        <t xml:space="preserve">Assuming 30:1 packing efficiency, from 1500L. (twice as efficient as overall Hab, ref. 2008-01-2024)</t>
      </text>
    </comment>
    <comment ref="D91" authorId="0">
      <text>
        <t xml:space="preserve">Linear scaling to 9L based on UPA Wastewater Storage Tank</t>
      </text>
    </comment>
    <comment ref="E91" authorId="0">
      <text>
        <t xml:space="preserve">Based on contained volume</t>
      </text>
    </comment>
    <comment ref="D92" authorId="0">
      <text>
        <t xml:space="preserve">Linear Scaling to 45.455L based on UPA Wastewater Storage Tank</t>
      </text>
    </comment>
    <comment ref="E92" authorId="0">
      <text>
        <t xml:space="preserve">Based on contained volume</t>
      </text>
    </comment>
    <comment ref="D93" authorId="0">
      <text>
        <t xml:space="preserve">Linear scaling to 11,000L based on ISS Contingency Water Container</t>
      </text>
    </comment>
    <comment ref="E93" authorId="0">
      <text>
        <t xml:space="preserve">Assuming 30:1 packing efficiency (twice as efficient as overall Hab, ref. 2008-01-2024)</t>
      </text>
    </comment>
    <comment ref="D94" authorId="0">
      <text>
        <t xml:space="preserve">Assumed negligible?</t>
      </text>
    </comment>
    <comment ref="E94" authorId="0">
      <text>
        <t xml:space="preserve">Assumed negligible?</t>
      </text>
    </comment>
    <comment ref="D95" authorId="0">
      <text>
        <t xml:space="preserve">Based on ISS Phase III storage packaging:food ratio</t>
      </text>
    </comment>
    <comment ref="E95" authorId="0">
      <text>
        <t xml:space="preserve">Based on linear scaling from ISS Phase III stored food volume</t>
      </text>
    </comment>
    <comment ref="E96" authorId="0">
      <text>
        <t xml:space="preserve">Assuming 15:1 packing efficiency (ref. SAE 2008-01-2024)</t>
      </text>
    </comment>
    <comment ref="D97" authorId="0">
      <text>
        <t xml:space="preserve">ref. HSMAD</t>
      </text>
    </comment>
    <comment ref="E97" authorId="0">
      <text>
        <t xml:space="preserve">ref. HSMAD</t>
      </text>
    </comment>
    <comment ref="D98" authorId="0">
      <text>
        <t xml:space="preserve">ref. HSMAD</t>
      </text>
    </comment>
    <comment ref="E98" authorId="0">
      <text>
        <t xml:space="preserve">ref. HSMAD</t>
      </text>
    </comment>
    <comment ref="D99" authorId="0">
      <text>
        <t xml:space="preserve">ref. HSMAD</t>
      </text>
    </comment>
    <comment ref="E99" authorId="0">
      <text>
        <t xml:space="preserve">ref. HSMAD</t>
      </text>
    </comment>
    <comment ref="D100" authorId="0">
      <text>
        <t xml:space="preserve">ref. HSMAD</t>
      </text>
    </comment>
    <comment ref="E100" authorId="0">
      <text>
        <t xml:space="preserve">ref. HSMAD</t>
      </text>
    </comment>
    <comment ref="D101" authorId="0">
      <text>
        <t xml:space="preserve">ref. HSMAD</t>
      </text>
    </comment>
    <comment ref="E101" authorId="0">
      <text>
        <t xml:space="preserve">ref. HSMAD</t>
      </text>
    </comment>
    <comment ref="D102" authorId="0">
      <text>
        <t xml:space="preserve">ref. HSMAD</t>
      </text>
    </comment>
    <comment ref="E102" authorId="0">
      <text>
        <t xml:space="preserve">ref. HSMAD</t>
      </text>
    </comment>
    <comment ref="D103" authorId="0">
      <text>
        <t xml:space="preserve">ref. HSMAD</t>
      </text>
    </comment>
    <comment ref="E103" authorId="0">
      <text>
        <t xml:space="preserve">ref. HSMAD</t>
      </text>
    </comment>
    <comment ref="D104" authorId="0">
      <text>
        <t xml:space="preserve">ref. HSMAD</t>
      </text>
    </comment>
    <comment ref="E104" authorId="0">
      <text>
        <t xml:space="preserve">ref. HSMAD</t>
      </text>
    </comment>
    <comment ref="D105" authorId="0">
      <text>
        <t xml:space="preserve">ref. HSMAD</t>
      </text>
    </comment>
    <comment ref="E105" authorId="0">
      <text>
        <t xml:space="preserve">ref. HSMAD</t>
      </text>
    </comment>
    <comment ref="D106" authorId="0">
      <text>
        <t xml:space="preserve">ref. HSMAD</t>
      </text>
    </comment>
    <comment ref="E106" authorId="0">
      <text>
        <t xml:space="preserve">ref. HSMAD</t>
      </text>
    </comment>
    <comment ref="D107" authorId="0">
      <text>
        <t xml:space="preserve">ref. HSMAD</t>
      </text>
    </comment>
    <comment ref="E107" authorId="0">
      <text>
        <t xml:space="preserve">ref. HSMAD</t>
      </text>
    </comment>
    <comment ref="D108" authorId="0">
      <text>
        <t xml:space="preserve">ref. HSMAD</t>
      </text>
    </comment>
    <comment ref="E108" authorId="0">
      <text>
        <t xml:space="preserve">ref. HSMAD</t>
      </text>
    </comment>
    <comment ref="D109" authorId="0">
      <text>
        <t xml:space="preserve">ref. HSMAD</t>
      </text>
    </comment>
    <comment ref="E109" authorId="0">
      <text>
        <t xml:space="preserve">ref. HSMAD</t>
      </text>
    </comment>
    <comment ref="D110" authorId="0">
      <text>
        <t xml:space="preserve">ref. HSMAD</t>
      </text>
    </comment>
    <comment ref="E110" authorId="0">
      <text>
        <t xml:space="preserve">ref. HSMAD</t>
      </text>
    </comment>
    <comment ref="D111" authorId="0">
      <text>
        <t xml:space="preserve">ref. HSMAD</t>
      </text>
    </comment>
    <comment ref="E111" authorId="0">
      <text>
        <t xml:space="preserve">ref. HSMAD</t>
      </text>
    </comment>
    <comment ref="D112" authorId="0">
      <text>
        <t xml:space="preserve">ref. HSMAD</t>
      </text>
    </comment>
    <comment ref="E112" authorId="0">
      <text>
        <t xml:space="preserve">ref. HSMAD</t>
      </text>
    </comment>
    <comment ref="D113" authorId="0">
      <text>
        <t xml:space="preserve">ref. HSMAD</t>
      </text>
    </comment>
    <comment ref="E113" authorId="0">
      <text>
        <t xml:space="preserve">ref. HSMAD</t>
      </text>
    </comment>
    <comment ref="D114" authorId="0">
      <text>
        <t xml:space="preserve">ref. HSMAD</t>
      </text>
    </comment>
    <comment ref="E114" authorId="0">
      <text>
        <t xml:space="preserve">ref. HSMAD</t>
      </text>
    </comment>
    <comment ref="D115" authorId="0">
      <text>
        <t xml:space="preserve">ref. HSMAD</t>
      </text>
    </comment>
    <comment ref="E115" authorId="0">
      <text>
        <t xml:space="preserve">ref. HSMAD</t>
      </text>
    </comment>
    <comment ref="D116" authorId="0">
      <text>
        <t xml:space="preserve">ref. HSMAD</t>
      </text>
    </comment>
    <comment ref="E116" authorId="0">
      <text>
        <t xml:space="preserve">ref. HSMAD</t>
      </text>
    </comment>
    <comment ref="D117" authorId="0">
      <text>
        <t xml:space="preserve">ref. HSMAD</t>
      </text>
    </comment>
    <comment ref="E117" authorId="0">
      <text>
        <t xml:space="preserve">ref. HSMAD</t>
      </text>
    </comment>
    <comment ref="D118" authorId="0">
      <text>
        <t xml:space="preserve">ref. HSMAD</t>
      </text>
    </comment>
    <comment ref="E118" authorId="0">
      <text>
        <t xml:space="preserve">ref. HSMAD</t>
      </text>
    </comment>
    <comment ref="D119" authorId="0">
      <text>
        <t xml:space="preserve">ref. HSMAD</t>
      </text>
    </comment>
    <comment ref="E119" authorId="0">
      <text>
        <t xml:space="preserve">ref. HSMAD</t>
      </text>
    </comment>
    <comment ref="D120" authorId="0">
      <text>
        <t xml:space="preserve">ref. HSMAD</t>
      </text>
    </comment>
    <comment ref="E120" authorId="0">
      <text>
        <t xml:space="preserve">ref. HSMAD</t>
      </text>
    </comment>
    <comment ref="D121" authorId="0">
      <text>
        <t xml:space="preserve">ref. HSMAD</t>
      </text>
    </comment>
    <comment ref="E121" authorId="0">
      <text>
        <t xml:space="preserve">ref. HSMAD</t>
      </text>
    </comment>
    <comment ref="D122" authorId="0">
      <text>
        <t xml:space="preserve">ref. HSMAD</t>
      </text>
    </comment>
    <comment ref="E122" authorId="0">
      <text>
        <t xml:space="preserve">ref. HSMAD</t>
      </text>
    </comment>
    <comment ref="D123" authorId="0">
      <text>
        <t xml:space="preserve">ref. HSMAD</t>
      </text>
    </comment>
    <comment ref="E123" authorId="0">
      <text>
        <t xml:space="preserve">ref. HSMAD</t>
      </text>
    </comment>
    <comment ref="D124" authorId="0">
      <text>
        <t xml:space="preserve">ref. http://www.nasa.gov/mission_pages/station/research/experiments/1001.html</t>
      </text>
    </comment>
    <comment ref="E124" authorId="0">
      <text>
        <t xml:space="preserve">Estimated from images (ref. http://www.nasa.gov/mission_pages/station/research/experiments/ARED1.jpg)</t>
      </text>
    </comment>
    <comment ref="D125" authorId="0">
      <text>
        <t xml:space="preserve">ref. http://www.nasa.gov/mission_pages/station/behindscenes/colbert_feature.html</t>
      </text>
    </comment>
    <comment ref="E125" authorId="0">
      <text>
        <t xml:space="preserve">Estimated from images (ref. http://www.nasa.gov/images/content/340931main_colberttreadmill.jpg)</t>
      </text>
    </comment>
    <comment ref="D126" authorId="0">
      <text>
        <t xml:space="preserve">ref. http://www.nasa.gov/mission_pages/station/research/experiments/841.html</t>
      </text>
    </comment>
    <comment ref="E126" authorId="0">
      <text>
        <t xml:space="preserve">Estimated from images (ref. https://www.youtube.com/watch?v=f_dcbh2r5vI)</t>
      </text>
    </comment>
    <comment ref="D127" authorId="0">
      <text>
        <t xml:space="preserve">EMU Series 2000 Battery (ref. EMU Databook)</t>
      </text>
    </comment>
    <comment ref="E127" authorId="0">
      <text>
        <t xml:space="preserve">Assumed to be half the size of the METOX canister, based on drawings in EMU Databook (ref. EMU Databook)</t>
      </text>
    </comment>
    <comment ref="G127" authorId="0">
      <text>
        <t xml:space="preserve">Limit of 32 EVAs, with 5 EVAs/wk (ref. EMU Databook)</t>
      </text>
    </comment>
    <comment ref="D128" authorId="0">
      <text>
        <t xml:space="preserve">Based on Apollo A7LB Suit, minus EMU Battery mass (ref BVAD and EMU Databook)</t>
      </text>
    </comment>
    <comment ref="E128" authorId="0">
      <text>
        <t xml:space="preserve">Based on rough volume of EMU HUT and PLSS (other components assumed to fit within that volume) (ref. EMU Databook)</t>
      </text>
    </comment>
  </commentList>
</comments>
</file>

<file path=xl/sharedStrings.xml><?xml version="1.0" encoding="utf-8"?>
<sst xmlns="http://schemas.openxmlformats.org/spreadsheetml/2006/main">
  <si>
    <t>SYSTEM ARCHITECTURE (WITH BPS)</t>
  </si>
  <si>
    <t>SPARE PARTS REQUIRED (all spare parts for all crews at each crew arrival, 26mo intervals)</t>
  </si>
  <si>
    <t>Group</t>
  </si>
  <si>
    <t>Subgroup</t>
  </si>
  <si>
    <t>Subassembly</t>
  </si>
  <si>
    <t>Mass [kg]</t>
  </si>
  <si>
    <t>Volume [m^3]</t>
  </si>
  <si>
    <t>MTBF [h]</t>
  </si>
  <si>
    <t>Life Limit [y]</t>
  </si>
  <si>
    <t># in Primary System</t>
  </si>
  <si>
    <t># in Secondary System</t>
  </si>
  <si>
    <t>Crew 1 Landing (2024)</t>
  </si>
  <si>
    <t>Crew 2 Landing (2026)</t>
  </si>
  <si>
    <t>Crew 3 Landing (2028)</t>
  </si>
  <si>
    <t>Crew 4 Landing (2030)</t>
  </si>
  <si>
    <t>Crew 5 Landing (2032)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</si>
  <si>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</si>
  <si>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</si>
  <si>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</si>
  <si>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</si>
  <si>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</si>
  <si>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</si>
  <si>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</si>
  <si>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</si>
  <si>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</si>
  <si>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 &amp; ORA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</si>
  <si>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</si>
  <si>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</si>
  <si>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</si>
  <si>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</si>
  <si>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</si>
  <si>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</si>
  <si>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</si>
  <si>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</si>
  <si>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</si>
  <si>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CCAA (x4)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</si>
  <si>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</si>
  <si>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</si>
  <si>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</si>
  <si>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</si>
  <si>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</si>
  <si>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</si>
  <si>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</si>
  <si>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</si>
  <si>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</si>
  <si>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</si>
  <si>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</si>
  <si>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</si>
  <si>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</si>
  <si>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</si>
  <si>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</si>
  <si>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</si>
  <si>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</si>
  <si>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</si>
  <si>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</si>
  <si>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</si>
  <si>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</si>
  <si>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</si>
  <si>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</si>
  <si>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</si>
  <si>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</si>
  <si>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</si>
  <si>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Process Controller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</si>
  <si>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</si>
  <si>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</si>
  <si>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</si>
  <si>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</si>
  <si>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</si>
  <si>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</si>
  <si>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</si>
  <si>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</si>
  <si>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Condensing Heat Exchanger</t>
  </si>
  <si>
    <t>Phase Separator</t>
  </si>
  <si>
    <t>Valves</t>
  </si>
  <si>
    <t>Sensors</t>
  </si>
  <si>
    <t>Controller</t>
  </si>
  <si>
    <t>Compressor</t>
  </si>
  <si>
    <t>CO2 Injector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</si>
  <si>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</si>
  <si>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</si>
  <si>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</si>
  <si>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</si>
  <si>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</si>
  <si>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</si>
  <si>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</si>
  <si>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</si>
  <si>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</si>
  <si>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Compressor 1 (Mars to 1atm)</t>
  </si>
  <si>
    <t>BPS</t>
  </si>
  <si>
    <t>Mechanization Systems and Secondary Structure</t>
  </si>
  <si>
    <t>GLS</t>
  </si>
  <si>
    <t>LED Growth Light ORU</t>
  </si>
  <si>
    <t>ISRU (Crew System)</t>
  </si>
  <si>
    <t>AP</t>
  </si>
  <si>
    <t>Zeolite and Support Structure</t>
  </si>
  <si>
    <t>Compressor</t>
  </si>
  <si>
    <t>Cryocooler</t>
  </si>
  <si>
    <t>SP</t>
  </si>
  <si>
    <t>Mixing Auger</t>
  </si>
  <si>
    <t>Feed Cone</t>
  </si>
  <si>
    <t>Hopper</t>
  </si>
  <si>
    <t>Horizontal Feed Auger</t>
  </si>
  <si>
    <t>Condensing Heat Exchanger</t>
  </si>
  <si>
    <t>Oven Heater</t>
  </si>
  <si>
    <t>ISRU (Pre-Deployed)</t>
  </si>
  <si>
    <t>AP</t>
  </si>
  <si>
    <t>Zeolite and Support Structure</t>
  </si>
  <si>
    <t>Compressor 1 (Mars to 1atm)</t>
  </si>
  <si>
    <t>Cryocooler</t>
  </si>
  <si>
    <t>SP</t>
  </si>
  <si>
    <t>Mixing Auger</t>
  </si>
  <si>
    <t>Feed Cone</t>
  </si>
  <si>
    <t>Hopper</t>
  </si>
  <si>
    <t>Horizontal Feed Auger</t>
  </si>
  <si>
    <t>Condensing Heat Exchanger</t>
  </si>
  <si>
    <t>Oven Heater</t>
  </si>
  <si>
    <t>Storage</t>
  </si>
  <si>
    <t>O2 Tank</t>
  </si>
  <si>
    <t>N2 Tank</t>
  </si>
  <si>
    <t>CO2 Accumulator</t>
  </si>
  <si>
    <t>Potable Water Tank</t>
  </si>
  <si>
    <t>Dirty Water Tank</t>
  </si>
  <si>
    <t>Gray Water Tank</t>
  </si>
  <si>
    <t>Crop Water Tank</t>
  </si>
  <si>
    <t>Biomass Storage</t>
  </si>
  <si>
    <t>Food Storage (406kg)</t>
  </si>
  <si>
    <t>Habitat Structure</t>
  </si>
  <si>
    <t>Inflatable Hab</t>
  </si>
  <si>
    <t>Crew Systems</t>
  </si>
  <si>
    <t>Galley and Food System</t>
  </si>
  <si>
    <t>Freezers</t>
  </si>
  <si>
    <t>Conventional oven</t>
  </si>
  <si>
    <t>Microwave ovens (2 ea.)</t>
  </si>
  <si>
    <t>Kichen/oven cleaning supplies (fluids, sponges, etc.)</t>
  </si>
  <si>
    <t>Sink, spigot for hydration of food and drinking water</t>
  </si>
  <si>
    <t>Dishwasher</t>
  </si>
  <si>
    <t>Cooking/eating supplies (pans, plastic dishes, plates, etc.)</t>
  </si>
  <si>
    <t>Waste Collection System</t>
  </si>
  <si>
    <t>Waste Collection System (2 toilets)</t>
  </si>
  <si>
    <t>WCS supplies (toilet paper, cleaning solutions, filters, etc.)</t>
  </si>
  <si>
    <t>Contingency fecal and urine collection mittens/bags</t>
  </si>
  <si>
    <t>Personal Hygiene</t>
  </si>
  <si>
    <t>Shower</t>
  </si>
  <si>
    <t>Handwash/mousewash faucet</t>
  </si>
  <si>
    <t>Personal hygiene kit</t>
  </si>
  <si>
    <t>Hygiene supplies</t>
  </si>
  <si>
    <t>Clothing</t>
  </si>
  <si>
    <t>Clothing</t>
  </si>
  <si>
    <t>Washing machine</t>
  </si>
  <si>
    <t>Clothes dryer</t>
  </si>
  <si>
    <t>Recreational Equipment and Personal Stowage</t>
  </si>
  <si>
    <t>Personal Stowage/Closet Space</t>
  </si>
  <si>
    <t>Housekeeping</t>
  </si>
  <si>
    <t>Vacuum</t>
  </si>
  <si>
    <t>Trash compactor/trash lock</t>
  </si>
  <si>
    <t>Trash bags</t>
  </si>
  <si>
    <t>Operational Supplies and Restraints</t>
  </si>
  <si>
    <t>Operational Supplies and Restraints</t>
  </si>
  <si>
    <t>Restraints and mobility aids</t>
  </si>
  <si>
    <t>Photography</t>
  </si>
  <si>
    <t>Equipment</t>
  </si>
  <si>
    <t>Sleep Accommodations</t>
  </si>
  <si>
    <t>Sleep Provisions</t>
  </si>
  <si>
    <t>Crew Healthcare</t>
  </si>
  <si>
    <t>Medical/Surgical/Dental suite</t>
  </si>
  <si>
    <t>Medical/Surgical/Dental consumables</t>
  </si>
  <si>
    <t>Exercise Equipment</t>
  </si>
  <si>
    <t>ARED</t>
  </si>
  <si>
    <t>COLBERT</t>
  </si>
  <si>
    <t>CEVIS</t>
  </si>
  <si>
    <t>EVA</t>
  </si>
  <si>
    <t>Battery</t>
  </si>
  <si>
    <t>Misc. Hardware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</si>
</sst>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"/>
  </numFmts>
  <fonts count="6">
    <font>
      <sz val="10.0"/>
      <name val="Arial"/>
    </font>
    <font>
      <b/>
      <sz val="10.0"/>
    </font>
    <font>
      <b/>
    </font>
    <font/>
    <font>
      <sz val="10.0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4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Border="1" applyAlignment="1" fillId="0" xfId="0" numFmtId="0" borderId="2" applyFont="1" fontId="1">
      <alignment/>
    </xf>
    <xf applyAlignment="1" fillId="0" xfId="0" numFmtId="0" borderId="1" applyFont="1" fontId="2">
      <alignment/>
    </xf>
    <xf applyBorder="1" applyAlignment="1" fillId="0" xfId="0" numFmtId="0" borderId="3" applyFont="1" fontId="1">
      <alignment/>
    </xf>
    <xf applyBorder="1" applyAlignment="1" fillId="0" xfId="0" numFmtId="0" borderId="3" applyFont="1" fontId="1">
      <alignment/>
    </xf>
    <xf applyBorder="1" applyAlignment="1" fillId="0" xfId="0" numFmtId="0" borderId="3" applyFont="1" fontId="1">
      <alignment/>
    </xf>
    <xf applyBorder="1" applyAlignment="1" fillId="0" xfId="0" numFmtId="0" borderId="4" applyFont="1" fontId="1">
      <alignment/>
    </xf>
    <xf applyBorder="1" applyAlignment="1" fillId="0" xfId="0" numFmtId="0" borderId="3" applyFont="1" fontId="2">
      <alignment/>
    </xf>
    <xf applyBorder="1" fillId="0" xfId="0" numFmtId="0" borderId="3" applyFont="1" fontId="3"/>
    <xf applyAlignment="1" fillId="0" xfId="0" numFmtId="0" borderId="1" applyFont="1" fontId="4">
      <alignment/>
    </xf>
    <xf applyAlignment="1" fillId="0" xfId="0" numFmtId="0" borderId="1" applyFont="1" fontId="4">
      <alignment/>
    </xf>
    <xf applyAlignment="1" fillId="0" xfId="0" numFmtId="164" borderId="1" applyFont="1" fontId="4" applyNumberFormat="1">
      <alignment horizontal="right"/>
    </xf>
    <xf applyAlignment="1" fillId="0" xfId="0" numFmtId="165" borderId="1" applyFont="1" fontId="4" applyNumberFormat="1">
      <alignment horizontal="right"/>
    </xf>
    <xf applyAlignment="1" fillId="0" xfId="0" numFmtId="166" borderId="1" applyFont="1" fontId="4" applyNumberFormat="1">
      <alignment horizontal="right"/>
    </xf>
    <xf applyAlignment="1" fillId="0" xfId="0" numFmtId="0" borderId="1" applyFont="1" fontId="4">
      <alignment horizontal="right"/>
    </xf>
    <xf applyBorder="1" applyAlignment="1" fillId="0" xfId="0" numFmtId="0" borderId="2" applyFont="1" fontId="4">
      <alignment horizontal="right"/>
    </xf>
    <xf applyAlignment="1" fillId="0" xfId="0" numFmtId="165" borderId="1" applyFont="1" fontId="4" applyNumberFormat="1">
      <alignment horizontal="right"/>
    </xf>
    <xf applyAlignment="1" fillId="0" xfId="0" numFmtId="0" borderId="1" applyFont="1" fontId="4">
      <alignment/>
    </xf>
    <xf applyAlignment="1" fillId="0" xfId="0" numFmtId="0" borderId="1" applyFont="1" fontId="4">
      <alignment horizontal="right"/>
    </xf>
    <xf applyBorder="1" applyAlignment="1" fillId="0" xfId="0" numFmtId="0" borderId="2" applyFont="1" fontId="4">
      <alignment horizontal="right"/>
    </xf>
    <xf applyAlignment="1" fillId="0" xfId="0" numFmtId="164" borderId="1" applyFont="1" fontId="4" applyNumberFormat="1">
      <alignment horizontal="right"/>
    </xf>
    <xf applyBorder="1" applyAlignment="1" fillId="0" xfId="0" numFmtId="0" borderId="2" applyFont="1" fontId="4">
      <alignment horizontal="right"/>
    </xf>
    <xf applyAlignment="1" fillId="0" xfId="0" numFmtId="166" borderId="1" applyFont="1" fontId="4" applyNumberFormat="1">
      <alignment/>
    </xf>
    <xf applyBorder="1" applyAlignment="1" fillId="0" xfId="0" numFmtId="0" borderId="3" applyFont="1" fontId="4">
      <alignment/>
    </xf>
    <xf applyBorder="1" applyAlignment="1" fillId="0" xfId="0" numFmtId="0" borderId="3" applyFont="1" fontId="4">
      <alignment/>
    </xf>
    <xf applyBorder="1" applyAlignment="1" fillId="0" xfId="0" numFmtId="164" borderId="3" applyFont="1" fontId="4" applyNumberFormat="1">
      <alignment horizontal="right"/>
    </xf>
    <xf applyBorder="1" applyAlignment="1" fillId="0" xfId="0" numFmtId="165" borderId="3" applyFont="1" fontId="4" applyNumberFormat="1">
      <alignment horizontal="right"/>
    </xf>
    <xf applyBorder="1" applyAlignment="1" fillId="0" xfId="0" numFmtId="166" borderId="3" applyFont="1" fontId="4" applyNumberFormat="1">
      <alignment horizontal="right"/>
    </xf>
    <xf applyBorder="1" applyAlignment="1" fillId="0" xfId="0" numFmtId="164" borderId="3" applyFont="1" fontId="4" applyNumberFormat="1">
      <alignment horizontal="right"/>
    </xf>
    <xf applyAlignment="1" fillId="0" xfId="0" numFmtId="0" borderId="1" applyFont="1" fontId="4">
      <alignment horizontal="right"/>
    </xf>
    <xf applyBorder="1" fillId="0" xfId="0" numFmtId="0" borderId="2" applyFont="1" fontId="4"/>
    <xf fillId="0" xfId="0" numFmtId="0" borderId="1" applyFont="1" fontId="4"/>
    <xf applyAlignment="1" fillId="0" xfId="0" numFmtId="164" borderId="1" applyFont="1" fontId="4" applyNumberFormat="1">
      <alignment/>
    </xf>
    <xf applyAlignment="1" fillId="0" xfId="0" numFmtId="165" borderId="1" applyFont="1" fontId="4" applyNumberFormat="1">
      <alignment/>
    </xf>
    <xf applyBorder="1" applyAlignment="1" fillId="0" xfId="0" numFmtId="165" borderId="3" applyFont="1" fontId="4" applyNumberFormat="1">
      <alignment horizontal="right"/>
    </xf>
    <xf applyBorder="1" applyAlignment="1" fillId="0" xfId="0" numFmtId="166" borderId="3" applyFont="1" fontId="4" applyNumberFormat="1">
      <alignment/>
    </xf>
    <xf applyAlignment="1" fillId="0" xfId="0" numFmtId="0" borderId="1" applyFont="1" fontId="5">
      <alignment/>
    </xf>
    <xf applyAlignment="1" fillId="2" xfId="0" numFmtId="164" borderId="1" applyFont="1" fontId="4" applyNumberFormat="1" applyFill="1">
      <alignment horizontal="right"/>
    </xf>
    <xf applyAlignment="1" fillId="0" xfId="0" numFmtId="0" borderId="1" applyFont="1" fontId="4">
      <alignment horizontal="right"/>
    </xf>
    <xf applyBorder="1" fillId="0" xfId="0" numFmtId="0" borderId="2" applyFont="1" fontId="3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2" r="B1"/>
      <c s="3" r="C1"/>
      <c s="3" r="D1"/>
      <c s="3" r="E1"/>
      <c s="3" r="F1"/>
      <c s="3" r="G1"/>
      <c s="1" r="H1"/>
      <c s="4" r="I1"/>
      <c t="s" s="5" r="J1">
        <v>1</v>
      </c>
    </row>
    <row r="2">
      <c t="s" s="6" r="A2">
        <v>2</v>
      </c>
      <c t="s" s="6" r="B2">
        <v>3</v>
      </c>
      <c t="s" s="7" r="C2">
        <v>4</v>
      </c>
      <c t="s" s="7" r="D2">
        <v>5</v>
      </c>
      <c t="s" s="7" r="E2">
        <v>6</v>
      </c>
      <c t="s" s="7" r="F2">
        <v>7</v>
      </c>
      <c t="s" s="7" r="G2">
        <v>8</v>
      </c>
      <c t="s" s="8" r="H2">
        <v>9</v>
      </c>
      <c t="s" s="9" r="I2">
        <v>10</v>
      </c>
      <c t="s" s="10" r="J2">
        <v>11</v>
      </c>
      <c t="s" s="10" r="K2">
        <v>12</v>
      </c>
      <c t="s" s="10" r="L2">
        <v>13</v>
      </c>
      <c t="s" s="10" r="M2">
        <v>14</v>
      </c>
      <c t="s" s="10" r="N2">
        <v>15</v>
      </c>
      <c s="11" r="O2"/>
      <c s="11" r="P2"/>
      <c s="11" r="Q2"/>
      <c s="11" r="R2"/>
      <c s="11" r="S2"/>
      <c s="11" r="T2"/>
      <c s="11" r="U2"/>
      <c s="11" r="V2"/>
      <c s="11" r="W2"/>
      <c s="11" r="X2"/>
      <c s="11" r="Y2"/>
      <c s="11" r="Z2"/>
    </row>
    <row r="3">
      <c t="s" s="12" r="A3">
        <v>16</v>
      </c>
      <c t="s" s="13" r="B3">
        <v>17</v>
      </c>
      <c t="s" s="13" r="C3">
        <v>18</v>
      </c>
      <c s="14" r="D3">
        <v>4.3545</v>
      </c>
      <c s="15" r="E3">
        <v>0.003398</v>
      </c>
      <c s="16" r="F3">
        <v>61845.6</v>
      </c>
      <c s="17" r="G3">
        <v>0.25</v>
      </c>
      <c s="17" r="H3">
        <v>1.0</v>
      </c>
      <c t="str" s="18" r="I3">
        <f ref="I3:I56" t="shared" si="1">H3</f>
        <v>1</v>
      </c>
    </row>
    <row r="4">
      <c s="12" r="A4"/>
      <c s="12" r="B4"/>
      <c t="s" s="13" r="C4">
        <v>19</v>
      </c>
      <c s="14" r="D4">
        <v>28.6675</v>
      </c>
      <c s="15" r="E4">
        <v>0.029452</v>
      </c>
      <c s="16" r="F4">
        <v>296701.2</v>
      </c>
      <c s="17" r="G4">
        <v>6.0</v>
      </c>
      <c s="17" r="H4">
        <v>1.0</v>
      </c>
      <c t="str" s="18" r="I4">
        <f t="shared" si="1"/>
        <v>1</v>
      </c>
    </row>
    <row r="5">
      <c s="12" r="A5"/>
      <c s="12" r="B5"/>
      <c t="s" s="13" r="C5">
        <v>20</v>
      </c>
      <c s="14" r="D5">
        <v>34.2468</v>
      </c>
      <c t="str" s="19" r="E5">
        <f>E6</f>
        <v>0.03115</v>
      </c>
      <c s="16" r="F5">
        <v>138408.0</v>
      </c>
      <c s="12" r="G5"/>
      <c s="17" r="H5">
        <v>1.0</v>
      </c>
      <c t="str" s="18" r="I5">
        <f t="shared" si="1"/>
        <v>1</v>
      </c>
    </row>
    <row r="6">
      <c s="12" r="A6"/>
      <c s="12" r="B6"/>
      <c t="s" s="13" r="C6">
        <v>21</v>
      </c>
      <c s="14" r="D6">
        <v>48.1723</v>
      </c>
      <c s="15" r="E6">
        <v>0.031152</v>
      </c>
      <c s="16" r="F6">
        <v>98112.0</v>
      </c>
      <c s="17" r="G6">
        <v>10.0</v>
      </c>
      <c s="17" r="H6">
        <v>1.0</v>
      </c>
      <c t="str" s="18" r="I6">
        <f t="shared" si="1"/>
        <v>1</v>
      </c>
    </row>
    <row r="7">
      <c s="12" r="A7"/>
      <c s="12" r="B7"/>
      <c t="s" s="13" r="C7">
        <v>22</v>
      </c>
      <c s="14" r="D7">
        <v>42.6384</v>
      </c>
      <c s="15" r="E7">
        <v>0.064852</v>
      </c>
      <c s="16" r="F7">
        <v>47479.2</v>
      </c>
      <c s="17" r="G7">
        <v>4.17</v>
      </c>
      <c s="17" r="H7">
        <v>1.0</v>
      </c>
      <c t="str" s="18" r="I7">
        <f t="shared" si="1"/>
        <v>1</v>
      </c>
    </row>
    <row r="8">
      <c s="12" r="A8"/>
      <c s="12" r="B8"/>
      <c t="s" s="13" r="C8">
        <v>23</v>
      </c>
      <c s="14" r="D8">
        <v>47.0836</v>
      </c>
      <c s="15" r="E8">
        <v>0.083827</v>
      </c>
      <c s="16" r="F8">
        <v>103280.4</v>
      </c>
      <c s="17" r="G8">
        <v>7.72</v>
      </c>
      <c s="17" r="H8">
        <v>1.0</v>
      </c>
      <c t="str" s="18" r="I8">
        <f t="shared" si="1"/>
        <v>1</v>
      </c>
    </row>
    <row r="9">
      <c s="12" r="A9"/>
      <c s="12" r="B9"/>
      <c t="s" s="13" r="C9">
        <v>24</v>
      </c>
      <c s="14" r="D9">
        <v>17.9625</v>
      </c>
      <c s="15" r="E9">
        <v>0.010152</v>
      </c>
      <c s="16" r="F9">
        <v>144540.0</v>
      </c>
      <c s="17" r="G9">
        <v>1.0</v>
      </c>
      <c s="17" r="H9">
        <v>1.0</v>
      </c>
      <c t="str" s="18" r="I9">
        <f t="shared" si="1"/>
        <v>1</v>
      </c>
    </row>
    <row r="10">
      <c s="12" r="A10"/>
      <c t="s" s="13" r="B10">
        <v>25</v>
      </c>
      <c t="s" s="13" r="C10">
        <v>26</v>
      </c>
      <c s="14" r="D10">
        <v>10.8861</v>
      </c>
      <c s="15" r="E10">
        <v>0.004531</v>
      </c>
      <c s="16" r="F10">
        <v>156200.0</v>
      </c>
      <c s="17" r="G10">
        <v>15.29</v>
      </c>
      <c s="17" r="H10">
        <v>2.0</v>
      </c>
      <c t="str" s="18" r="I10">
        <f t="shared" si="1"/>
        <v>2</v>
      </c>
    </row>
    <row r="11">
      <c s="12" r="A11"/>
      <c s="12" r="B11"/>
      <c t="s" s="13" r="C11">
        <v>27</v>
      </c>
      <c s="14" r="D11">
        <v>5.58</v>
      </c>
      <c s="15" r="E11">
        <v>0.03</v>
      </c>
      <c s="16" r="F11">
        <v>129700.0</v>
      </c>
      <c s="17" r="G11">
        <v>10.0</v>
      </c>
      <c s="17" r="H11">
        <v>2.0</v>
      </c>
      <c t="str" s="18" r="I11">
        <f t="shared" si="1"/>
        <v>2</v>
      </c>
    </row>
    <row r="12">
      <c s="12" r="A12"/>
      <c s="12" r="B12"/>
      <c t="s" s="13" r="C12">
        <v>28</v>
      </c>
      <c s="14" r="D12">
        <v>39.9159</v>
      </c>
      <c s="15" r="E12">
        <v>0.178416</v>
      </c>
      <c s="16" r="F12">
        <v>32900.0</v>
      </c>
      <c s="12" r="G12"/>
      <c s="17" r="H12">
        <v>2.0</v>
      </c>
      <c t="str" s="18" r="I12">
        <f t="shared" si="1"/>
        <v>2</v>
      </c>
    </row>
    <row r="13">
      <c s="12" r="A13"/>
      <c s="12" r="B13"/>
      <c t="s" s="13" r="C13">
        <v>29</v>
      </c>
      <c s="14" r="D13">
        <v>42.6384</v>
      </c>
      <c s="15" r="E13">
        <v>0.08496</v>
      </c>
      <c s="16" r="F13">
        <v>77100.0</v>
      </c>
      <c s="12" r="G13"/>
      <c s="17" r="H13">
        <v>4.0</v>
      </c>
      <c t="str" s="18" r="I13">
        <f t="shared" si="1"/>
        <v>4</v>
      </c>
    </row>
    <row r="14">
      <c s="12" r="A14"/>
      <c s="12" r="B14"/>
      <c t="s" s="13" r="C14">
        <v>30</v>
      </c>
      <c s="14" r="D14">
        <v>3.3112</v>
      </c>
      <c s="15" r="E14">
        <v>0.008496</v>
      </c>
      <c s="16" r="F14">
        <v>242700.0</v>
      </c>
      <c s="12" r="G14"/>
      <c s="17" r="H14">
        <v>4.0</v>
      </c>
      <c t="str" s="18" r="I14">
        <f t="shared" si="1"/>
        <v>4</v>
      </c>
    </row>
    <row r="15">
      <c s="12" r="A15"/>
      <c s="12" r="B15"/>
      <c t="s" s="13" r="C15">
        <v>31</v>
      </c>
      <c s="14" r="D15">
        <v>5.5792</v>
      </c>
      <c s="15" r="E15">
        <v>0.025488</v>
      </c>
      <c s="16" r="F15">
        <v>129700.0</v>
      </c>
      <c s="17" r="G15">
        <v>10.0</v>
      </c>
      <c s="17" r="H15">
        <v>2.0</v>
      </c>
      <c t="str" s="18" r="I15">
        <f t="shared" si="1"/>
        <v>2</v>
      </c>
    </row>
    <row r="16">
      <c s="12" r="A16"/>
      <c s="12" r="B16"/>
      <c t="s" s="13" r="C16">
        <v>32</v>
      </c>
      <c s="14" r="D16">
        <v>2.7215</v>
      </c>
      <c s="15" r="E16">
        <v>0.005664</v>
      </c>
      <c s="16" r="F16">
        <v>2270000.0</v>
      </c>
      <c s="12" r="G16"/>
      <c s="17" r="H16">
        <v>4.0</v>
      </c>
      <c t="str" s="18" r="I16">
        <f t="shared" si="1"/>
        <v>4</v>
      </c>
    </row>
    <row r="17">
      <c s="12" r="A17"/>
      <c s="12" r="B17"/>
      <c t="s" s="13" r="C17">
        <v>33</v>
      </c>
      <c s="14" r="D17">
        <v>3.039</v>
      </c>
      <c s="15" r="E17">
        <v>0.001699</v>
      </c>
      <c s="16" r="F17">
        <v>117000.0</v>
      </c>
      <c s="17" r="G17">
        <v>10.61</v>
      </c>
      <c s="17" r="H17">
        <v>12.0</v>
      </c>
      <c t="str" s="18" r="I17">
        <f t="shared" si="1"/>
        <v>12</v>
      </c>
    </row>
    <row r="18">
      <c s="12" r="A18"/>
      <c s="12" r="B18"/>
      <c t="s" s="13" r="C18">
        <v>34</v>
      </c>
      <c s="14" r="D18">
        <v>42.6384</v>
      </c>
      <c s="15" r="E18">
        <v>0.08496</v>
      </c>
      <c s="16" r="F18">
        <v>77100.0</v>
      </c>
      <c s="17" r="G18">
        <v>2.28</v>
      </c>
      <c s="17" r="H18">
        <v>4.0</v>
      </c>
      <c t="str" s="18" r="I18">
        <f t="shared" si="1"/>
        <v>4</v>
      </c>
    </row>
    <row r="19">
      <c s="12" r="A19"/>
      <c t="s" s="13" r="B19">
        <v>35</v>
      </c>
      <c t="s" s="13" r="C19">
        <v>36</v>
      </c>
      <c s="14" r="D19">
        <v>49.71</v>
      </c>
      <c s="15" r="E19">
        <v>0.393293</v>
      </c>
      <c s="16" r="F19">
        <v>832600.0</v>
      </c>
      <c s="12" r="G19"/>
      <c s="17" r="H19">
        <v>4.0</v>
      </c>
      <c t="str" s="18" r="I19">
        <f t="shared" si="1"/>
        <v>4</v>
      </c>
    </row>
    <row r="20">
      <c s="12" r="A20"/>
      <c s="12" r="B20"/>
      <c t="s" s="13" r="C20">
        <v>37</v>
      </c>
      <c s="14" r="D20">
        <v>4.037</v>
      </c>
      <c s="15" r="E20">
        <v>0.017275</v>
      </c>
      <c s="16" r="F20">
        <v>2350000.0</v>
      </c>
      <c s="12" r="G20"/>
      <c s="17" r="H20">
        <v>8.0</v>
      </c>
      <c t="str" s="18" r="I20">
        <f t="shared" si="1"/>
        <v>8</v>
      </c>
    </row>
    <row r="21">
      <c s="12" r="A21"/>
      <c s="12" r="B21"/>
      <c t="s" s="13" r="C21">
        <v>38</v>
      </c>
      <c s="14" r="D21">
        <v>0.4535</v>
      </c>
      <c s="15" r="E21">
        <v>1.63E-4</v>
      </c>
      <c s="16" r="F21">
        <v>1250000.0</v>
      </c>
      <c s="12" r="G21"/>
      <c s="17" r="H21">
        <v>4.0</v>
      </c>
      <c t="str" s="18" r="I21">
        <f t="shared" si="1"/>
        <v>4</v>
      </c>
    </row>
    <row r="22">
      <c s="12" r="A22"/>
      <c s="12" r="B22"/>
      <c t="s" s="13" r="C22">
        <v>39</v>
      </c>
      <c s="14" r="D22">
        <v>0.635</v>
      </c>
      <c s="15" r="E22">
        <v>5.66E-4</v>
      </c>
      <c s="16" r="F22">
        <v>1140000.0</v>
      </c>
      <c s="12" r="G22"/>
      <c s="17" r="H22">
        <v>8.0</v>
      </c>
      <c t="str" s="18" r="I22">
        <f t="shared" si="1"/>
        <v>8</v>
      </c>
    </row>
    <row r="23">
      <c s="12" r="A23"/>
      <c s="12" r="B23"/>
      <c t="s" s="13" r="C23">
        <v>40</v>
      </c>
      <c s="14" r="D23">
        <v>25.31</v>
      </c>
      <c s="15" r="E23">
        <v>0.130875</v>
      </c>
      <c s="16" r="F23">
        <v>333000.0</v>
      </c>
      <c s="12" r="G23"/>
      <c s="17" r="H23">
        <v>4.0</v>
      </c>
      <c t="str" s="18" r="I23">
        <f t="shared" si="1"/>
        <v>4</v>
      </c>
    </row>
    <row r="24">
      <c s="12" r="A24"/>
      <c s="12" r="B24"/>
      <c t="s" s="13" r="C24">
        <v>41</v>
      </c>
      <c s="14" r="D24">
        <v>0.4762</v>
      </c>
      <c s="15" r="E24">
        <v>0.0</v>
      </c>
      <c s="16" r="F24">
        <v>1250000.0</v>
      </c>
      <c s="17" r="G24">
        <v>15.0</v>
      </c>
      <c s="17" r="H24">
        <v>4.0</v>
      </c>
      <c t="str" s="18" r="I24">
        <f t="shared" si="1"/>
        <v>4</v>
      </c>
    </row>
    <row r="25">
      <c s="12" r="A25"/>
      <c s="12" r="B25"/>
      <c t="s" s="13" r="C25">
        <v>42</v>
      </c>
      <c s="14" r="D25">
        <v>7.4526</v>
      </c>
      <c s="15" r="E25">
        <v>0.00708</v>
      </c>
      <c s="16" r="F25">
        <v>32900.0</v>
      </c>
      <c s="12" r="G25"/>
      <c s="17" r="H25">
        <v>8.0</v>
      </c>
      <c t="str" s="18" r="I25">
        <f t="shared" si="1"/>
        <v>8</v>
      </c>
    </row>
    <row r="26">
      <c s="12" r="A26"/>
      <c s="12" r="B26"/>
      <c t="s" s="13" r="C26">
        <v>43</v>
      </c>
      <c s="14" r="D26">
        <v>0.263</v>
      </c>
      <c s="15" r="E26">
        <v>0.001416</v>
      </c>
      <c s="16" r="F26">
        <v>3.76E7</v>
      </c>
      <c s="12" r="G26"/>
      <c s="17" r="H26">
        <v>16.0</v>
      </c>
      <c t="str" s="18" r="I26">
        <f t="shared" si="1"/>
        <v>16</v>
      </c>
    </row>
    <row r="27">
      <c s="12" r="A27"/>
      <c s="12" r="B27"/>
      <c t="s" s="13" r="C27">
        <v>44</v>
      </c>
      <c s="14" r="D27">
        <v>11.93</v>
      </c>
      <c s="15" r="E27">
        <v>0.058285</v>
      </c>
      <c s="16" r="F27">
        <v>131000.0</v>
      </c>
      <c s="17" r="G27">
        <v>5.0</v>
      </c>
      <c s="17" r="H27">
        <v>8.0</v>
      </c>
      <c t="str" s="18" r="I27">
        <f t="shared" si="1"/>
        <v>8</v>
      </c>
    </row>
    <row r="28">
      <c s="12" r="A28"/>
      <c s="12" r="B28"/>
      <c t="s" s="13" r="C28">
        <v>45</v>
      </c>
      <c s="14" r="D28">
        <v>0.635</v>
      </c>
      <c s="15" r="E28">
        <v>5.66E-4</v>
      </c>
      <c s="16" r="F28">
        <v>1140000.0</v>
      </c>
      <c s="12" r="G28"/>
      <c s="17" r="H28">
        <v>8.0</v>
      </c>
      <c t="str" s="18" r="I28">
        <f t="shared" si="1"/>
        <v>8</v>
      </c>
    </row>
    <row r="29">
      <c s="12" r="A29"/>
      <c t="s" s="13" r="B29">
        <v>46</v>
      </c>
      <c t="s" s="13" r="C29">
        <v>47</v>
      </c>
      <c s="14" r="D29">
        <v>92.7612</v>
      </c>
      <c s="15" r="E29">
        <v>0.142166</v>
      </c>
      <c s="16" r="F29">
        <v>142525.2</v>
      </c>
      <c s="17" r="G29">
        <v>2.0</v>
      </c>
      <c s="17" r="H29">
        <v>1.0</v>
      </c>
      <c t="str" s="18" r="I29">
        <f t="shared" si="1"/>
        <v>1</v>
      </c>
    </row>
    <row r="30">
      <c s="12" r="A30"/>
      <c s="12" r="B30"/>
      <c t="s" s="13" r="C30">
        <v>48</v>
      </c>
      <c s="14" r="D30">
        <v>23.0882</v>
      </c>
      <c s="15" r="E30">
        <v>0.028603</v>
      </c>
      <c s="16" r="F30">
        <v>27331.2</v>
      </c>
      <c s="17" r="G30">
        <v>2.4</v>
      </c>
      <c s="17" r="H30">
        <v>1.0</v>
      </c>
      <c t="str" s="18" r="I30">
        <f t="shared" si="1"/>
        <v>1</v>
      </c>
    </row>
    <row r="31">
      <c s="12" r="A31"/>
      <c s="12" r="B31"/>
      <c t="s" s="13" r="C31">
        <v>49</v>
      </c>
      <c s="14" r="D31">
        <v>47.5826</v>
      </c>
      <c s="15" r="E31">
        <v>0.073065</v>
      </c>
      <c s="16" r="F31">
        <v>90140.4</v>
      </c>
      <c s="17" r="G31">
        <v>4.0</v>
      </c>
      <c s="17" r="H31">
        <v>1.0</v>
      </c>
      <c t="str" s="18" r="I31">
        <f t="shared" si="1"/>
        <v>1</v>
      </c>
    </row>
    <row r="32">
      <c s="12" r="A32"/>
      <c s="12" r="B32"/>
      <c t="s" s="13" r="C32">
        <v>50</v>
      </c>
      <c s="14" r="D32">
        <v>49.0795</v>
      </c>
      <c s="15" r="E32">
        <v>0.115828</v>
      </c>
      <c s="16" r="F32">
        <v>181507.2</v>
      </c>
      <c s="17" r="G32">
        <v>2.0</v>
      </c>
      <c s="17" r="H32">
        <v>1.0</v>
      </c>
      <c t="str" s="18" r="I32">
        <f t="shared" si="1"/>
        <v>1</v>
      </c>
    </row>
    <row r="33">
      <c s="12" r="A33"/>
      <c s="12" r="B33"/>
      <c t="s" s="13" r="C33">
        <v>51</v>
      </c>
      <c s="14" r="D33">
        <v>15.377</v>
      </c>
      <c s="15" r="E33">
        <v>0.101102</v>
      </c>
      <c s="16" r="F33">
        <v>199640.4</v>
      </c>
      <c s="17" r="G33">
        <v>0.08</v>
      </c>
      <c s="17" r="H33">
        <v>1.0</v>
      </c>
      <c t="str" s="18" r="I33">
        <f t="shared" si="1"/>
        <v>1</v>
      </c>
    </row>
    <row r="34">
      <c s="12" r="A34"/>
      <c s="12" r="B34"/>
      <c t="s" s="13" r="C34">
        <v>52</v>
      </c>
      <c s="14" r="D34">
        <v>16.7832</v>
      </c>
      <c s="15" r="E34">
        <v>0.022939</v>
      </c>
      <c s="16" r="F34">
        <v>384651.6</v>
      </c>
      <c s="17" r="G34">
        <v>1.0</v>
      </c>
      <c s="17" r="H34">
        <v>1.0</v>
      </c>
      <c t="str" s="18" r="I34">
        <f t="shared" si="1"/>
        <v>1</v>
      </c>
    </row>
    <row r="35">
      <c s="12" r="A35"/>
      <c t="s" s="13" r="B35">
        <v>53</v>
      </c>
      <c t="s" s="13" r="C35">
        <v>54</v>
      </c>
      <c s="14" r="D35">
        <v>67.042</v>
      </c>
      <c s="15" r="E35">
        <v>0.115545</v>
      </c>
      <c s="16" r="F35">
        <v>25579.2</v>
      </c>
      <c s="17" r="G35">
        <v>2.25</v>
      </c>
      <c s="17" r="H35">
        <v>1.0</v>
      </c>
      <c t="str" s="18" r="I35">
        <f t="shared" si="1"/>
        <v>1</v>
      </c>
    </row>
    <row r="36">
      <c s="12" r="A36"/>
      <c s="12" r="B36"/>
      <c t="s" s="13" r="C36">
        <v>55</v>
      </c>
      <c s="14" r="D36">
        <v>39.1456</v>
      </c>
      <c s="15" r="E36">
        <v>0.065985</v>
      </c>
      <c s="16" r="F36">
        <v>84008.4</v>
      </c>
      <c s="17" r="G36">
        <v>1.0</v>
      </c>
      <c s="17" r="H36">
        <v>1.0</v>
      </c>
      <c t="str" s="18" r="I36">
        <f t="shared" si="1"/>
        <v>1</v>
      </c>
    </row>
    <row r="37">
      <c s="12" r="A37"/>
      <c s="12" r="B37"/>
      <c t="s" s="13" r="C37">
        <v>56</v>
      </c>
      <c s="14" r="D37">
        <v>13.0183</v>
      </c>
      <c s="15" r="E37">
        <v>0.017275</v>
      </c>
      <c s="16" r="F37">
        <v>296701.2</v>
      </c>
      <c s="17" r="G37">
        <v>0.16</v>
      </c>
      <c s="17" r="H37">
        <v>1.0</v>
      </c>
      <c t="str" s="18" r="I37">
        <f t="shared" si="1"/>
        <v>1</v>
      </c>
    </row>
    <row r="38">
      <c s="12" r="A38"/>
      <c s="12" r="B38"/>
      <c t="s" s="13" r="C38">
        <v>57</v>
      </c>
      <c s="14" r="D38">
        <v>5.7607</v>
      </c>
      <c s="15" r="E38">
        <v>0.006513</v>
      </c>
      <c s="16" r="F38">
        <v>143488.8</v>
      </c>
      <c s="17" r="G38">
        <v>1.0</v>
      </c>
      <c s="17" r="H38">
        <v>1.0</v>
      </c>
      <c t="str" s="18" r="I38">
        <f t="shared" si="1"/>
        <v>1</v>
      </c>
    </row>
    <row r="39">
      <c s="12" r="A39"/>
      <c s="12" r="B39"/>
      <c t="s" s="13" r="C39">
        <v>58</v>
      </c>
      <c s="14" r="D39">
        <v>149.2344</v>
      </c>
      <c s="15" r="E39">
        <v>0.065702</v>
      </c>
      <c s="16" r="F39">
        <v>296701.2</v>
      </c>
      <c s="17" r="G39">
        <v>0.36</v>
      </c>
      <c s="17" r="H39">
        <v>1.0</v>
      </c>
      <c t="str" s="18" r="I39">
        <f t="shared" si="1"/>
        <v>1</v>
      </c>
    </row>
    <row r="40">
      <c s="12" r="A40"/>
      <c s="12" r="B40"/>
      <c t="s" s="13" r="C40">
        <v>59</v>
      </c>
      <c s="14" r="D40">
        <v>149.2344</v>
      </c>
      <c s="15" r="E40">
        <v>0.065702</v>
      </c>
      <c s="16" r="F40">
        <v>296701.2</v>
      </c>
      <c s="17" r="G40">
        <v>0.36</v>
      </c>
      <c s="17" r="H40">
        <v>1.0</v>
      </c>
      <c t="str" s="18" r="I40">
        <f t="shared" si="1"/>
        <v>1</v>
      </c>
    </row>
    <row r="41">
      <c s="12" r="A41"/>
      <c s="12" r="B41"/>
      <c t="s" s="13" r="C41">
        <v>60</v>
      </c>
      <c s="14" r="D41">
        <v>32.2509</v>
      </c>
      <c s="15" r="E41">
        <v>0.071649</v>
      </c>
      <c s="16" r="F41">
        <v>717356.4</v>
      </c>
      <c s="17" r="G41">
        <v>0.22</v>
      </c>
      <c s="17" r="H41">
        <v>1.0</v>
      </c>
      <c t="str" s="18" r="I41">
        <f t="shared" si="1"/>
        <v>1</v>
      </c>
    </row>
    <row r="42">
      <c s="12" r="A42"/>
      <c s="12" r="B42"/>
      <c t="s" s="13" r="C42">
        <v>61</v>
      </c>
      <c s="14" r="D42">
        <v>2.5401</v>
      </c>
      <c s="15" r="E42">
        <v>0.002548</v>
      </c>
      <c s="16" r="F42">
        <v>137181.6</v>
      </c>
      <c s="17" r="G42">
        <v>1.0</v>
      </c>
      <c s="17" r="H42">
        <v>1.0</v>
      </c>
      <c t="str" s="18" r="I42">
        <f t="shared" si="1"/>
        <v>1</v>
      </c>
    </row>
    <row r="43">
      <c s="12" r="A43"/>
      <c s="12" r="B43"/>
      <c t="s" s="13" r="C43">
        <v>62</v>
      </c>
      <c s="14" r="D43">
        <v>44.9971</v>
      </c>
      <c s="15" r="E43">
        <v>0.083827</v>
      </c>
      <c s="16" r="F43">
        <v>87950.4</v>
      </c>
      <c s="17" r="G43">
        <v>7.72</v>
      </c>
      <c s="17" r="H43">
        <v>1.0</v>
      </c>
      <c t="str" s="18" r="I43">
        <f t="shared" si="1"/>
        <v>1</v>
      </c>
    </row>
    <row r="44">
      <c s="12" r="A44"/>
      <c s="12" r="B44"/>
      <c t="s" s="13" r="C44">
        <v>63</v>
      </c>
      <c s="14" r="D44">
        <v>31.3437</v>
      </c>
      <c s="15" r="E44">
        <v>0.086942</v>
      </c>
      <c s="16" r="F44">
        <v>42398.4</v>
      </c>
      <c s="17" r="G44">
        <v>2.0</v>
      </c>
      <c s="17" r="H44">
        <v>1.0</v>
      </c>
      <c t="str" s="18" r="I44">
        <f t="shared" si="1"/>
        <v>1</v>
      </c>
    </row>
    <row r="45">
      <c s="12" r="A45"/>
      <c s="12" r="B45"/>
      <c t="s" s="13" r="C45">
        <v>64</v>
      </c>
      <c s="14" r="D45">
        <v>16.8285</v>
      </c>
      <c s="15" r="E45">
        <v>0.04248</v>
      </c>
      <c s="16" r="F45">
        <v>56677.2</v>
      </c>
      <c s="17" r="G45">
        <v>1.0</v>
      </c>
      <c s="17" r="H45">
        <v>1.0</v>
      </c>
      <c t="str" s="18" r="I45">
        <f t="shared" si="1"/>
        <v>1</v>
      </c>
    </row>
    <row r="46">
      <c s="12" r="A46"/>
      <c s="12" r="B46"/>
      <c t="s" s="13" r="C46">
        <v>65</v>
      </c>
      <c s="14" r="D46">
        <v>4.8081</v>
      </c>
      <c s="15" r="E46">
        <v>0.003398</v>
      </c>
      <c s="16" r="F46">
        <v>143664.0</v>
      </c>
      <c s="17" r="G46">
        <v>10.0</v>
      </c>
      <c s="17" r="H46">
        <v>1.0</v>
      </c>
      <c t="str" s="18" r="I46">
        <f t="shared" si="1"/>
        <v>1</v>
      </c>
    </row>
    <row r="47">
      <c s="12" r="A47"/>
      <c s="12" r="B47"/>
      <c t="s" s="13" r="C47">
        <v>66</v>
      </c>
      <c s="14" r="D47">
        <v>7.6658</v>
      </c>
      <c s="15" r="E47">
        <v>0.010195</v>
      </c>
      <c s="16" r="F47">
        <v>359072.4</v>
      </c>
      <c s="17" r="G47">
        <v>0.84</v>
      </c>
      <c s="17" r="H47">
        <v>1.0</v>
      </c>
      <c t="str" s="18" r="I47">
        <f t="shared" si="1"/>
        <v>1</v>
      </c>
    </row>
    <row r="48">
      <c s="12" r="A48"/>
      <c s="12" r="B48"/>
      <c t="s" s="13" r="C48">
        <v>67</v>
      </c>
      <c s="14" r="D48">
        <v>9.4348</v>
      </c>
      <c s="15" r="E48">
        <v>0.018408</v>
      </c>
      <c s="16" r="F48">
        <v>226884.0</v>
      </c>
      <c s="17" r="G48">
        <v>19.92</v>
      </c>
      <c s="17" r="H48">
        <v>1.0</v>
      </c>
      <c t="str" s="18" r="I48">
        <f t="shared" si="1"/>
        <v>1</v>
      </c>
    </row>
    <row r="49">
      <c s="12" r="A49"/>
      <c s="12" r="B49"/>
      <c t="s" s="13" r="C49">
        <v>68</v>
      </c>
      <c s="14" r="D49">
        <v>47.5372</v>
      </c>
      <c s="15" r="E49">
        <v>0.09742</v>
      </c>
      <c s="16" r="F49">
        <v>64561.2</v>
      </c>
      <c s="17" r="G49">
        <v>5.0</v>
      </c>
      <c s="17" r="H49">
        <v>1.0</v>
      </c>
      <c t="str" s="18" r="I49">
        <f t="shared" si="1"/>
        <v>1</v>
      </c>
    </row>
    <row r="50">
      <c s="12" r="A50"/>
      <c t="s" s="13" r="B50">
        <v>69</v>
      </c>
      <c t="s" s="13" r="C50">
        <v>70</v>
      </c>
      <c s="14" r="D50">
        <v>120.0</v>
      </c>
      <c s="15" r="E50">
        <v>0.208</v>
      </c>
      <c s="16" r="F50">
        <v>50000.0</v>
      </c>
      <c s="12" r="G50"/>
      <c s="17" r="H50">
        <v>1.0</v>
      </c>
      <c t="str" s="18" r="I50">
        <f t="shared" si="1"/>
        <v>1</v>
      </c>
    </row>
    <row r="51">
      <c s="12" r="A51"/>
      <c s="12" r="B51"/>
      <c t="s" s="13" r="C51">
        <v>71</v>
      </c>
      <c s="14" r="D51">
        <v>49.71</v>
      </c>
      <c s="15" r="E51">
        <v>0.393293</v>
      </c>
      <c s="16" r="F51">
        <v>832600.0</v>
      </c>
      <c s="12" r="G51"/>
      <c s="17" r="H51">
        <v>1.0</v>
      </c>
      <c t="str" s="18" r="I51">
        <f t="shared" si="1"/>
        <v>1</v>
      </c>
    </row>
    <row r="52">
      <c s="12" r="A52"/>
      <c s="12" r="B52"/>
      <c t="s" s="13" r="C52">
        <v>72</v>
      </c>
      <c s="14" r="D52">
        <v>11.93</v>
      </c>
      <c s="15" r="E52">
        <v>0.058285</v>
      </c>
      <c s="16" r="F52">
        <v>131000.0</v>
      </c>
      <c s="17" r="G52">
        <v>5.0</v>
      </c>
      <c s="17" r="H52">
        <v>1.0</v>
      </c>
      <c t="str" s="18" r="I52">
        <f t="shared" si="1"/>
        <v>1</v>
      </c>
    </row>
    <row r="53">
      <c s="12" r="A53"/>
      <c s="12" r="B53"/>
      <c t="s" s="13" r="C53">
        <v>73</v>
      </c>
      <c s="14" r="D53">
        <v>3.039</v>
      </c>
      <c s="15" r="E53">
        <v>0.001699</v>
      </c>
      <c s="16" r="F53">
        <v>117000.0</v>
      </c>
      <c s="17" r="G53">
        <v>10.61</v>
      </c>
      <c s="17" r="H53">
        <v>7.0</v>
      </c>
      <c t="str" s="18" r="I53">
        <f t="shared" si="1"/>
        <v>7</v>
      </c>
    </row>
    <row r="54">
      <c s="12" r="A54"/>
      <c s="12" r="B54"/>
      <c t="s" s="13" r="C54">
        <v>74</v>
      </c>
      <c s="14" r="D54">
        <v>4.8081</v>
      </c>
      <c s="15" r="E54">
        <v>0.003398</v>
      </c>
      <c s="16" r="F54">
        <v>143664.0</v>
      </c>
      <c s="17" r="G54">
        <v>10.0</v>
      </c>
      <c s="17" r="H54">
        <v>1.0</v>
      </c>
      <c t="str" s="18" r="I54">
        <f t="shared" si="1"/>
        <v>1</v>
      </c>
    </row>
    <row r="55">
      <c s="12" r="A55"/>
      <c s="12" r="B55"/>
      <c t="s" s="13" r="C55">
        <v>75</v>
      </c>
      <c s="14" r="D55">
        <v>3.0</v>
      </c>
      <c t="str" s="19" r="E55">
        <f>('Without BPS'!D55/'Without BPS'!D8)*'Without BPS'!E8</f>
        <v>#REF!</v>
      </c>
      <c s="16" r="F55">
        <v>103280.4</v>
      </c>
      <c s="17" r="G55">
        <v>7.72</v>
      </c>
      <c s="17" r="H55">
        <v>1.0</v>
      </c>
      <c t="str" s="18" r="I55">
        <f t="shared" si="1"/>
        <v>1</v>
      </c>
    </row>
    <row r="56">
      <c s="12" r="A56"/>
      <c s="12" r="B56"/>
      <c t="s" s="13" r="C56">
        <v>76</v>
      </c>
      <c s="14" r="D56">
        <v>27.0</v>
      </c>
      <c t="str" s="19" r="E56">
        <f>(D56/D10)*E10</f>
        <v>0.01124</v>
      </c>
      <c s="16" r="F56">
        <v>66666.7</v>
      </c>
      <c s="12" r="G56"/>
      <c s="17" r="H56">
        <v>1.0</v>
      </c>
      <c t="str" s="18" r="I56">
        <f t="shared" si="1"/>
        <v>1</v>
      </c>
    </row>
    <row r="57">
      <c s="12" r="A57"/>
      <c t="s" s="20" r="B57">
        <v>77</v>
      </c>
      <c t="s" s="13" r="C57">
        <v>78</v>
      </c>
      <c s="14" r="D57">
        <v>10.8861</v>
      </c>
      <c s="15" r="E57">
        <v>0.004531</v>
      </c>
      <c s="16" r="F57">
        <v>156200.0</v>
      </c>
      <c s="17" r="G57">
        <v>15.29</v>
      </c>
      <c s="21" r="H57">
        <v>1.0</v>
      </c>
      <c s="22" r="I57">
        <v>1.0</v>
      </c>
    </row>
    <row r="58">
      <c s="12" r="A58"/>
      <c s="13" r="B58"/>
      <c t="s" s="13" r="C58">
        <v>79</v>
      </c>
      <c s="14" r="D58">
        <v>5.58</v>
      </c>
      <c s="15" r="E58">
        <v>0.03</v>
      </c>
      <c s="16" r="F58">
        <v>129700.0</v>
      </c>
      <c s="17" r="G58">
        <v>10.0</v>
      </c>
      <c s="21" r="H58">
        <v>1.0</v>
      </c>
      <c s="22" r="I58">
        <v>1.0</v>
      </c>
    </row>
    <row r="59">
      <c s="12" r="A59"/>
      <c s="13" r="B59"/>
      <c t="s" s="13" r="C59">
        <v>80</v>
      </c>
      <c s="14" r="D59">
        <v>39.9159</v>
      </c>
      <c s="15" r="E59">
        <v>0.178416</v>
      </c>
      <c s="16" r="F59">
        <v>32900.0</v>
      </c>
      <c s="12" r="G59"/>
      <c s="21" r="H59">
        <v>1.0</v>
      </c>
      <c s="22" r="I59">
        <v>1.0</v>
      </c>
    </row>
    <row r="60">
      <c s="12" r="A60"/>
      <c s="13" r="B60"/>
      <c t="s" s="13" r="C60">
        <v>81</v>
      </c>
      <c s="14" r="D60">
        <v>42.6384</v>
      </c>
      <c s="15" r="E60">
        <v>0.08496</v>
      </c>
      <c s="16" r="F60">
        <v>77100.0</v>
      </c>
      <c s="12" r="G60"/>
      <c s="21" r="H60">
        <v>2.0</v>
      </c>
      <c s="22" r="I60">
        <v>2.0</v>
      </c>
    </row>
    <row r="61">
      <c s="12" r="A61"/>
      <c s="13" r="B61"/>
      <c t="s" s="13" r="C61">
        <v>82</v>
      </c>
      <c s="14" r="D61">
        <v>3.3112</v>
      </c>
      <c s="15" r="E61">
        <v>0.008496</v>
      </c>
      <c s="16" r="F61">
        <v>242700.0</v>
      </c>
      <c s="12" r="G61"/>
      <c s="21" r="H61">
        <v>2.0</v>
      </c>
      <c s="22" r="I61">
        <v>2.0</v>
      </c>
    </row>
    <row r="62">
      <c s="12" r="A62"/>
      <c s="13" r="B62"/>
      <c t="s" s="13" r="C62">
        <v>83</v>
      </c>
      <c s="14" r="D62">
        <v>5.5792</v>
      </c>
      <c s="15" r="E62">
        <v>0.025488</v>
      </c>
      <c s="16" r="F62">
        <v>129700.0</v>
      </c>
      <c s="17" r="G62">
        <v>10.0</v>
      </c>
      <c s="21" r="H62">
        <v>1.0</v>
      </c>
      <c s="22" r="I62">
        <v>1.0</v>
      </c>
    </row>
    <row r="63">
      <c s="12" r="A63"/>
      <c s="13" r="B63"/>
      <c t="s" s="13" r="C63">
        <v>84</v>
      </c>
      <c s="14" r="D63">
        <v>2.7215</v>
      </c>
      <c s="15" r="E63">
        <v>0.005664</v>
      </c>
      <c s="16" r="F63">
        <v>2270000.0</v>
      </c>
      <c s="12" r="G63"/>
      <c s="21" r="H63">
        <v>2.0</v>
      </c>
      <c s="22" r="I63">
        <v>2.0</v>
      </c>
    </row>
    <row r="64">
      <c s="12" r="A64"/>
      <c s="13" r="B64"/>
      <c t="s" s="13" r="C64">
        <v>85</v>
      </c>
      <c s="14" r="D64">
        <v>3.039</v>
      </c>
      <c s="15" r="E64">
        <v>0.001699</v>
      </c>
      <c s="16" r="F64">
        <v>117000.0</v>
      </c>
      <c s="17" r="G64">
        <v>10.61</v>
      </c>
      <c s="21" r="H64">
        <v>6.0</v>
      </c>
      <c s="22" r="I64">
        <v>6.0</v>
      </c>
    </row>
    <row r="65">
      <c s="12" r="A65"/>
      <c s="13" r="B65"/>
      <c t="s" s="13" r="C65">
        <v>86</v>
      </c>
      <c s="14" r="D65">
        <v>42.6384</v>
      </c>
      <c s="15" r="E65">
        <v>0.08496</v>
      </c>
      <c s="16" r="F65">
        <v>77100.0</v>
      </c>
      <c s="17" r="G65">
        <v>2.28</v>
      </c>
      <c s="21" r="H65">
        <v>2.0</v>
      </c>
      <c s="22" r="I65">
        <v>2.0</v>
      </c>
    </row>
    <row r="66">
      <c s="12" r="A66"/>
      <c s="13" r="B66"/>
      <c t="s" s="13" r="C66">
        <v>87</v>
      </c>
      <c t="str" s="23" r="D66">
        <f>1.625*82.4783</f>
        <v>134.027</v>
      </c>
      <c t="str" s="19" r="E66">
        <f>1.625*0.477</f>
        <v>0.77513</v>
      </c>
      <c s="16" r="F66">
        <v>66666.7</v>
      </c>
      <c s="12" r="G66"/>
      <c s="17" r="H66"/>
      <c s="24" r="I66"/>
    </row>
    <row r="67">
      <c s="12" r="A67"/>
      <c t="s" s="13" r="B67">
        <v>88</v>
      </c>
      <c t="s" s="13" r="C67">
        <v>89</v>
      </c>
      <c s="14" r="D67">
        <v>1960.0</v>
      </c>
      <c t="str" s="19" r="E67">
        <f>(D67/D96)*E96</f>
        <v>14.26492</v>
      </c>
      <c s="25" r="F67"/>
      <c s="12" r="G67"/>
      <c s="17" r="H67">
        <v>1.0</v>
      </c>
      <c s="24" r="I67">
        <v>0.0</v>
      </c>
    </row>
    <row r="68">
      <c s="26" r="A68"/>
      <c t="s" s="27" r="B68">
        <v>90</v>
      </c>
      <c t="s" s="27" r="C68">
        <v>91</v>
      </c>
      <c s="28" r="D68">
        <v>13.0</v>
      </c>
      <c s="29" r="E68">
        <v>0.035904</v>
      </c>
      <c s="30" r="F68">
        <v>871839.6</v>
      </c>
      <c s="12" r="G68"/>
      <c s="17" r="H68">
        <v>875.0</v>
      </c>
      <c s="24" r="I68">
        <v>0.0</v>
      </c>
    </row>
    <row r="69">
      <c t="s" s="12" r="A69">
        <v>92</v>
      </c>
      <c t="s" s="13" r="B69">
        <v>93</v>
      </c>
      <c t="s" s="13" r="C69">
        <v>94</v>
      </c>
      <c t="str" s="14" r="D69">
        <f>1.625*21.4951</f>
        <v>34.930</v>
      </c>
      <c t="str" s="19" r="E69">
        <f>1.625*0.0345</f>
        <v>0.05606</v>
      </c>
      <c s="16" r="F69">
        <v>77100.0</v>
      </c>
      <c s="12" r="G69"/>
      <c s="17" r="H69">
        <v>1.0</v>
      </c>
      <c t="str" s="18" r="I69">
        <f ref="I69:I77" t="shared" si="2">H69</f>
        <v>1</v>
      </c>
    </row>
    <row r="70">
      <c s="12" r="A70"/>
      <c s="12" r="B70"/>
      <c t="s" s="13" r="C70">
        <v>95</v>
      </c>
      <c t="str" s="14" r="D70">
        <f>1.625*43.4097</f>
        <v>70.541</v>
      </c>
      <c t="str" s="19" r="E70">
        <f>1.625*0.251</f>
        <v>0.40788</v>
      </c>
      <c s="16" r="F70">
        <v>66666.7</v>
      </c>
      <c s="12" r="G70"/>
      <c s="17" r="H70">
        <v>2.0</v>
      </c>
      <c t="str" s="18" r="I70">
        <f t="shared" si="2"/>
        <v>2</v>
      </c>
    </row>
    <row r="71">
      <c s="12" r="A71"/>
      <c s="12" r="B71"/>
      <c t="s" s="13" r="C71">
        <v>96</v>
      </c>
      <c t="str" s="14" r="D71">
        <f>1.625*6.2</f>
        <v>10.075</v>
      </c>
      <c t="str" s="19" r="E71">
        <f>1.625*0.003</f>
        <v>0.00488</v>
      </c>
      <c s="16" r="F71">
        <v>500000.0</v>
      </c>
      <c s="12" r="G71"/>
      <c s="17" r="H71">
        <v>4.0</v>
      </c>
      <c t="str" s="18" r="I71">
        <f t="shared" si="2"/>
        <v>4</v>
      </c>
    </row>
    <row r="72">
      <c s="12" r="A72"/>
      <c t="s" s="13" r="B72">
        <v>97</v>
      </c>
      <c t="s" s="13" r="C72">
        <v>98</v>
      </c>
      <c t="str" s="14" r="D72">
        <f>1.625*1.5488</f>
        <v>2.517</v>
      </c>
      <c t="str" s="19" r="E72">
        <f>1.625*0</f>
        <v>0.00000</v>
      </c>
      <c s="16" r="F72">
        <v>500000.0</v>
      </c>
      <c s="12" r="G72"/>
      <c s="17" r="H72">
        <v>1.0</v>
      </c>
      <c t="str" s="18" r="I72">
        <f t="shared" si="2"/>
        <v>1</v>
      </c>
    </row>
    <row r="73">
      <c s="12" r="A73"/>
      <c s="12" r="B73"/>
      <c t="s" s="13" r="C73">
        <v>99</v>
      </c>
      <c t="str" s="14" r="D73">
        <f>1.625*3.2435</f>
        <v>5.271</v>
      </c>
      <c t="str" s="19" r="E73">
        <f>1.625*0.0425</f>
        <v>0.06906</v>
      </c>
      <c s="16" r="F73">
        <v>500000.0</v>
      </c>
      <c s="12" r="G73"/>
      <c s="17" r="H73">
        <v>1.0</v>
      </c>
      <c t="str" s="18" r="I73">
        <f t="shared" si="2"/>
        <v>1</v>
      </c>
    </row>
    <row r="74">
      <c s="12" r="A74"/>
      <c s="12" r="B74"/>
      <c t="s" s="13" r="C74">
        <v>100</v>
      </c>
      <c t="str" s="23" r="D74">
        <f>1.625*1.7597</f>
        <v>2.860</v>
      </c>
      <c t="str" s="19" r="E74">
        <f>1.625*0.002</f>
        <v>0.00325</v>
      </c>
      <c s="25" r="F74"/>
      <c s="12" r="G74"/>
      <c s="17" r="H74">
        <v>1.0</v>
      </c>
      <c t="str" s="18" r="I74">
        <f t="shared" si="2"/>
        <v>1</v>
      </c>
    </row>
    <row r="75">
      <c s="12" r="A75"/>
      <c s="12" r="B75"/>
      <c t="s" s="13" r="C75">
        <v>101</v>
      </c>
      <c t="str" s="14" r="D75">
        <f>1.625*0.8036</f>
        <v>1.306</v>
      </c>
      <c t="str" s="19" r="E75">
        <f>1.625*0.0027</f>
        <v>0.00439</v>
      </c>
      <c s="16" r="F75">
        <v>500000.0</v>
      </c>
      <c s="12" r="G75"/>
      <c s="17" r="H75">
        <v>1.0</v>
      </c>
      <c t="str" s="18" r="I75">
        <f t="shared" si="2"/>
        <v>1</v>
      </c>
    </row>
    <row r="76">
      <c s="12" r="A76"/>
      <c s="12" r="B76"/>
      <c t="s" s="13" r="C76">
        <v>102</v>
      </c>
      <c t="str" s="14" r="D76">
        <f>1.625*49.71</f>
        <v>80.779</v>
      </c>
      <c t="str" s="15" r="E76">
        <f>1.625*0.393293</f>
        <v>0.63910</v>
      </c>
      <c s="16" r="F76">
        <v>832600.0</v>
      </c>
      <c s="12" r="G76"/>
      <c s="17" r="H76">
        <v>1.0</v>
      </c>
      <c t="str" s="18" r="I76">
        <f t="shared" si="2"/>
        <v>1</v>
      </c>
    </row>
    <row r="77">
      <c s="26" r="A77"/>
      <c s="26" r="B77"/>
      <c t="s" s="27" r="C77">
        <v>103</v>
      </c>
      <c t="str" s="31" r="D77">
        <f>1.625*3.855*2</f>
        <v>12.529</v>
      </c>
      <c t="str" s="29" r="E77">
        <f>1.625*0.008496</f>
        <v>0.01381</v>
      </c>
      <c s="30" r="F77">
        <v>242700.0</v>
      </c>
      <c s="12" r="G77"/>
      <c s="32" r="H77">
        <v>1.0</v>
      </c>
      <c t="str" s="18" r="I77">
        <f t="shared" si="2"/>
        <v>1</v>
      </c>
    </row>
    <row r="78">
      <c t="s" s="12" r="A78">
        <v>104</v>
      </c>
      <c t="s" s="13" r="B78">
        <v>105</v>
      </c>
      <c t="s" s="13" r="C78">
        <v>106</v>
      </c>
      <c t="str" s="23" r="D78">
        <f>1.625*40.8407</f>
        <v>66.366</v>
      </c>
      <c t="str" s="19" r="E78">
        <f>1.625*0.0655</f>
        <v>0.10644</v>
      </c>
      <c s="16" r="F78">
        <v>77100.0</v>
      </c>
      <c s="12" r="G78"/>
      <c s="17" r="H78">
        <v>1.0</v>
      </c>
      <c s="33" r="I78"/>
    </row>
    <row r="79">
      <c s="12" r="A79"/>
      <c s="12" r="B79"/>
      <c t="s" s="13" r="C79">
        <v>107</v>
      </c>
      <c t="str" s="23" r="D79">
        <f>1.625*82.4783</f>
        <v>134.027</v>
      </c>
      <c t="str" s="19" r="E79">
        <f>1.625*0.477</f>
        <v>0.77513</v>
      </c>
      <c s="16" r="F79">
        <v>66666.7</v>
      </c>
      <c s="12" r="G79"/>
      <c s="17" r="H79">
        <v>2.0</v>
      </c>
      <c s="33" r="I79"/>
    </row>
    <row r="80">
      <c s="12" r="A80"/>
      <c s="12" r="B80"/>
      <c t="s" s="13" r="C80">
        <v>108</v>
      </c>
      <c t="str" s="23" r="D80">
        <f>1.625*6.2</f>
        <v>10.075</v>
      </c>
      <c t="str" s="19" r="E80">
        <f>1.625*0.003</f>
        <v>0.00488</v>
      </c>
      <c s="16" r="F80">
        <v>500000.0</v>
      </c>
      <c s="12" r="G80"/>
      <c s="17" r="H80">
        <v>4.0</v>
      </c>
      <c s="33" r="I80"/>
    </row>
    <row r="81">
      <c s="12" r="A81"/>
      <c t="s" s="13" r="B81">
        <v>109</v>
      </c>
      <c t="s" s="13" r="C81">
        <v>110</v>
      </c>
      <c t="str" s="23" r="D81">
        <f>1.625*353.3037</f>
        <v>574.119</v>
      </c>
      <c t="str" s="19" r="E81">
        <f>1.625*0</f>
        <v>0.00000</v>
      </c>
      <c s="16" r="F81">
        <v>500000.0</v>
      </c>
      <c s="12" r="G81"/>
      <c s="17" r="H81">
        <v>1.0</v>
      </c>
      <c s="33" r="I81"/>
    </row>
    <row r="82">
      <c s="12" r="A82"/>
      <c s="12" r="B82"/>
      <c t="s" s="13" r="C82">
        <v>111</v>
      </c>
      <c t="str" s="23" r="D82">
        <f>1.625*121.0892</f>
        <v>196.770</v>
      </c>
      <c t="str" s="19" r="E82">
        <f>1.625*0.7809</f>
        <v>1.26896</v>
      </c>
      <c s="16" r="F82">
        <v>500000.0</v>
      </c>
      <c s="12" r="G82"/>
      <c s="17" r="H82">
        <v>1.0</v>
      </c>
      <c s="33" r="I82"/>
    </row>
    <row r="83">
      <c s="12" r="A83"/>
      <c s="12" r="B83"/>
      <c t="s" s="13" r="C83">
        <v>112</v>
      </c>
      <c t="str" s="23" r="D83">
        <f>1.625*38.0547</f>
        <v>61.839</v>
      </c>
      <c t="str" s="19" r="E83">
        <f>1.625*0.4552</f>
        <v>0.73970</v>
      </c>
      <c s="25" r="F83"/>
      <c s="12" r="G83"/>
      <c s="17" r="H83">
        <v>1.0</v>
      </c>
      <c s="33" r="I83"/>
    </row>
    <row r="84">
      <c s="12" r="A84"/>
      <c s="12" r="B84"/>
      <c t="s" s="13" r="C84">
        <v>113</v>
      </c>
      <c t="str" s="23" r="D84">
        <f>1.625*0.8036</f>
        <v>1.306</v>
      </c>
      <c t="str" s="19" r="E84">
        <f>1.625*0.0027</f>
        <v>0.00439</v>
      </c>
      <c s="16" r="F84">
        <v>500000.0</v>
      </c>
      <c s="12" r="G84"/>
      <c s="17" r="H84">
        <v>1.0</v>
      </c>
      <c s="33" r="I84"/>
    </row>
    <row r="85">
      <c s="12" r="A85"/>
      <c s="12" r="B85"/>
      <c t="s" s="13" r="C85">
        <v>114</v>
      </c>
      <c t="str" s="14" r="D85">
        <f>1.625*49.71</f>
        <v>80.779</v>
      </c>
      <c t="str" s="15" r="E85">
        <f>1.625*0.393293</f>
        <v>0.63910</v>
      </c>
      <c s="16" r="F85">
        <v>832600.0</v>
      </c>
      <c s="12" r="G85"/>
      <c s="17" r="H85">
        <v>1.0</v>
      </c>
      <c s="33" r="I85"/>
    </row>
    <row r="86">
      <c s="26" r="A86"/>
      <c s="26" r="B86"/>
      <c t="s" s="26" r="C86">
        <v>115</v>
      </c>
      <c t="str" s="31" r="D86">
        <f>1.625*3.855*2</f>
        <v>12.529</v>
      </c>
      <c t="str" s="29" r="E86">
        <f>1.625*0.008496</f>
        <v>0.01381</v>
      </c>
      <c s="30" r="F86">
        <v>242700.0</v>
      </c>
      <c s="12" r="G86"/>
      <c s="32" r="H86">
        <v>1.0</v>
      </c>
      <c s="33" r="I86"/>
    </row>
    <row r="87">
      <c t="s" s="13" r="A87">
        <v>116</v>
      </c>
      <c t="s" s="13" r="B87">
        <v>117</v>
      </c>
      <c s="12" r="C87"/>
      <c t="str" s="23" r="D87">
        <f>0.364*60</f>
        <v>21.840</v>
      </c>
      <c t="str" s="19" r="E87">
        <f>0.425*(60/91)</f>
        <v>0.28022</v>
      </c>
      <c s="25" r="F87"/>
      <c s="12" r="G87"/>
      <c s="32" r="H87">
        <v>1.0</v>
      </c>
      <c t="str" s="18" r="I87">
        <f ref="I87:I92" t="shared" si="3">H87</f>
        <v>1</v>
      </c>
    </row>
    <row r="88">
      <c s="12" r="A88"/>
      <c t="s" s="13" r="B88">
        <v>118</v>
      </c>
      <c s="12" r="C88"/>
      <c t="str" s="23" r="D88">
        <f>0.556*145.6</f>
        <v>80.954</v>
      </c>
      <c t="str" s="19" r="E88">
        <f>0.425*(145.6/90.1)</f>
        <v>0.68679</v>
      </c>
      <c s="25" r="F88"/>
      <c s="12" r="G88"/>
      <c s="32" r="H88">
        <v>1.0</v>
      </c>
      <c t="str" s="18" r="I88">
        <f t="shared" si="3"/>
        <v>1</v>
      </c>
    </row>
    <row r="89">
      <c s="12" r="A89"/>
      <c t="s" s="12" r="B89">
        <v>119</v>
      </c>
      <c s="34" r="C89"/>
      <c s="23" r="D89">
        <v>0.0634</v>
      </c>
      <c s="19" r="E89">
        <v>0.0206713</v>
      </c>
      <c s="25" r="F89"/>
      <c s="12" r="G89"/>
      <c s="32" r="H89">
        <v>1.0</v>
      </c>
      <c t="str" s="18" r="I89">
        <f t="shared" si="3"/>
        <v>1</v>
      </c>
    </row>
    <row r="90">
      <c s="12" r="A90"/>
      <c t="s" s="13" r="B90">
        <v>120</v>
      </c>
      <c s="34" r="C90"/>
      <c s="23" r="D90">
        <v>100.2095</v>
      </c>
      <c t="str" s="19" r="E90">
        <f>1.5/30</f>
        <v>0.05000</v>
      </c>
      <c s="25" r="F90"/>
      <c s="12" r="G90"/>
      <c s="32" r="H90">
        <v>1.0</v>
      </c>
      <c t="str" s="18" r="I90">
        <f t="shared" si="3"/>
        <v>1</v>
      </c>
    </row>
    <row r="91">
      <c s="12" r="A91"/>
      <c t="s" s="13" r="B91">
        <v>121</v>
      </c>
      <c s="34" r="C91"/>
      <c t="str" s="23" r="D91">
        <f>1.167*9</f>
        <v>10.503</v>
      </c>
      <c s="19" r="E91">
        <v>0.009</v>
      </c>
      <c s="25" r="F91"/>
      <c s="12" r="G91"/>
      <c s="32" r="H91">
        <v>1.0</v>
      </c>
      <c t="str" s="18" r="I91">
        <f t="shared" si="3"/>
        <v>1</v>
      </c>
    </row>
    <row r="92">
      <c s="12" r="A92"/>
      <c t="s" s="13" r="B92">
        <v>122</v>
      </c>
      <c s="34" r="C92"/>
      <c t="str" s="23" r="D92">
        <f>1.167*45.455</f>
        <v>53.046</v>
      </c>
      <c s="15" r="E92">
        <v>0.045455</v>
      </c>
      <c s="25" r="F92"/>
      <c s="12" r="G92"/>
      <c s="32" r="H92">
        <v>1.0</v>
      </c>
      <c t="str" s="18" r="I92">
        <f t="shared" si="3"/>
        <v>1</v>
      </c>
    </row>
    <row r="93">
      <c s="12" r="A93"/>
      <c t="s" s="12" r="B93">
        <v>123</v>
      </c>
      <c s="34" r="C93"/>
      <c t="str" s="23" r="D93">
        <f>0.0668*11000</f>
        <v>734.800</v>
      </c>
      <c t="str" s="19" r="E93">
        <f>11/30</f>
        <v>0.36667</v>
      </c>
      <c s="25" r="F93"/>
      <c s="12" r="G93"/>
      <c s="32" r="H93">
        <v>1.0</v>
      </c>
      <c s="24" r="I93">
        <v>0.0</v>
      </c>
    </row>
    <row r="94">
      <c s="12" r="A94"/>
      <c t="s" s="12" r="B94">
        <v>124</v>
      </c>
      <c s="34" r="C94"/>
      <c s="35" r="D94"/>
      <c s="36" r="E94"/>
      <c s="25" r="F94"/>
      <c s="12" r="G94"/>
      <c s="32" r="H94">
        <v>1.0</v>
      </c>
      <c s="24" r="I94">
        <v>0.0</v>
      </c>
    </row>
    <row r="95">
      <c s="26" r="A95"/>
      <c t="s" s="26" r="B95">
        <v>125</v>
      </c>
      <c s="26" r="C95"/>
      <c t="str" s="31" r="D95">
        <f>406+(0.345/1.955)*406</f>
        <v>477.647</v>
      </c>
      <c t="str" s="37" r="E95">
        <f>0.00657*(406/(2.3*4*(19000/24)))</f>
        <v>0.00037</v>
      </c>
      <c s="38" r="F95"/>
      <c s="12" r="G95"/>
      <c s="32" r="H95">
        <v>1.0</v>
      </c>
      <c t="str" s="18" r="I95">
        <f>H95</f>
        <v>1</v>
      </c>
    </row>
    <row r="96">
      <c t="s" s="26" r="A96">
        <v>126</v>
      </c>
      <c t="s" s="26" r="B96">
        <v>127</v>
      </c>
      <c s="26" r="C96"/>
      <c t="str" s="31" r="D96">
        <f>9.16*(500000/1000)</f>
        <v>4580.000</v>
      </c>
      <c t="str" s="37" r="E96">
        <f>(500000/1000)/15</f>
        <v>33.33333</v>
      </c>
      <c s="26" r="F96"/>
      <c s="12" r="G96"/>
      <c s="32" r="H96">
        <v>1.0</v>
      </c>
      <c s="24" r="I96">
        <v>1.0</v>
      </c>
    </row>
    <row r="97">
      <c t="s" s="12" r="A97">
        <v>128</v>
      </c>
      <c t="s" s="12" r="B97">
        <v>129</v>
      </c>
      <c t="s" s="39" r="C97">
        <v>130</v>
      </c>
      <c s="23" r="D97">
        <v>400.0</v>
      </c>
      <c s="19" r="E97">
        <v>2.0</v>
      </c>
      <c s="12" r="F97"/>
      <c s="12" r="G97"/>
      <c s="32" r="H97">
        <v>1.0</v>
      </c>
      <c s="24" r="I97">
        <v>0.0</v>
      </c>
    </row>
    <row r="98">
      <c s="12" r="A98"/>
      <c s="34" r="B98"/>
      <c t="s" s="39" r="C98">
        <v>131</v>
      </c>
      <c s="23" r="D98">
        <v>50.0</v>
      </c>
      <c s="19" r="E98">
        <v>0.25</v>
      </c>
      <c s="12" r="F98"/>
      <c s="12" r="G98"/>
      <c s="32" r="H98">
        <v>1.0</v>
      </c>
      <c s="24" r="I98">
        <v>0.0</v>
      </c>
    </row>
    <row r="99">
      <c s="12" r="A99"/>
      <c s="34" r="B99"/>
      <c t="s" s="39" r="C99">
        <v>132</v>
      </c>
      <c s="23" r="D99">
        <v>70.0</v>
      </c>
      <c s="19" r="E99">
        <v>0.3</v>
      </c>
      <c s="12" r="F99"/>
      <c s="12" r="G99"/>
      <c s="32" r="H99">
        <v>1.0</v>
      </c>
      <c s="24" r="I99">
        <v>0.0</v>
      </c>
    </row>
    <row r="100">
      <c s="12" r="A100"/>
      <c s="34" r="B100"/>
      <c t="s" s="39" r="C100">
        <v>133</v>
      </c>
      <c s="23" r="D100">
        <v>197.9166667</v>
      </c>
      <c s="19" r="E100">
        <v>1.425</v>
      </c>
      <c s="12" r="F100"/>
      <c s="12" r="G100"/>
      <c s="32" r="H100">
        <v>1.0</v>
      </c>
      <c s="24" r="I100">
        <v>0.0</v>
      </c>
    </row>
    <row r="101">
      <c s="12" r="A101"/>
      <c s="34" r="B101"/>
      <c t="s" s="39" r="C101">
        <v>134</v>
      </c>
      <c s="23" r="D101">
        <v>15.0</v>
      </c>
      <c s="19" r="E101">
        <v>0.0135</v>
      </c>
      <c s="12" r="F101"/>
      <c s="12" r="G101"/>
      <c s="32" r="H101">
        <v>1.0</v>
      </c>
      <c s="24" r="I101">
        <v>0.0</v>
      </c>
    </row>
    <row r="102">
      <c s="12" r="A102"/>
      <c s="34" r="B102"/>
      <c t="s" s="39" r="C102">
        <v>135</v>
      </c>
      <c s="23" r="D102">
        <v>40.0</v>
      </c>
      <c s="19" r="E102">
        <v>0.56</v>
      </c>
      <c s="12" r="F102"/>
      <c s="12" r="G102"/>
      <c s="32" r="H102">
        <v>1.0</v>
      </c>
      <c s="24" r="I102">
        <v>0.0</v>
      </c>
    </row>
    <row r="103">
      <c s="12" r="A103"/>
      <c s="34" r="B103"/>
      <c t="s" s="39" r="C103">
        <v>136</v>
      </c>
      <c s="23" r="D103">
        <v>20.0</v>
      </c>
      <c s="19" r="E103">
        <v>0.0056</v>
      </c>
      <c s="12" r="F103"/>
      <c s="12" r="G103"/>
      <c s="32" r="H103">
        <v>1.0</v>
      </c>
      <c s="24" r="I103">
        <v>0.0</v>
      </c>
    </row>
    <row r="104">
      <c s="12" r="A104"/>
      <c t="s" s="12" r="B104">
        <v>137</v>
      </c>
      <c t="s" s="39" r="C104">
        <v>138</v>
      </c>
      <c s="23" r="D104">
        <v>90.0</v>
      </c>
      <c s="19" r="E104">
        <v>4.36</v>
      </c>
      <c s="12" r="F104"/>
      <c s="12" r="G104"/>
      <c s="32" r="H104">
        <v>1.0</v>
      </c>
      <c s="24" r="I104">
        <v>0.0</v>
      </c>
    </row>
    <row r="105">
      <c s="12" r="A105"/>
      <c s="34" r="B105"/>
      <c t="s" s="39" r="C105">
        <v>139</v>
      </c>
      <c s="23" r="D105">
        <v>158.3333333</v>
      </c>
      <c s="19" r="E105">
        <v>4.116666667</v>
      </c>
      <c s="12" r="F105"/>
      <c s="12" r="G105"/>
      <c s="32" r="H105">
        <v>1.0</v>
      </c>
      <c s="24" r="I105">
        <v>0.0</v>
      </c>
    </row>
    <row r="106">
      <c s="12" r="A106"/>
      <c s="34" r="B106"/>
      <c t="s" s="39" r="C106">
        <v>140</v>
      </c>
      <c s="23" r="D106">
        <v>728.3333333</v>
      </c>
      <c s="19" r="E106">
        <v>2.533333333</v>
      </c>
      <c s="12" r="F106"/>
      <c s="12" r="G106"/>
      <c s="32" r="H106">
        <v>1.0</v>
      </c>
      <c s="24" r="I106">
        <v>0.0</v>
      </c>
    </row>
    <row r="107">
      <c s="12" r="A107"/>
      <c t="s" s="12" r="B107">
        <v>141</v>
      </c>
      <c t="s" s="39" r="C107">
        <v>142</v>
      </c>
      <c s="23" r="D107">
        <v>75.0</v>
      </c>
      <c s="19" r="E107">
        <v>1.41</v>
      </c>
      <c s="12" r="F107"/>
      <c s="12" r="G107"/>
      <c s="32" r="H107">
        <v>1.0</v>
      </c>
      <c s="24" r="I107">
        <v>0.0</v>
      </c>
    </row>
    <row r="108">
      <c s="12" r="A108"/>
      <c s="34" r="B108"/>
      <c t="s" s="39" r="C108">
        <v>143</v>
      </c>
      <c s="23" r="D108">
        <v>8.0</v>
      </c>
      <c s="19" r="E108">
        <v>0.01</v>
      </c>
      <c s="12" r="F108"/>
      <c s="12" r="G108"/>
      <c s="32" r="H108">
        <v>1.0</v>
      </c>
      <c s="24" r="I108">
        <v>0.0</v>
      </c>
    </row>
    <row r="109">
      <c s="12" r="A109"/>
      <c s="34" r="B109"/>
      <c t="s" s="39" r="C109">
        <v>144</v>
      </c>
      <c s="23" r="D109">
        <v>7.2</v>
      </c>
      <c s="19" r="E109">
        <v>0.075</v>
      </c>
      <c s="12" r="F109"/>
      <c s="12" r="G109"/>
      <c s="32" r="H109">
        <v>1.0</v>
      </c>
      <c s="24" r="I109">
        <v>0.0</v>
      </c>
    </row>
    <row r="110">
      <c s="12" r="A110"/>
      <c s="34" r="B110"/>
      <c t="s" s="39" r="C110">
        <v>145</v>
      </c>
      <c s="23" r="D110">
        <v>237.5</v>
      </c>
      <c s="19" r="E110">
        <v>4.75</v>
      </c>
      <c s="12" r="F110"/>
      <c s="12" r="G110"/>
      <c s="32" r="H110">
        <v>1.0</v>
      </c>
      <c s="24" r="I110">
        <v>0.0</v>
      </c>
    </row>
    <row r="111">
      <c s="12" r="A111"/>
      <c t="s" s="12" r="B111">
        <v>146</v>
      </c>
      <c t="s" s="39" r="C111">
        <v>147</v>
      </c>
      <c s="23" r="D111">
        <v>396.0</v>
      </c>
      <c s="19" r="E111">
        <v>1.344</v>
      </c>
      <c s="12" r="F111"/>
      <c s="12" r="G111"/>
      <c s="32" r="H111">
        <v>1.0</v>
      </c>
      <c s="24" r="I111">
        <v>0.0</v>
      </c>
    </row>
    <row r="112">
      <c s="12" r="A112"/>
      <c s="34" r="B112"/>
      <c t="s" s="39" r="C112">
        <v>148</v>
      </c>
      <c s="23" r="D112">
        <v>100.0</v>
      </c>
      <c s="19" r="E112">
        <v>0.75</v>
      </c>
      <c s="12" r="F112"/>
      <c s="12" r="G112"/>
      <c s="32" r="H112">
        <v>1.0</v>
      </c>
      <c s="24" r="I112">
        <v>0.0</v>
      </c>
    </row>
    <row r="113">
      <c s="12" r="A113"/>
      <c s="34" r="B113"/>
      <c t="s" s="39" r="C113">
        <v>149</v>
      </c>
      <c s="23" r="D113">
        <v>60.0</v>
      </c>
      <c s="19" r="E113">
        <v>0.75</v>
      </c>
      <c s="12" r="F113"/>
      <c s="12" r="G113"/>
      <c s="32" r="H113">
        <v>1.0</v>
      </c>
      <c s="24" r="I113">
        <v>0.0</v>
      </c>
    </row>
    <row r="114">
      <c s="12" r="A114"/>
      <c t="s" s="12" r="B114">
        <v>150</v>
      </c>
      <c t="s" s="12" r="C114">
        <v>151</v>
      </c>
      <c s="23" r="D114">
        <v>200.0</v>
      </c>
      <c s="19" r="E114">
        <v>3.0</v>
      </c>
      <c s="12" r="F114"/>
      <c s="12" r="G114"/>
      <c s="32" r="H114">
        <v>1.0</v>
      </c>
      <c s="24" r="I114">
        <v>0.0</v>
      </c>
    </row>
    <row r="115">
      <c s="12" r="A115"/>
      <c t="s" s="12" r="B115">
        <v>152</v>
      </c>
      <c t="s" s="39" r="C115">
        <v>153</v>
      </c>
      <c s="23" r="D115">
        <v>13.0</v>
      </c>
      <c s="19" r="E115">
        <v>0.07</v>
      </c>
      <c s="12" r="F115"/>
      <c s="12" r="G115"/>
      <c s="32" r="H115">
        <v>1.0</v>
      </c>
      <c s="24" r="I115">
        <v>0.0</v>
      </c>
    </row>
    <row r="116">
      <c s="12" r="A116"/>
      <c s="34" r="B116"/>
      <c t="s" s="39" r="C116">
        <v>154</v>
      </c>
      <c s="23" r="D116">
        <v>150.0</v>
      </c>
      <c s="19" r="E116">
        <v>0.3</v>
      </c>
      <c s="12" r="F116"/>
      <c s="12" r="G116"/>
      <c s="32" r="H116">
        <v>1.0</v>
      </c>
      <c s="24" r="I116">
        <v>0.0</v>
      </c>
    </row>
    <row r="117">
      <c s="12" r="A117"/>
      <c s="34" r="B117"/>
      <c t="s" s="39" r="C117">
        <v>155</v>
      </c>
      <c s="23" r="D117">
        <v>158.3333333</v>
      </c>
      <c s="19" r="E117">
        <v>3.166666667</v>
      </c>
      <c s="12" r="F117"/>
      <c s="12" r="G117"/>
      <c s="32" r="H117">
        <v>1.0</v>
      </c>
      <c s="24" r="I117">
        <v>0.0</v>
      </c>
    </row>
    <row r="118">
      <c s="12" r="A118"/>
      <c t="s" s="12" r="B118">
        <v>156</v>
      </c>
      <c t="s" s="39" r="C118">
        <v>157</v>
      </c>
      <c s="23" r="D118">
        <v>80.0</v>
      </c>
      <c s="19" r="E118">
        <v>0.008</v>
      </c>
      <c s="12" r="F118"/>
      <c s="12" r="G118"/>
      <c s="32" r="H118">
        <v>1.0</v>
      </c>
      <c s="24" r="I118">
        <v>0.0</v>
      </c>
    </row>
    <row r="119">
      <c s="12" r="A119"/>
      <c s="34" r="B119"/>
      <c t="s" s="39" r="C119">
        <v>158</v>
      </c>
      <c s="23" r="D119">
        <v>100.0</v>
      </c>
      <c s="19" r="E119">
        <v>0.54</v>
      </c>
      <c s="12" r="F119"/>
      <c s="12" r="G119"/>
      <c s="32" r="H119">
        <v>1.0</v>
      </c>
      <c s="24" r="I119">
        <v>0.0</v>
      </c>
    </row>
    <row r="120">
      <c s="12" r="A120"/>
      <c t="s" s="12" r="B120">
        <v>159</v>
      </c>
      <c t="s" s="12" r="C120">
        <v>160</v>
      </c>
      <c s="23" r="D120">
        <v>120.0</v>
      </c>
      <c s="19" r="E120">
        <v>0.5</v>
      </c>
      <c s="12" r="F120"/>
      <c s="12" r="G120"/>
      <c s="32" r="H120">
        <v>1.0</v>
      </c>
      <c s="24" r="I120">
        <v>0.0</v>
      </c>
    </row>
    <row r="121">
      <c s="12" r="A121"/>
      <c t="s" s="12" r="B121">
        <v>161</v>
      </c>
      <c t="s" s="12" r="C121">
        <v>162</v>
      </c>
      <c s="23" r="D121">
        <v>36.0</v>
      </c>
      <c s="19" r="E121">
        <v>0.4</v>
      </c>
      <c s="12" r="F121"/>
      <c s="12" r="G121"/>
      <c s="32" r="H121">
        <v>1.0</v>
      </c>
      <c s="24" r="I121">
        <v>0.0</v>
      </c>
    </row>
    <row r="122">
      <c s="12" r="A122"/>
      <c t="s" s="12" r="B122">
        <v>163</v>
      </c>
      <c t="s" s="39" r="C122">
        <v>164</v>
      </c>
      <c s="23" r="D122">
        <v>1000.0</v>
      </c>
      <c s="19" r="E122">
        <v>4.0</v>
      </c>
      <c s="12" r="F122"/>
      <c s="12" r="G122"/>
      <c s="32" r="H122">
        <v>1.0</v>
      </c>
      <c s="24" r="I122">
        <v>0.0</v>
      </c>
    </row>
    <row r="123">
      <c s="12" r="A123"/>
      <c s="34" r="B123"/>
      <c t="s" s="39" r="C123">
        <v>165</v>
      </c>
      <c s="23" r="D123">
        <v>500.0</v>
      </c>
      <c s="19" r="E123">
        <v>2.5</v>
      </c>
      <c s="12" r="F123"/>
      <c s="12" r="G123"/>
      <c s="32" r="H123">
        <v>1.0</v>
      </c>
      <c s="24" r="I123">
        <v>0.0</v>
      </c>
    </row>
    <row r="124">
      <c s="12" r="A124"/>
      <c t="s" s="12" r="B124">
        <v>166</v>
      </c>
      <c t="s" s="12" r="C124">
        <v>167</v>
      </c>
      <c t="str" s="23" r="D124">
        <f>700*0.453592</f>
        <v>317.514</v>
      </c>
      <c t="str" s="19" r="E124">
        <f>(6*4*2)*0.0283168</f>
        <v>1.35921</v>
      </c>
      <c s="12" r="F124"/>
      <c s="12" r="G124"/>
      <c s="32" r="H124">
        <v>1.0</v>
      </c>
      <c s="24" r="I124">
        <v>0.0</v>
      </c>
    </row>
    <row r="125">
      <c s="12" r="A125"/>
      <c s="34" r="B125"/>
      <c t="s" s="12" r="C125">
        <v>168</v>
      </c>
      <c t="str" s="40" r="D125">
        <f>2200*0.453592</f>
        <v>997.902</v>
      </c>
      <c t="str" s="19" r="E125">
        <f>(4*2*1.5)*0.0283168</f>
        <v>0.33980</v>
      </c>
      <c s="12" r="F125"/>
      <c s="12" r="G125"/>
      <c s="32" r="H125">
        <v>1.0</v>
      </c>
      <c s="24" r="I125">
        <v>0.0</v>
      </c>
    </row>
    <row r="126">
      <c s="12" r="A126"/>
      <c s="34" r="B126"/>
      <c t="s" s="12" r="C126">
        <v>169</v>
      </c>
      <c t="str" s="23" r="D126">
        <f>59*0.453592</f>
        <v>26.762</v>
      </c>
      <c t="str" s="19" r="E126">
        <f>(0.5*3*2)*0.0283168</f>
        <v>0.08495</v>
      </c>
      <c s="12" r="F126"/>
      <c s="12" r="G126"/>
      <c s="32" r="H126">
        <v>1.0</v>
      </c>
      <c s="24" r="I126">
        <v>0.0</v>
      </c>
    </row>
    <row r="127">
      <c s="12" r="A127"/>
      <c t="s" s="12" r="B127">
        <v>170</v>
      </c>
      <c t="s" s="12" r="C127">
        <v>171</v>
      </c>
      <c s="23" r="D127">
        <v>6.33</v>
      </c>
      <c t="str" s="19" r="E127">
        <f>0.5*(0.0000163871*10*13.46*4.341)</f>
        <v>0.00479</v>
      </c>
      <c s="12" r="F127"/>
      <c t="str" s="41" r="G127">
        <f>32/(5*52)</f>
        <v>0.1230769231</v>
      </c>
      <c s="32" r="H127">
        <v>2.0</v>
      </c>
      <c s="24" r="I127">
        <v>2.0</v>
      </c>
    </row>
    <row r="128">
      <c s="12" r="A128"/>
      <c s="34" r="B128"/>
      <c t="s" s="12" r="C128">
        <v>172</v>
      </c>
      <c t="str" s="23" r="D128">
        <f>90.7-D127-D127</f>
        <v>78.040</v>
      </c>
      <c t="str" s="19" r="E128">
        <f>(22.75*41*43.7)*0.0000163871</f>
        <v>0.66796</v>
      </c>
      <c s="12" r="F128"/>
      <c s="34" r="G128"/>
      <c s="32" r="H128">
        <v>2.0</v>
      </c>
      <c s="24" r="I128">
        <v>2.0</v>
      </c>
    </row>
    <row r="129">
      <c s="42" r="I129"/>
    </row>
    <row r="130">
      <c s="42" r="I130"/>
    </row>
    <row r="131">
      <c s="42" r="I131"/>
    </row>
    <row r="132">
      <c s="42" r="I132"/>
    </row>
    <row r="133">
      <c s="42" r="I133"/>
    </row>
    <row r="134">
      <c s="42" r="I134"/>
    </row>
    <row r="135">
      <c s="42" r="I135"/>
    </row>
    <row r="136">
      <c s="42" r="I136"/>
    </row>
    <row r="137">
      <c s="42" r="I137"/>
    </row>
    <row r="138">
      <c s="42" r="I138"/>
    </row>
    <row r="139">
      <c s="42" r="I139"/>
    </row>
    <row r="140">
      <c s="42" r="I140"/>
    </row>
    <row r="141">
      <c s="42" r="I141"/>
    </row>
    <row r="142">
      <c s="42" r="I142"/>
    </row>
    <row r="143">
      <c s="42" r="I143"/>
    </row>
    <row r="144">
      <c s="42" r="I144"/>
    </row>
    <row r="145">
      <c s="42" r="I145"/>
    </row>
    <row r="146">
      <c s="42" r="I146"/>
    </row>
    <row r="147">
      <c s="42" r="I147"/>
    </row>
    <row r="148">
      <c s="42" r="I148"/>
    </row>
    <row r="149">
      <c s="42" r="I149"/>
    </row>
    <row r="150">
      <c s="42" r="I150"/>
    </row>
    <row r="151">
      <c s="42" r="I151"/>
    </row>
    <row r="152">
      <c s="42" r="I152"/>
    </row>
    <row r="153">
      <c s="42" r="I153"/>
    </row>
    <row r="154">
      <c s="42" r="I154"/>
    </row>
    <row r="155">
      <c s="42" r="I155"/>
    </row>
    <row r="156">
      <c s="42" r="I156"/>
    </row>
    <row r="157">
      <c s="42" r="I157"/>
    </row>
    <row r="158">
      <c s="42" r="I158"/>
    </row>
    <row r="159">
      <c s="42" r="I159"/>
    </row>
    <row r="160">
      <c s="42" r="I160"/>
    </row>
    <row r="161">
      <c s="42" r="I161"/>
    </row>
    <row r="162">
      <c s="42" r="I162"/>
    </row>
    <row r="163">
      <c s="42" r="I163"/>
    </row>
    <row r="164">
      <c s="42" r="I164"/>
    </row>
    <row r="165">
      <c s="42" r="I165"/>
    </row>
    <row r="166">
      <c s="42" r="I166"/>
    </row>
    <row r="167">
      <c s="42" r="I167"/>
    </row>
    <row r="168">
      <c s="42" r="I168"/>
    </row>
    <row r="169">
      <c s="42" r="I169"/>
    </row>
    <row r="170">
      <c s="42" r="I170"/>
    </row>
    <row r="171">
      <c s="42" r="I171"/>
    </row>
    <row r="172">
      <c s="42" r="I172"/>
    </row>
    <row r="173">
      <c s="42" r="I173"/>
    </row>
    <row r="174">
      <c s="42" r="I174"/>
    </row>
    <row r="175">
      <c s="42" r="I175"/>
    </row>
    <row r="176">
      <c s="42" r="I176"/>
    </row>
    <row r="177">
      <c s="42" r="I177"/>
    </row>
    <row r="178">
      <c s="42" r="I178"/>
    </row>
    <row r="179">
      <c s="42" r="I179"/>
    </row>
    <row r="180">
      <c s="42" r="I180"/>
    </row>
    <row r="181">
      <c s="42" r="I181"/>
    </row>
    <row r="182">
      <c s="42" r="I182"/>
    </row>
    <row r="183">
      <c s="42" r="I183"/>
    </row>
    <row r="184">
      <c s="42" r="I184"/>
    </row>
    <row r="185">
      <c s="42" r="I185"/>
    </row>
    <row r="186">
      <c s="42" r="I186"/>
    </row>
    <row r="187">
      <c s="42" r="I187"/>
    </row>
    <row r="188">
      <c s="42" r="I188"/>
    </row>
    <row r="189">
      <c s="42" r="I189"/>
    </row>
    <row r="190">
      <c s="42" r="I190"/>
    </row>
    <row r="191">
      <c s="42" r="I191"/>
    </row>
    <row r="192">
      <c s="42" r="I192"/>
    </row>
    <row r="193">
      <c s="42" r="I193"/>
    </row>
    <row r="194">
      <c s="42" r="I194"/>
    </row>
    <row r="195">
      <c s="42" r="I195"/>
    </row>
    <row r="196">
      <c s="42" r="I196"/>
    </row>
    <row r="197">
      <c s="42" r="I197"/>
    </row>
    <row r="198">
      <c s="42" r="I198"/>
    </row>
    <row r="199">
      <c s="42" r="I199"/>
    </row>
    <row r="200">
      <c s="42" r="I200"/>
    </row>
    <row r="201">
      <c s="42" r="I201"/>
    </row>
    <row r="202">
      <c s="42" r="I202"/>
    </row>
    <row r="203">
      <c s="42" r="I203"/>
    </row>
    <row r="204">
      <c s="42" r="I204"/>
    </row>
    <row r="205">
      <c s="42" r="I205"/>
    </row>
    <row r="206">
      <c s="42" r="I206"/>
    </row>
    <row r="207">
      <c s="42" r="I207"/>
    </row>
    <row r="208">
      <c s="42" r="I208"/>
    </row>
    <row r="209">
      <c s="42" r="I209"/>
    </row>
    <row r="210">
      <c s="42" r="I210"/>
    </row>
    <row r="211">
      <c s="42" r="I211"/>
    </row>
    <row r="212">
      <c s="42" r="I212"/>
    </row>
    <row r="213">
      <c s="42" r="I213"/>
    </row>
    <row r="214">
      <c s="42" r="I214"/>
    </row>
    <row r="215">
      <c s="42" r="I215"/>
    </row>
    <row r="216">
      <c s="42" r="I216"/>
    </row>
    <row r="217">
      <c s="42" r="I217"/>
    </row>
    <row r="218">
      <c s="42" r="I218"/>
    </row>
    <row r="219">
      <c s="42" r="I219"/>
    </row>
    <row r="220">
      <c s="42" r="I220"/>
    </row>
    <row r="221">
      <c s="42" r="I221"/>
    </row>
    <row r="222">
      <c s="42" r="I222"/>
    </row>
    <row r="223">
      <c s="42" r="I223"/>
    </row>
    <row r="224">
      <c s="42" r="I224"/>
    </row>
    <row r="225">
      <c s="42" r="I225"/>
    </row>
    <row r="226">
      <c s="42" r="I226"/>
    </row>
    <row r="227">
      <c s="42" r="I227"/>
    </row>
    <row r="228">
      <c s="42" r="I228"/>
    </row>
    <row r="229">
      <c s="42" r="I229"/>
    </row>
    <row r="230">
      <c s="42" r="I230"/>
    </row>
    <row r="231">
      <c s="42" r="I231"/>
    </row>
    <row r="232">
      <c s="42" r="I232"/>
    </row>
    <row r="233">
      <c s="42" r="I233"/>
    </row>
    <row r="234">
      <c s="42" r="I234"/>
    </row>
    <row r="235">
      <c s="42" r="I235"/>
    </row>
    <row r="236">
      <c s="42" r="I236"/>
    </row>
    <row r="237">
      <c s="42" r="I237"/>
    </row>
    <row r="238">
      <c s="42" r="I238"/>
    </row>
    <row r="239">
      <c s="42" r="I239"/>
    </row>
    <row r="240">
      <c s="42" r="I240"/>
    </row>
    <row r="241">
      <c s="42" r="I241"/>
    </row>
    <row r="242">
      <c s="42" r="I242"/>
    </row>
    <row r="243">
      <c s="42" r="I243"/>
    </row>
    <row r="244">
      <c s="42" r="I244"/>
    </row>
    <row r="245">
      <c s="42" r="I245"/>
    </row>
    <row r="246">
      <c s="42" r="I246"/>
    </row>
    <row r="247">
      <c s="42" r="I247"/>
    </row>
    <row r="248">
      <c s="42" r="I248"/>
    </row>
    <row r="249">
      <c s="42" r="I249"/>
    </row>
    <row r="250">
      <c s="42" r="I250"/>
    </row>
    <row r="251">
      <c s="42" r="I251"/>
    </row>
    <row r="252">
      <c s="42" r="I252"/>
    </row>
    <row r="253">
      <c s="42" r="I253"/>
    </row>
    <row r="254">
      <c s="42" r="I254"/>
    </row>
    <row r="255">
      <c s="42" r="I255"/>
    </row>
    <row r="256">
      <c s="42" r="I256"/>
    </row>
    <row r="257">
      <c s="42" r="I257"/>
    </row>
    <row r="258">
      <c s="42" r="I258"/>
    </row>
    <row r="259">
      <c s="42" r="I259"/>
    </row>
    <row r="260">
      <c s="42" r="I260"/>
    </row>
    <row r="261">
      <c s="42" r="I261"/>
    </row>
    <row r="262">
      <c s="42" r="I262"/>
    </row>
    <row r="263">
      <c s="42" r="I263"/>
    </row>
    <row r="264">
      <c s="42" r="I264"/>
    </row>
    <row r="265">
      <c s="42" r="I265"/>
    </row>
    <row r="266">
      <c s="42" r="I266"/>
    </row>
    <row r="267">
      <c s="42" r="I267"/>
    </row>
    <row r="268">
      <c s="42" r="I268"/>
    </row>
    <row r="269">
      <c s="42" r="I269"/>
    </row>
    <row r="270">
      <c s="42" r="I270"/>
    </row>
    <row r="271">
      <c s="42" r="I271"/>
    </row>
    <row r="272">
      <c s="42" r="I272"/>
    </row>
    <row r="273">
      <c s="42" r="I273"/>
    </row>
    <row r="274">
      <c s="42" r="I274"/>
    </row>
    <row r="275">
      <c s="42" r="I275"/>
    </row>
    <row r="276">
      <c s="42" r="I276"/>
    </row>
    <row r="277">
      <c s="42" r="I277"/>
    </row>
    <row r="278">
      <c s="42" r="I278"/>
    </row>
    <row r="279">
      <c s="42" r="I279"/>
    </row>
    <row r="280">
      <c s="42" r="I280"/>
    </row>
    <row r="281">
      <c s="42" r="I281"/>
    </row>
    <row r="282">
      <c s="42" r="I282"/>
    </row>
    <row r="283">
      <c s="42" r="I283"/>
    </row>
    <row r="284">
      <c s="42" r="I284"/>
    </row>
    <row r="285">
      <c s="42" r="I285"/>
    </row>
    <row r="286">
      <c s="42" r="I286"/>
    </row>
    <row r="287">
      <c s="42" r="I287"/>
    </row>
    <row r="288">
      <c s="42" r="I288"/>
    </row>
    <row r="289">
      <c s="42" r="I289"/>
    </row>
    <row r="290">
      <c s="42" r="I290"/>
    </row>
    <row r="291">
      <c s="42" r="I291"/>
    </row>
    <row r="292">
      <c s="42" r="I292"/>
    </row>
    <row r="293">
      <c s="42" r="I293"/>
    </row>
    <row r="294">
      <c s="42" r="I294"/>
    </row>
    <row r="295">
      <c s="42" r="I295"/>
    </row>
    <row r="296">
      <c s="42" r="I296"/>
    </row>
    <row r="297">
      <c s="42" r="I297"/>
    </row>
    <row r="298">
      <c s="42" r="I298"/>
    </row>
    <row r="299">
      <c s="42" r="I299"/>
    </row>
    <row r="300">
      <c s="42" r="I300"/>
    </row>
    <row r="301">
      <c s="42" r="I301"/>
    </row>
    <row r="302">
      <c s="42" r="I302"/>
    </row>
    <row r="303">
      <c s="42" r="I303"/>
    </row>
    <row r="304">
      <c s="42" r="I304"/>
    </row>
    <row r="305">
      <c s="42" r="I305"/>
    </row>
    <row r="306">
      <c s="42" r="I306"/>
    </row>
    <row r="307">
      <c s="42" r="I307"/>
    </row>
    <row r="308">
      <c s="42" r="I308"/>
    </row>
    <row r="309">
      <c s="42" r="I309"/>
    </row>
    <row r="310">
      <c s="42" r="I310"/>
    </row>
    <row r="311">
      <c s="42" r="I311"/>
    </row>
    <row r="312">
      <c s="42" r="I312"/>
    </row>
    <row r="313">
      <c s="42" r="I313"/>
    </row>
    <row r="314">
      <c s="42" r="I314"/>
    </row>
    <row r="315">
      <c s="42" r="I315"/>
    </row>
    <row r="316">
      <c s="42" r="I316"/>
    </row>
    <row r="317">
      <c s="42" r="I317"/>
    </row>
    <row r="318">
      <c s="42" r="I318"/>
    </row>
    <row r="319">
      <c s="42" r="I319"/>
    </row>
    <row r="320">
      <c s="42" r="I320"/>
    </row>
    <row r="321">
      <c s="42" r="I321"/>
    </row>
    <row r="322">
      <c s="42" r="I322"/>
    </row>
    <row r="323">
      <c s="42" r="I323"/>
    </row>
    <row r="324">
      <c s="42" r="I324"/>
    </row>
    <row r="325">
      <c s="42" r="I325"/>
    </row>
    <row r="326">
      <c s="42" r="I326"/>
    </row>
    <row r="327">
      <c s="42" r="I327"/>
    </row>
    <row r="328">
      <c s="42" r="I328"/>
    </row>
    <row r="329">
      <c s="42" r="I329"/>
    </row>
    <row r="330">
      <c s="42" r="I330"/>
    </row>
    <row r="331">
      <c s="42" r="I331"/>
    </row>
    <row r="332">
      <c s="42" r="I332"/>
    </row>
    <row r="333">
      <c s="42" r="I333"/>
    </row>
    <row r="334">
      <c s="42" r="I334"/>
    </row>
    <row r="335">
      <c s="42" r="I335"/>
    </row>
    <row r="336">
      <c s="42" r="I336"/>
    </row>
    <row r="337">
      <c s="42" r="I337"/>
    </row>
    <row r="338">
      <c s="42" r="I338"/>
    </row>
    <row r="339">
      <c s="42" r="I339"/>
    </row>
    <row r="340">
      <c s="42" r="I340"/>
    </row>
    <row r="341">
      <c s="42" r="I341"/>
    </row>
    <row r="342">
      <c s="42" r="I342"/>
    </row>
    <row r="343">
      <c s="42" r="I343"/>
    </row>
    <row r="344">
      <c s="42" r="I344"/>
    </row>
    <row r="345">
      <c s="42" r="I345"/>
    </row>
    <row r="346">
      <c s="42" r="I346"/>
    </row>
    <row r="347">
      <c s="42" r="I347"/>
    </row>
    <row r="348">
      <c s="42" r="I348"/>
    </row>
    <row r="349">
      <c s="42" r="I349"/>
    </row>
    <row r="350">
      <c s="42" r="I350"/>
    </row>
    <row r="351">
      <c s="42" r="I351"/>
    </row>
    <row r="352">
      <c s="42" r="I352"/>
    </row>
    <row r="353">
      <c s="42" r="I353"/>
    </row>
    <row r="354">
      <c s="42" r="I354"/>
    </row>
    <row r="355">
      <c s="42" r="I355"/>
    </row>
    <row r="356">
      <c s="42" r="I356"/>
    </row>
    <row r="357">
      <c s="42" r="I357"/>
    </row>
    <row r="358">
      <c s="42" r="I358"/>
    </row>
    <row r="359">
      <c s="42" r="I359"/>
    </row>
    <row r="360">
      <c s="42" r="I360"/>
    </row>
    <row r="361">
      <c s="42" r="I361"/>
    </row>
    <row r="362">
      <c s="42" r="I362"/>
    </row>
    <row r="363">
      <c s="42" r="I363"/>
    </row>
    <row r="364">
      <c s="42" r="I364"/>
    </row>
    <row r="365">
      <c s="42" r="I365"/>
    </row>
    <row r="366">
      <c s="42" r="I366"/>
    </row>
    <row r="367">
      <c s="42" r="I367"/>
    </row>
    <row r="368">
      <c s="42" r="I368"/>
    </row>
    <row r="369">
      <c s="42" r="I369"/>
    </row>
    <row r="370">
      <c s="42" r="I370"/>
    </row>
    <row r="371">
      <c s="42" r="I371"/>
    </row>
    <row r="372">
      <c s="42" r="I372"/>
    </row>
    <row r="373">
      <c s="42" r="I373"/>
    </row>
    <row r="374">
      <c s="42" r="I374"/>
    </row>
    <row r="375">
      <c s="42" r="I375"/>
    </row>
    <row r="376">
      <c s="42" r="I376"/>
    </row>
    <row r="377">
      <c s="42" r="I377"/>
    </row>
    <row r="378">
      <c s="42" r="I378"/>
    </row>
    <row r="379">
      <c s="42" r="I379"/>
    </row>
    <row r="380">
      <c s="42" r="I380"/>
    </row>
    <row r="381">
      <c s="42" r="I381"/>
    </row>
    <row r="382">
      <c s="42" r="I382"/>
    </row>
    <row r="383">
      <c s="42" r="I383"/>
    </row>
    <row r="384">
      <c s="42" r="I384"/>
    </row>
    <row r="385">
      <c s="42" r="I385"/>
    </row>
    <row r="386">
      <c s="42" r="I386"/>
    </row>
    <row r="387">
      <c s="42" r="I387"/>
    </row>
    <row r="388">
      <c s="42" r="I388"/>
    </row>
    <row r="389">
      <c s="42" r="I389"/>
    </row>
    <row r="390">
      <c s="42" r="I390"/>
    </row>
    <row r="391">
      <c s="42" r="I391"/>
    </row>
    <row r="392">
      <c s="42" r="I392"/>
    </row>
    <row r="393">
      <c s="42" r="I393"/>
    </row>
    <row r="394">
      <c s="42" r="I394"/>
    </row>
    <row r="395">
      <c s="42" r="I395"/>
    </row>
    <row r="396">
      <c s="42" r="I396"/>
    </row>
    <row r="397">
      <c s="42" r="I397"/>
    </row>
    <row r="398">
      <c s="42" r="I398"/>
    </row>
    <row r="399">
      <c s="42" r="I399"/>
    </row>
    <row r="400">
      <c s="42" r="I400"/>
    </row>
    <row r="401">
      <c s="42" r="I401"/>
    </row>
    <row r="402">
      <c s="42" r="I402"/>
    </row>
    <row r="403">
      <c s="42" r="I403"/>
    </row>
    <row r="404">
      <c s="42" r="I404"/>
    </row>
    <row r="405">
      <c s="42" r="I405"/>
    </row>
    <row r="406">
      <c s="42" r="I406"/>
    </row>
    <row r="407">
      <c s="42" r="I407"/>
    </row>
    <row r="408">
      <c s="42" r="I408"/>
    </row>
    <row r="409">
      <c s="42" r="I409"/>
    </row>
    <row r="410">
      <c s="42" r="I410"/>
    </row>
    <row r="411">
      <c s="42" r="I411"/>
    </row>
    <row r="412">
      <c s="42" r="I412"/>
    </row>
    <row r="413">
      <c s="42" r="I413"/>
    </row>
    <row r="414">
      <c s="42" r="I414"/>
    </row>
    <row r="415">
      <c s="42" r="I415"/>
    </row>
    <row r="416">
      <c s="42" r="I416"/>
    </row>
    <row r="417">
      <c s="42" r="I417"/>
    </row>
    <row r="418">
      <c s="42" r="I418"/>
    </row>
    <row r="419">
      <c s="42" r="I419"/>
    </row>
    <row r="420">
      <c s="42" r="I420"/>
    </row>
    <row r="421">
      <c s="42" r="I421"/>
    </row>
    <row r="422">
      <c s="42" r="I422"/>
    </row>
    <row r="423">
      <c s="42" r="I423"/>
    </row>
    <row r="424">
      <c s="42" r="I424"/>
    </row>
    <row r="425">
      <c s="42" r="I425"/>
    </row>
    <row r="426">
      <c s="42" r="I426"/>
    </row>
    <row r="427">
      <c s="42" r="I427"/>
    </row>
    <row r="428">
      <c s="42" r="I428"/>
    </row>
    <row r="429">
      <c s="42" r="I429"/>
    </row>
    <row r="430">
      <c s="42" r="I430"/>
    </row>
    <row r="431">
      <c s="42" r="I431"/>
    </row>
    <row r="432">
      <c s="42" r="I432"/>
    </row>
    <row r="433">
      <c s="42" r="I433"/>
    </row>
    <row r="434">
      <c s="42" r="I434"/>
    </row>
    <row r="435">
      <c s="42" r="I435"/>
    </row>
    <row r="436">
      <c s="42" r="I436"/>
    </row>
    <row r="437">
      <c s="42" r="I437"/>
    </row>
    <row r="438">
      <c s="42" r="I438"/>
    </row>
    <row r="439">
      <c s="42" r="I439"/>
    </row>
    <row r="440">
      <c s="42" r="I440"/>
    </row>
    <row r="441">
      <c s="42" r="I441"/>
    </row>
    <row r="442">
      <c s="42" r="I442"/>
    </row>
    <row r="443">
      <c s="42" r="I443"/>
    </row>
    <row r="444">
      <c s="42" r="I444"/>
    </row>
    <row r="445">
      <c s="42" r="I445"/>
    </row>
    <row r="446">
      <c s="42" r="I446"/>
    </row>
    <row r="447">
      <c s="42" r="I447"/>
    </row>
    <row r="448">
      <c s="42" r="I448"/>
    </row>
    <row r="449">
      <c s="42" r="I449"/>
    </row>
    <row r="450">
      <c s="42" r="I450"/>
    </row>
    <row r="451">
      <c s="42" r="I451"/>
    </row>
    <row r="452">
      <c s="42" r="I452"/>
    </row>
    <row r="453">
      <c s="42" r="I453"/>
    </row>
    <row r="454">
      <c s="42" r="I454"/>
    </row>
    <row r="455">
      <c s="42" r="I455"/>
    </row>
    <row r="456">
      <c s="42" r="I456"/>
    </row>
    <row r="457">
      <c s="42" r="I457"/>
    </row>
    <row r="458">
      <c s="42" r="I458"/>
    </row>
    <row r="459">
      <c s="42" r="I459"/>
    </row>
    <row r="460">
      <c s="42" r="I460"/>
    </row>
    <row r="461">
      <c s="42" r="I461"/>
    </row>
    <row r="462">
      <c s="42" r="I462"/>
    </row>
    <row r="463">
      <c s="42" r="I463"/>
    </row>
    <row r="464">
      <c s="42" r="I464"/>
    </row>
    <row r="465">
      <c s="42" r="I465"/>
    </row>
    <row r="466">
      <c s="42" r="I466"/>
    </row>
    <row r="467">
      <c s="42" r="I467"/>
    </row>
    <row r="468">
      <c s="42" r="I468"/>
    </row>
    <row r="469">
      <c s="42" r="I469"/>
    </row>
    <row r="470">
      <c s="42" r="I470"/>
    </row>
    <row r="471">
      <c s="42" r="I471"/>
    </row>
    <row r="472">
      <c s="42" r="I472"/>
    </row>
    <row r="473">
      <c s="42" r="I473"/>
    </row>
    <row r="474">
      <c s="42" r="I474"/>
    </row>
    <row r="475">
      <c s="42" r="I475"/>
    </row>
    <row r="476">
      <c s="42" r="I476"/>
    </row>
    <row r="477">
      <c s="42" r="I477"/>
    </row>
    <row r="478">
      <c s="42" r="I478"/>
    </row>
    <row r="479">
      <c s="42" r="I479"/>
    </row>
    <row r="480">
      <c s="42" r="I480"/>
    </row>
    <row r="481">
      <c s="42" r="I481"/>
    </row>
    <row r="482">
      <c s="42" r="I482"/>
    </row>
    <row r="483">
      <c s="42" r="I483"/>
    </row>
    <row r="484">
      <c s="42" r="I484"/>
    </row>
    <row r="485">
      <c s="42" r="I485"/>
    </row>
    <row r="486">
      <c s="42" r="I486"/>
    </row>
    <row r="487">
      <c s="42" r="I487"/>
    </row>
    <row r="488">
      <c s="42" r="I488"/>
    </row>
    <row r="489">
      <c s="42" r="I489"/>
    </row>
    <row r="490">
      <c s="42" r="I490"/>
    </row>
    <row r="491">
      <c s="42" r="I491"/>
    </row>
    <row r="492">
      <c s="42" r="I492"/>
    </row>
    <row r="493">
      <c s="42" r="I493"/>
    </row>
    <row r="494">
      <c s="42" r="I494"/>
    </row>
    <row r="495">
      <c s="42" r="I495"/>
    </row>
    <row r="496">
      <c s="42" r="I496"/>
    </row>
    <row r="497">
      <c s="42" r="I497"/>
    </row>
    <row r="498">
      <c s="42" r="I498"/>
    </row>
    <row r="499">
      <c s="42" r="I499"/>
    </row>
    <row r="500">
      <c s="42" r="I500"/>
    </row>
    <row r="501">
      <c s="42" r="I501"/>
    </row>
    <row r="502">
      <c s="42" r="I502"/>
    </row>
    <row r="503">
      <c s="42" r="I503"/>
    </row>
    <row r="504">
      <c s="42" r="I504"/>
    </row>
    <row r="505">
      <c s="42" r="I505"/>
    </row>
    <row r="506">
      <c s="42" r="I506"/>
    </row>
    <row r="507">
      <c s="42" r="I507"/>
    </row>
    <row r="508">
      <c s="42" r="I508"/>
    </row>
    <row r="509">
      <c s="42" r="I509"/>
    </row>
    <row r="510">
      <c s="42" r="I510"/>
    </row>
    <row r="511">
      <c s="42" r="I511"/>
    </row>
    <row r="512">
      <c s="42" r="I512"/>
    </row>
    <row r="513">
      <c s="42" r="I513"/>
    </row>
    <row r="514">
      <c s="42" r="I514"/>
    </row>
    <row r="515">
      <c s="42" r="I515"/>
    </row>
    <row r="516">
      <c s="42" r="I516"/>
    </row>
    <row r="517">
      <c s="42" r="I517"/>
    </row>
    <row r="518">
      <c s="42" r="I518"/>
    </row>
    <row r="519">
      <c s="42" r="I519"/>
    </row>
    <row r="520">
      <c s="42" r="I520"/>
    </row>
    <row r="521">
      <c s="42" r="I521"/>
    </row>
    <row r="522">
      <c s="42" r="I522"/>
    </row>
    <row r="523">
      <c s="42" r="I523"/>
    </row>
    <row r="524">
      <c s="42" r="I524"/>
    </row>
    <row r="525">
      <c s="42" r="I525"/>
    </row>
    <row r="526">
      <c s="42" r="I526"/>
    </row>
    <row r="527">
      <c s="42" r="I527"/>
    </row>
    <row r="528">
      <c s="42" r="I528"/>
    </row>
    <row r="529">
      <c s="42" r="I529"/>
    </row>
    <row r="530">
      <c s="42" r="I530"/>
    </row>
    <row r="531">
      <c s="42" r="I531"/>
    </row>
    <row r="532">
      <c s="42" r="I532"/>
    </row>
    <row r="533">
      <c s="42" r="I533"/>
    </row>
    <row r="534">
      <c s="42" r="I534"/>
    </row>
    <row r="535">
      <c s="42" r="I535"/>
    </row>
    <row r="536">
      <c s="42" r="I536"/>
    </row>
    <row r="537">
      <c s="42" r="I537"/>
    </row>
    <row r="538">
      <c s="42" r="I538"/>
    </row>
    <row r="539">
      <c s="42" r="I539"/>
    </row>
    <row r="540">
      <c s="42" r="I540"/>
    </row>
    <row r="541">
      <c s="42" r="I541"/>
    </row>
    <row r="542">
      <c s="42" r="I542"/>
    </row>
    <row r="543">
      <c s="42" r="I543"/>
    </row>
    <row r="544">
      <c s="42" r="I544"/>
    </row>
    <row r="545">
      <c s="42" r="I545"/>
    </row>
    <row r="546">
      <c s="42" r="I546"/>
    </row>
    <row r="547">
      <c s="42" r="I547"/>
    </row>
    <row r="548">
      <c s="42" r="I548"/>
    </row>
    <row r="549">
      <c s="42" r="I549"/>
    </row>
    <row r="550">
      <c s="42" r="I550"/>
    </row>
    <row r="551">
      <c s="42" r="I551"/>
    </row>
    <row r="552">
      <c s="42" r="I552"/>
    </row>
    <row r="553">
      <c s="42" r="I553"/>
    </row>
    <row r="554">
      <c s="42" r="I554"/>
    </row>
    <row r="555">
      <c s="42" r="I555"/>
    </row>
    <row r="556">
      <c s="42" r="I556"/>
    </row>
    <row r="557">
      <c s="42" r="I557"/>
    </row>
    <row r="558">
      <c s="42" r="I558"/>
    </row>
    <row r="559">
      <c s="42" r="I559"/>
    </row>
    <row r="560">
      <c s="42" r="I560"/>
    </row>
    <row r="561">
      <c s="42" r="I561"/>
    </row>
    <row r="562">
      <c s="42" r="I562"/>
    </row>
    <row r="563">
      <c s="42" r="I563"/>
    </row>
    <row r="564">
      <c s="42" r="I564"/>
    </row>
    <row r="565">
      <c s="42" r="I565"/>
    </row>
    <row r="566">
      <c s="42" r="I566"/>
    </row>
    <row r="567">
      <c s="42" r="I567"/>
    </row>
    <row r="568">
      <c s="42" r="I568"/>
    </row>
    <row r="569">
      <c s="42" r="I569"/>
    </row>
    <row r="570">
      <c s="42" r="I570"/>
    </row>
    <row r="571">
      <c s="42" r="I571"/>
    </row>
    <row r="572">
      <c s="42" r="I572"/>
    </row>
    <row r="573">
      <c s="42" r="I573"/>
    </row>
    <row r="574">
      <c s="42" r="I574"/>
    </row>
    <row r="575">
      <c s="42" r="I575"/>
    </row>
    <row r="576">
      <c s="42" r="I576"/>
    </row>
    <row r="577">
      <c s="42" r="I577"/>
    </row>
    <row r="578">
      <c s="42" r="I578"/>
    </row>
    <row r="579">
      <c s="42" r="I579"/>
    </row>
    <row r="580">
      <c s="42" r="I580"/>
    </row>
    <row r="581">
      <c s="42" r="I581"/>
    </row>
    <row r="582">
      <c s="42" r="I582"/>
    </row>
    <row r="583">
      <c s="42" r="I583"/>
    </row>
    <row r="584">
      <c s="42" r="I584"/>
    </row>
    <row r="585">
      <c s="42" r="I585"/>
    </row>
    <row r="586">
      <c s="42" r="I586"/>
    </row>
    <row r="587">
      <c s="42" r="I587"/>
    </row>
    <row r="588">
      <c s="42" r="I588"/>
    </row>
    <row r="589">
      <c s="42" r="I589"/>
    </row>
    <row r="590">
      <c s="42" r="I590"/>
    </row>
    <row r="591">
      <c s="42" r="I591"/>
    </row>
    <row r="592">
      <c s="42" r="I592"/>
    </row>
    <row r="593">
      <c s="42" r="I593"/>
    </row>
    <row r="594">
      <c s="42" r="I594"/>
    </row>
    <row r="595">
      <c s="42" r="I595"/>
    </row>
    <row r="596">
      <c s="42" r="I596"/>
    </row>
    <row r="597">
      <c s="42" r="I597"/>
    </row>
    <row r="598">
      <c s="42" r="I598"/>
    </row>
    <row r="599">
      <c s="42" r="I599"/>
    </row>
    <row r="600">
      <c s="42" r="I600"/>
    </row>
    <row r="601">
      <c s="42" r="I601"/>
    </row>
    <row r="602">
      <c s="42" r="I602"/>
    </row>
    <row r="603">
      <c s="42" r="I603"/>
    </row>
    <row r="604">
      <c s="42" r="I604"/>
    </row>
    <row r="605">
      <c s="42" r="I605"/>
    </row>
    <row r="606">
      <c s="42" r="I606"/>
    </row>
    <row r="607">
      <c s="42" r="I607"/>
    </row>
    <row r="608">
      <c s="42" r="I608"/>
    </row>
    <row r="609">
      <c s="42" r="I609"/>
    </row>
    <row r="610">
      <c s="42" r="I610"/>
    </row>
    <row r="611">
      <c s="42" r="I611"/>
    </row>
    <row r="612">
      <c s="42" r="I612"/>
    </row>
    <row r="613">
      <c s="42" r="I613"/>
    </row>
    <row r="614">
      <c s="42" r="I614"/>
    </row>
    <row r="615">
      <c s="42" r="I615"/>
    </row>
    <row r="616">
      <c s="42" r="I616"/>
    </row>
    <row r="617">
      <c s="42" r="I617"/>
    </row>
    <row r="618">
      <c s="42" r="I618"/>
    </row>
    <row r="619">
      <c s="42" r="I619"/>
    </row>
    <row r="620">
      <c s="42" r="I620"/>
    </row>
    <row r="621">
      <c s="42" r="I621"/>
    </row>
    <row r="622">
      <c s="42" r="I622"/>
    </row>
    <row r="623">
      <c s="42" r="I623"/>
    </row>
    <row r="624">
      <c s="42" r="I624"/>
    </row>
    <row r="625">
      <c s="42" r="I625"/>
    </row>
    <row r="626">
      <c s="42" r="I626"/>
    </row>
    <row r="627">
      <c s="42" r="I627"/>
    </row>
    <row r="628">
      <c s="42" r="I628"/>
    </row>
    <row r="629">
      <c s="42" r="I629"/>
    </row>
    <row r="630">
      <c s="42" r="I630"/>
    </row>
    <row r="631">
      <c s="42" r="I631"/>
    </row>
    <row r="632">
      <c s="42" r="I632"/>
    </row>
    <row r="633">
      <c s="42" r="I633"/>
    </row>
    <row r="634">
      <c s="42" r="I634"/>
    </row>
    <row r="635">
      <c s="42" r="I635"/>
    </row>
    <row r="636">
      <c s="42" r="I636"/>
    </row>
    <row r="637">
      <c s="42" r="I637"/>
    </row>
    <row r="638">
      <c s="42" r="I638"/>
    </row>
    <row r="639">
      <c s="42" r="I639"/>
    </row>
    <row r="640">
      <c s="42" r="I640"/>
    </row>
    <row r="641">
      <c s="42" r="I641"/>
    </row>
    <row r="642">
      <c s="42" r="I642"/>
    </row>
    <row r="643">
      <c s="42" r="I643"/>
    </row>
    <row r="644">
      <c s="42" r="I644"/>
    </row>
    <row r="645">
      <c s="42" r="I645"/>
    </row>
    <row r="646">
      <c s="42" r="I646"/>
    </row>
    <row r="647">
      <c s="42" r="I647"/>
    </row>
    <row r="648">
      <c s="42" r="I648"/>
    </row>
    <row r="649">
      <c s="42" r="I649"/>
    </row>
    <row r="650">
      <c s="42" r="I650"/>
    </row>
    <row r="651">
      <c s="42" r="I651"/>
    </row>
    <row r="652">
      <c s="42" r="I652"/>
    </row>
    <row r="653">
      <c s="42" r="I653"/>
    </row>
    <row r="654">
      <c s="42" r="I654"/>
    </row>
    <row r="655">
      <c s="42" r="I655"/>
    </row>
    <row r="656">
      <c s="42" r="I656"/>
    </row>
    <row r="657">
      <c s="42" r="I657"/>
    </row>
    <row r="658">
      <c s="42" r="I658"/>
    </row>
    <row r="659">
      <c s="42" r="I659"/>
    </row>
    <row r="660">
      <c s="42" r="I660"/>
    </row>
    <row r="661">
      <c s="42" r="I661"/>
    </row>
    <row r="662">
      <c s="42" r="I662"/>
    </row>
    <row r="663">
      <c s="42" r="I663"/>
    </row>
    <row r="664">
      <c s="42" r="I664"/>
    </row>
    <row r="665">
      <c s="42" r="I665"/>
    </row>
    <row r="666">
      <c s="42" r="I666"/>
    </row>
    <row r="667">
      <c s="42" r="I667"/>
    </row>
    <row r="668">
      <c s="42" r="I668"/>
    </row>
    <row r="669">
      <c s="42" r="I669"/>
    </row>
    <row r="670">
      <c s="42" r="I670"/>
    </row>
    <row r="671">
      <c s="42" r="I671"/>
    </row>
    <row r="672">
      <c s="42" r="I672"/>
    </row>
    <row r="673">
      <c s="42" r="I673"/>
    </row>
    <row r="674">
      <c s="42" r="I674"/>
    </row>
    <row r="675">
      <c s="42" r="I675"/>
    </row>
    <row r="676">
      <c s="42" r="I676"/>
    </row>
    <row r="677">
      <c s="42" r="I677"/>
    </row>
    <row r="678">
      <c s="42" r="I678"/>
    </row>
    <row r="679">
      <c s="42" r="I679"/>
    </row>
    <row r="680">
      <c s="42" r="I680"/>
    </row>
    <row r="681">
      <c s="42" r="I681"/>
    </row>
    <row r="682">
      <c s="42" r="I682"/>
    </row>
    <row r="683">
      <c s="42" r="I683"/>
    </row>
    <row r="684">
      <c s="42" r="I684"/>
    </row>
    <row r="685">
      <c s="42" r="I685"/>
    </row>
    <row r="686">
      <c s="42" r="I686"/>
    </row>
    <row r="687">
      <c s="42" r="I687"/>
    </row>
    <row r="688">
      <c s="42" r="I688"/>
    </row>
    <row r="689">
      <c s="42" r="I689"/>
    </row>
    <row r="690">
      <c s="42" r="I690"/>
    </row>
    <row r="691">
      <c s="42" r="I691"/>
    </row>
    <row r="692">
      <c s="42" r="I692"/>
    </row>
    <row r="693">
      <c s="42" r="I693"/>
    </row>
    <row r="694">
      <c s="42" r="I694"/>
    </row>
    <row r="695">
      <c s="42" r="I695"/>
    </row>
    <row r="696">
      <c s="42" r="I696"/>
    </row>
    <row r="697">
      <c s="42" r="I697"/>
    </row>
    <row r="698">
      <c s="42" r="I698"/>
    </row>
    <row r="699">
      <c s="42" r="I699"/>
    </row>
    <row r="700">
      <c s="42" r="I700"/>
    </row>
    <row r="701">
      <c s="42" r="I701"/>
    </row>
    <row r="702">
      <c s="42" r="I702"/>
    </row>
    <row r="703">
      <c s="42" r="I703"/>
    </row>
    <row r="704">
      <c s="42" r="I704"/>
    </row>
    <row r="705">
      <c s="42" r="I705"/>
    </row>
    <row r="706">
      <c s="42" r="I706"/>
    </row>
    <row r="707">
      <c s="42" r="I707"/>
    </row>
    <row r="708">
      <c s="42" r="I708"/>
    </row>
    <row r="709">
      <c s="42" r="I709"/>
    </row>
    <row r="710">
      <c s="42" r="I710"/>
    </row>
    <row r="711">
      <c s="42" r="I711"/>
    </row>
    <row r="712">
      <c s="42" r="I712"/>
    </row>
    <row r="713">
      <c s="42" r="I713"/>
    </row>
    <row r="714">
      <c s="42" r="I714"/>
    </row>
    <row r="715">
      <c s="42" r="I715"/>
    </row>
    <row r="716">
      <c s="42" r="I716"/>
    </row>
    <row r="717">
      <c s="42" r="I717"/>
    </row>
    <row r="718">
      <c s="42" r="I718"/>
    </row>
    <row r="719">
      <c s="42" r="I719"/>
    </row>
    <row r="720">
      <c s="42" r="I720"/>
    </row>
    <row r="721">
      <c s="42" r="I721"/>
    </row>
    <row r="722">
      <c s="42" r="I722"/>
    </row>
    <row r="723">
      <c s="42" r="I723"/>
    </row>
    <row r="724">
      <c s="42" r="I724"/>
    </row>
    <row r="725">
      <c s="42" r="I725"/>
    </row>
    <row r="726">
      <c s="42" r="I726"/>
    </row>
    <row r="727">
      <c s="42" r="I727"/>
    </row>
    <row r="728">
      <c s="42" r="I728"/>
    </row>
    <row r="729">
      <c s="42" r="I729"/>
    </row>
    <row r="730">
      <c s="42" r="I730"/>
    </row>
    <row r="731">
      <c s="42" r="I731"/>
    </row>
    <row r="732">
      <c s="42" r="I732"/>
    </row>
    <row r="733">
      <c s="42" r="I733"/>
    </row>
    <row r="734">
      <c s="42" r="I734"/>
    </row>
    <row r="735">
      <c s="42" r="I735"/>
    </row>
    <row r="736">
      <c s="42" r="I736"/>
    </row>
    <row r="737">
      <c s="42" r="I737"/>
    </row>
    <row r="738">
      <c s="42" r="I738"/>
    </row>
    <row r="739">
      <c s="42" r="I739"/>
    </row>
    <row r="740">
      <c s="42" r="I740"/>
    </row>
    <row r="741">
      <c s="42" r="I741"/>
    </row>
    <row r="742">
      <c s="42" r="I742"/>
    </row>
    <row r="743">
      <c s="42" r="I743"/>
    </row>
    <row r="744">
      <c s="42" r="I744"/>
    </row>
    <row r="745">
      <c s="42" r="I745"/>
    </row>
    <row r="746">
      <c s="42" r="I746"/>
    </row>
    <row r="747">
      <c s="42" r="I747"/>
    </row>
    <row r="748">
      <c s="42" r="I748"/>
    </row>
    <row r="749">
      <c s="42" r="I749"/>
    </row>
    <row r="750">
      <c s="42" r="I750"/>
    </row>
    <row r="751">
      <c s="42" r="I751"/>
    </row>
    <row r="752">
      <c s="42" r="I752"/>
    </row>
    <row r="753">
      <c s="42" r="I753"/>
    </row>
    <row r="754">
      <c s="42" r="I754"/>
    </row>
    <row r="755">
      <c s="42" r="I755"/>
    </row>
    <row r="756">
      <c s="42" r="I756"/>
    </row>
    <row r="757">
      <c s="42" r="I757"/>
    </row>
    <row r="758">
      <c s="42" r="I758"/>
    </row>
    <row r="759">
      <c s="42" r="I759"/>
    </row>
    <row r="760">
      <c s="42" r="I760"/>
    </row>
    <row r="761">
      <c s="42" r="I761"/>
    </row>
    <row r="762">
      <c s="42" r="I762"/>
    </row>
    <row r="763">
      <c s="42" r="I763"/>
    </row>
    <row r="764">
      <c s="42" r="I764"/>
    </row>
    <row r="765">
      <c s="42" r="I765"/>
    </row>
    <row r="766">
      <c s="42" r="I766"/>
    </row>
    <row r="767">
      <c s="42" r="I767"/>
    </row>
    <row r="768">
      <c s="42" r="I768"/>
    </row>
    <row r="769">
      <c s="42" r="I769"/>
    </row>
    <row r="770">
      <c s="42" r="I770"/>
    </row>
    <row r="771">
      <c s="42" r="I771"/>
    </row>
    <row r="772">
      <c s="42" r="I772"/>
    </row>
    <row r="773">
      <c s="42" r="I773"/>
    </row>
    <row r="774">
      <c s="42" r="I774"/>
    </row>
    <row r="775">
      <c s="42" r="I775"/>
    </row>
    <row r="776">
      <c s="42" r="I776"/>
    </row>
    <row r="777">
      <c s="42" r="I777"/>
    </row>
    <row r="778">
      <c s="42" r="I778"/>
    </row>
    <row r="779">
      <c s="42" r="I779"/>
    </row>
    <row r="780">
      <c s="42" r="I780"/>
    </row>
    <row r="781">
      <c s="42" r="I781"/>
    </row>
    <row r="782">
      <c s="42" r="I782"/>
    </row>
    <row r="783">
      <c s="42" r="I783"/>
    </row>
    <row r="784">
      <c s="42" r="I784"/>
    </row>
    <row r="785">
      <c s="42" r="I785"/>
    </row>
    <row r="786">
      <c s="42" r="I786"/>
    </row>
    <row r="787">
      <c s="42" r="I787"/>
    </row>
    <row r="788">
      <c s="42" r="I788"/>
    </row>
    <row r="789">
      <c s="42" r="I789"/>
    </row>
    <row r="790">
      <c s="42" r="I790"/>
    </row>
    <row r="791">
      <c s="42" r="I791"/>
    </row>
    <row r="792">
      <c s="42" r="I792"/>
    </row>
    <row r="793">
      <c s="42" r="I793"/>
    </row>
    <row r="794">
      <c s="42" r="I794"/>
    </row>
    <row r="795">
      <c s="42" r="I795"/>
    </row>
    <row r="796">
      <c s="42" r="I796"/>
    </row>
    <row r="797">
      <c s="42" r="I797"/>
    </row>
    <row r="798">
      <c s="42" r="I798"/>
    </row>
    <row r="799">
      <c s="42" r="I799"/>
    </row>
    <row r="800">
      <c s="42" r="I800"/>
    </row>
    <row r="801">
      <c s="42" r="I801"/>
    </row>
    <row r="802">
      <c s="42" r="I802"/>
    </row>
    <row r="803">
      <c s="42" r="I803"/>
    </row>
    <row r="804">
      <c s="42" r="I804"/>
    </row>
    <row r="805">
      <c s="42" r="I805"/>
    </row>
    <row r="806">
      <c s="42" r="I806"/>
    </row>
    <row r="807">
      <c s="42" r="I807"/>
    </row>
    <row r="808">
      <c s="42" r="I808"/>
    </row>
    <row r="809">
      <c s="42" r="I809"/>
    </row>
    <row r="810">
      <c s="42" r="I810"/>
    </row>
    <row r="811">
      <c s="42" r="I811"/>
    </row>
    <row r="812">
      <c s="42" r="I812"/>
    </row>
    <row r="813">
      <c s="42" r="I813"/>
    </row>
    <row r="814">
      <c s="42" r="I814"/>
    </row>
    <row r="815">
      <c s="42" r="I815"/>
    </row>
    <row r="816">
      <c s="42" r="I816"/>
    </row>
    <row r="817">
      <c s="42" r="I817"/>
    </row>
    <row r="818">
      <c s="42" r="I818"/>
    </row>
    <row r="819">
      <c s="42" r="I819"/>
    </row>
    <row r="820">
      <c s="42" r="I820"/>
    </row>
    <row r="821">
      <c s="42" r="I821"/>
    </row>
    <row r="822">
      <c s="42" r="I822"/>
    </row>
    <row r="823">
      <c s="42" r="I823"/>
    </row>
    <row r="824">
      <c s="42" r="I824"/>
    </row>
    <row r="825">
      <c s="42" r="I825"/>
    </row>
    <row r="826">
      <c s="42" r="I826"/>
    </row>
    <row r="827">
      <c s="42" r="I827"/>
    </row>
    <row r="828">
      <c s="42" r="I828"/>
    </row>
    <row r="829">
      <c s="42" r="I829"/>
    </row>
    <row r="830">
      <c s="42" r="I830"/>
    </row>
    <row r="831">
      <c s="42" r="I831"/>
    </row>
    <row r="832">
      <c s="42" r="I832"/>
    </row>
    <row r="833">
      <c s="42" r="I833"/>
    </row>
    <row r="834">
      <c s="42" r="I834"/>
    </row>
    <row r="835">
      <c s="42" r="I835"/>
    </row>
    <row r="836">
      <c s="42" r="I836"/>
    </row>
    <row r="837">
      <c s="42" r="I837"/>
    </row>
    <row r="838">
      <c s="42" r="I838"/>
    </row>
    <row r="839">
      <c s="42" r="I839"/>
    </row>
    <row r="840">
      <c s="42" r="I840"/>
    </row>
    <row r="841">
      <c s="42" r="I841"/>
    </row>
    <row r="842">
      <c s="42" r="I842"/>
    </row>
    <row r="843">
      <c s="42" r="I843"/>
    </row>
    <row r="844">
      <c s="42" r="I844"/>
    </row>
    <row r="845">
      <c s="42" r="I845"/>
    </row>
    <row r="846">
      <c s="42" r="I846"/>
    </row>
    <row r="847">
      <c s="42" r="I847"/>
    </row>
    <row r="848">
      <c s="42" r="I848"/>
    </row>
    <row r="849">
      <c s="42" r="I849"/>
    </row>
    <row r="850">
      <c s="42" r="I850"/>
    </row>
    <row r="851">
      <c s="42" r="I851"/>
    </row>
    <row r="852">
      <c s="42" r="I852"/>
    </row>
    <row r="853">
      <c s="42" r="I853"/>
    </row>
    <row r="854">
      <c s="42" r="I854"/>
    </row>
    <row r="855">
      <c s="42" r="I855"/>
    </row>
    <row r="856">
      <c s="42" r="I856"/>
    </row>
    <row r="857">
      <c s="42" r="I857"/>
    </row>
    <row r="858">
      <c s="42" r="I858"/>
    </row>
    <row r="859">
      <c s="42" r="I859"/>
    </row>
    <row r="860">
      <c s="42" r="I860"/>
    </row>
    <row r="861">
      <c s="42" r="I861"/>
    </row>
    <row r="862">
      <c s="42" r="I862"/>
    </row>
    <row r="863">
      <c s="42" r="I863"/>
    </row>
    <row r="864">
      <c s="42" r="I864"/>
    </row>
    <row r="865">
      <c s="42" r="I865"/>
    </row>
    <row r="866">
      <c s="42" r="I866"/>
    </row>
    <row r="867">
      <c s="42" r="I867"/>
    </row>
    <row r="868">
      <c s="42" r="I868"/>
    </row>
    <row r="869">
      <c s="42" r="I869"/>
    </row>
    <row r="870">
      <c s="42" r="I870"/>
    </row>
    <row r="871">
      <c s="42" r="I871"/>
    </row>
    <row r="872">
      <c s="42" r="I872"/>
    </row>
    <row r="873">
      <c s="42" r="I873"/>
    </row>
    <row r="874">
      <c s="42" r="I874"/>
    </row>
    <row r="875">
      <c s="42" r="I875"/>
    </row>
    <row r="876">
      <c s="42" r="I876"/>
    </row>
    <row r="877">
      <c s="42" r="I877"/>
    </row>
    <row r="878">
      <c s="42" r="I878"/>
    </row>
    <row r="879">
      <c s="42" r="I879"/>
    </row>
    <row r="880">
      <c s="42" r="I880"/>
    </row>
    <row r="881">
      <c s="42" r="I881"/>
    </row>
    <row r="882">
      <c s="42" r="I882"/>
    </row>
    <row r="883">
      <c s="42" r="I883"/>
    </row>
    <row r="884">
      <c s="42" r="I884"/>
    </row>
    <row r="885">
      <c s="42" r="I885"/>
    </row>
    <row r="886">
      <c s="42" r="I886"/>
    </row>
    <row r="887">
      <c s="42" r="I887"/>
    </row>
    <row r="888">
      <c s="42" r="I888"/>
    </row>
    <row r="889">
      <c s="42" r="I889"/>
    </row>
    <row r="890">
      <c s="42" r="I890"/>
    </row>
    <row r="891">
      <c s="42" r="I891"/>
    </row>
    <row r="892">
      <c s="42" r="I892"/>
    </row>
    <row r="893">
      <c s="42" r="I893"/>
    </row>
    <row r="894">
      <c s="42" r="I894"/>
    </row>
    <row r="895">
      <c s="42" r="I895"/>
    </row>
    <row r="896">
      <c s="42" r="I896"/>
    </row>
    <row r="897">
      <c s="42" r="I897"/>
    </row>
    <row r="898">
      <c s="42" r="I898"/>
    </row>
    <row r="899">
      <c s="42" r="I899"/>
    </row>
    <row r="900">
      <c s="42" r="I900"/>
    </row>
    <row r="901">
      <c s="42" r="I901"/>
    </row>
    <row r="902">
      <c s="42" r="I902"/>
    </row>
    <row r="903">
      <c s="42" r="I903"/>
    </row>
    <row r="904">
      <c s="42" r="I904"/>
    </row>
    <row r="905">
      <c s="42" r="I905"/>
    </row>
    <row r="906">
      <c s="42" r="I906"/>
    </row>
    <row r="907">
      <c s="42" r="I907"/>
    </row>
    <row r="908">
      <c s="42" r="I908"/>
    </row>
    <row r="909">
      <c s="42" r="I909"/>
    </row>
    <row r="910">
      <c s="42" r="I910"/>
    </row>
    <row r="911">
      <c s="42" r="I911"/>
    </row>
    <row r="912">
      <c s="42" r="I912"/>
    </row>
    <row r="913">
      <c s="42" r="I913"/>
    </row>
    <row r="914">
      <c s="42" r="I914"/>
    </row>
    <row r="915">
      <c s="42" r="I915"/>
    </row>
    <row r="916">
      <c s="42" r="I916"/>
    </row>
    <row r="917">
      <c s="42" r="I917"/>
    </row>
    <row r="918">
      <c s="42" r="I918"/>
    </row>
    <row r="919">
      <c s="42" r="I919"/>
    </row>
    <row r="920">
      <c s="42" r="I920"/>
    </row>
    <row r="921">
      <c s="42" r="I921"/>
    </row>
    <row r="922">
      <c s="42" r="I922"/>
    </row>
    <row r="923">
      <c s="42" r="I923"/>
    </row>
    <row r="924">
      <c s="42" r="I924"/>
    </row>
    <row r="925">
      <c s="42" r="I925"/>
    </row>
    <row r="926">
      <c s="42" r="I926"/>
    </row>
    <row r="927">
      <c s="42" r="I927"/>
    </row>
    <row r="928">
      <c s="42" r="I928"/>
    </row>
    <row r="929">
      <c s="42" r="I929"/>
    </row>
    <row r="930">
      <c s="42" r="I930"/>
    </row>
    <row r="931">
      <c s="42" r="I931"/>
    </row>
    <row r="932">
      <c s="42" r="I932"/>
    </row>
    <row r="933">
      <c s="42" r="I933"/>
    </row>
    <row r="934">
      <c s="42" r="I934"/>
    </row>
    <row r="935">
      <c s="42" r="I935"/>
    </row>
    <row r="936">
      <c s="42" r="I936"/>
    </row>
    <row r="937">
      <c s="42" r="I937"/>
    </row>
    <row r="938">
      <c s="42" r="I938"/>
    </row>
    <row r="939">
      <c s="42" r="I939"/>
    </row>
    <row r="940">
      <c s="42" r="I940"/>
    </row>
    <row r="941">
      <c s="42" r="I941"/>
    </row>
    <row r="942">
      <c s="42" r="I942"/>
    </row>
    <row r="943">
      <c s="42" r="I943"/>
    </row>
    <row r="944">
      <c s="42" r="I944"/>
    </row>
    <row r="945">
      <c s="42" r="I945"/>
    </row>
    <row r="946">
      <c s="42" r="I946"/>
    </row>
    <row r="947">
      <c s="42" r="I947"/>
    </row>
    <row r="948">
      <c s="42" r="I948"/>
    </row>
    <row r="949">
      <c s="42" r="I949"/>
    </row>
    <row r="950">
      <c s="42" r="I950"/>
    </row>
    <row r="951">
      <c s="42" r="I951"/>
    </row>
    <row r="952">
      <c s="42" r="I952"/>
    </row>
    <row r="953">
      <c s="42" r="I953"/>
    </row>
    <row r="954">
      <c s="42" r="I954"/>
    </row>
    <row r="955">
      <c s="42" r="I955"/>
    </row>
    <row r="956">
      <c s="42" r="I956"/>
    </row>
    <row r="957">
      <c s="42" r="I957"/>
    </row>
    <row r="958">
      <c s="42" r="I958"/>
    </row>
    <row r="959">
      <c s="42" r="I959"/>
    </row>
    <row r="960">
      <c s="42" r="I960"/>
    </row>
    <row r="961">
      <c s="42" r="I961"/>
    </row>
    <row r="962">
      <c s="42" r="I962"/>
    </row>
    <row r="963">
      <c s="42" r="I963"/>
    </row>
    <row r="964">
      <c s="42" r="I964"/>
    </row>
    <row r="965">
      <c s="42" r="I965"/>
    </row>
    <row r="966">
      <c s="42" r="I966"/>
    </row>
    <row r="967">
      <c s="42" r="I967"/>
    </row>
    <row r="968">
      <c s="42" r="I968"/>
    </row>
    <row r="969">
      <c s="42" r="I969"/>
    </row>
    <row r="970">
      <c s="42" r="I970"/>
    </row>
    <row r="971">
      <c s="42" r="I971"/>
    </row>
    <row r="972">
      <c s="42" r="I972"/>
    </row>
    <row r="973">
      <c s="42" r="I973"/>
    </row>
    <row r="974">
      <c s="42" r="I974"/>
    </row>
    <row r="975">
      <c s="42" r="I975"/>
    </row>
    <row r="976">
      <c s="42" r="I976"/>
    </row>
    <row r="977">
      <c s="42" r="I977"/>
    </row>
    <row r="978">
      <c s="42" r="I978"/>
    </row>
    <row r="979">
      <c s="42" r="I979"/>
    </row>
    <row r="980">
      <c s="42" r="I980"/>
    </row>
    <row r="981">
      <c s="42" r="I981"/>
    </row>
    <row r="982">
      <c s="42" r="I982"/>
    </row>
    <row r="983">
      <c s="42" r="I983"/>
    </row>
    <row r="984">
      <c s="42" r="I984"/>
    </row>
    <row r="985">
      <c s="42" r="I985"/>
    </row>
    <row r="986">
      <c s="42" r="I986"/>
    </row>
    <row r="987">
      <c s="42" r="I987"/>
    </row>
    <row r="988">
      <c s="42" r="I988"/>
    </row>
    <row r="989">
      <c s="42" r="I989"/>
    </row>
    <row r="990">
      <c s="42" r="I990"/>
    </row>
    <row r="991">
      <c s="42" r="I991"/>
    </row>
    <row r="992">
      <c s="42" r="I992"/>
    </row>
    <row r="993">
      <c s="42" r="I993"/>
    </row>
    <row r="994">
      <c s="42" r="I994"/>
    </row>
    <row r="995">
      <c s="42" r="I995"/>
    </row>
    <row r="996">
      <c s="42" r="I996"/>
    </row>
    <row r="997">
      <c s="42" r="I997"/>
    </row>
    <row r="998">
      <c s="42" r="I998"/>
    </row>
    <row r="999">
      <c s="42" r="I999"/>
    </row>
    <row r="1000">
      <c s="42" r="I1000"/>
    </row>
    <row r="1001">
      <c s="42" r="I1001"/>
    </row>
    <row r="1002">
      <c s="42" r="I1002"/>
    </row>
    <row r="1003">
      <c s="42" r="I1003"/>
    </row>
    <row r="1004">
      <c s="42" r="I1004"/>
    </row>
    <row r="1005">
      <c s="42" r="I1005"/>
    </row>
    <row r="1006">
      <c s="42" r="I1006"/>
    </row>
    <row r="1007">
      <c s="42" r="I1007"/>
    </row>
    <row r="1008">
      <c s="42" r="I1008"/>
    </row>
    <row r="1009">
      <c s="42" r="I1009"/>
    </row>
    <row r="1010">
      <c s="42" r="I1010"/>
    </row>
    <row r="1011">
      <c s="42" r="I1011"/>
    </row>
  </sheetData>
  <drawing r:id="rId2"/>
  <legacyDrawing r:id="rId3"/>
</worksheet>
</file>