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cowens\Documents\GitHub\Mars-One-Feasibility-Study\Updated Analysis for Acta Astronautica\Resilience-Analysis_v3\Results\"/>
    </mc:Choice>
  </mc:AlternateContent>
  <bookViews>
    <workbookView xWindow="16755" yWindow="0" windowWidth="16755" windowHeight="20535" tabRatio="715"/>
  </bookViews>
  <sheets>
    <sheet name="BPS (raw)" sheetId="1" r:id="rId1"/>
    <sheet name="SF (raw)" sheetId="2" r:id="rId2"/>
    <sheet name="Results" sheetId="3" r:id="rId3"/>
    <sheet name="ISRU Comparison" sheetId="12" r:id="rId4"/>
    <sheet name="BPS Mass Per Mission" sheetId="5" r:id="rId5"/>
    <sheet name="Spares Mass Per Mission (BPS)" sheetId="9" r:id="rId6"/>
    <sheet name="SF Mass Per Mission" sheetId="6" r:id="rId7"/>
    <sheet name="Spares Mass Per Mission (SF)" sheetId="10" r:id="rId8"/>
    <sheet name="Launches" sheetId="11" r:id="rId9"/>
    <sheet name="Cumulative Mass" sheetId="13" r:id="rId1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1" l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39" i="1"/>
  <c r="X39" i="1"/>
  <c r="Y39" i="1"/>
  <c r="Z39" i="1"/>
  <c r="AA39" i="1"/>
  <c r="AB39" i="1"/>
  <c r="AC39" i="1"/>
  <c r="AD39" i="1"/>
  <c r="AE39" i="1"/>
  <c r="AF39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X3" i="1"/>
  <c r="Y3" i="1"/>
  <c r="Z3" i="1"/>
  <c r="AA3" i="1"/>
  <c r="AB3" i="1"/>
  <c r="AC3" i="1"/>
  <c r="AD3" i="1"/>
  <c r="AE3" i="1"/>
  <c r="AF3" i="1"/>
  <c r="W3" i="1"/>
  <c r="V4" i="2"/>
  <c r="W4" i="2"/>
  <c r="X4" i="2"/>
  <c r="Y4" i="2"/>
  <c r="Z4" i="2"/>
  <c r="AA4" i="2"/>
  <c r="AB4" i="2"/>
  <c r="AC4" i="2"/>
  <c r="AD4" i="2"/>
  <c r="AE4" i="2"/>
  <c r="AF4" i="2"/>
  <c r="V5" i="2"/>
  <c r="W5" i="2"/>
  <c r="X5" i="2"/>
  <c r="Y5" i="2"/>
  <c r="Z5" i="2"/>
  <c r="AA5" i="2"/>
  <c r="AB5" i="2"/>
  <c r="AC5" i="2"/>
  <c r="AD5" i="2"/>
  <c r="AE5" i="2"/>
  <c r="AF5" i="2"/>
  <c r="V6" i="2"/>
  <c r="W6" i="2"/>
  <c r="X6" i="2"/>
  <c r="Y6" i="2"/>
  <c r="Z6" i="2"/>
  <c r="AA6" i="2"/>
  <c r="AB6" i="2"/>
  <c r="AC6" i="2"/>
  <c r="AD6" i="2"/>
  <c r="AE6" i="2"/>
  <c r="AF6" i="2"/>
  <c r="V7" i="2"/>
  <c r="W7" i="2"/>
  <c r="X7" i="2"/>
  <c r="Y7" i="2"/>
  <c r="Z7" i="2"/>
  <c r="AA7" i="2"/>
  <c r="AB7" i="2"/>
  <c r="AC7" i="2"/>
  <c r="AD7" i="2"/>
  <c r="AE7" i="2"/>
  <c r="AF7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V28" i="2"/>
  <c r="W28" i="2"/>
  <c r="X28" i="2"/>
  <c r="Y28" i="2"/>
  <c r="Z28" i="2"/>
  <c r="AA28" i="2"/>
  <c r="AB28" i="2"/>
  <c r="AC28" i="2"/>
  <c r="AD28" i="2"/>
  <c r="AE28" i="2"/>
  <c r="AF28" i="2"/>
  <c r="V29" i="2"/>
  <c r="W29" i="2"/>
  <c r="X29" i="2"/>
  <c r="Y29" i="2"/>
  <c r="Z29" i="2"/>
  <c r="AA29" i="2"/>
  <c r="AB29" i="2"/>
  <c r="AC29" i="2"/>
  <c r="AD29" i="2"/>
  <c r="AE29" i="2"/>
  <c r="AF29" i="2"/>
  <c r="V30" i="2"/>
  <c r="W30" i="2"/>
  <c r="X30" i="2"/>
  <c r="Y30" i="2"/>
  <c r="Z30" i="2"/>
  <c r="AA30" i="2"/>
  <c r="AB30" i="2"/>
  <c r="AC30" i="2"/>
  <c r="AD30" i="2"/>
  <c r="AE30" i="2"/>
  <c r="AF30" i="2"/>
  <c r="V31" i="2"/>
  <c r="W31" i="2"/>
  <c r="X31" i="2"/>
  <c r="Y31" i="2"/>
  <c r="Z31" i="2"/>
  <c r="AA31" i="2"/>
  <c r="AB31" i="2"/>
  <c r="AC31" i="2"/>
  <c r="AD31" i="2"/>
  <c r="AE31" i="2"/>
  <c r="AF31" i="2"/>
  <c r="V32" i="2"/>
  <c r="W32" i="2"/>
  <c r="X32" i="2"/>
  <c r="Y32" i="2"/>
  <c r="Z32" i="2"/>
  <c r="AA32" i="2"/>
  <c r="AB32" i="2"/>
  <c r="AC32" i="2"/>
  <c r="AD32" i="2"/>
  <c r="AE32" i="2"/>
  <c r="AF32" i="2"/>
  <c r="V33" i="2"/>
  <c r="W33" i="2"/>
  <c r="X33" i="2"/>
  <c r="Y33" i="2"/>
  <c r="Z33" i="2"/>
  <c r="AA33" i="2"/>
  <c r="AB33" i="2"/>
  <c r="AC33" i="2"/>
  <c r="AD33" i="2"/>
  <c r="AE33" i="2"/>
  <c r="AF33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V53" i="2"/>
  <c r="W53" i="2"/>
  <c r="X53" i="2"/>
  <c r="Y53" i="2"/>
  <c r="Z53" i="2"/>
  <c r="AA53" i="2"/>
  <c r="AB53" i="2"/>
  <c r="AC53" i="2"/>
  <c r="AD53" i="2"/>
  <c r="AE53" i="2"/>
  <c r="AF53" i="2"/>
  <c r="V54" i="2"/>
  <c r="W54" i="2"/>
  <c r="X54" i="2"/>
  <c r="Y54" i="2"/>
  <c r="Z54" i="2"/>
  <c r="AA54" i="2"/>
  <c r="AB54" i="2"/>
  <c r="AC54" i="2"/>
  <c r="AD54" i="2"/>
  <c r="AE54" i="2"/>
  <c r="AF54" i="2"/>
  <c r="V55" i="2"/>
  <c r="W55" i="2"/>
  <c r="X55" i="2"/>
  <c r="Y55" i="2"/>
  <c r="Z55" i="2"/>
  <c r="AA55" i="2"/>
  <c r="AB55" i="2"/>
  <c r="AC55" i="2"/>
  <c r="AD55" i="2"/>
  <c r="AE55" i="2"/>
  <c r="AF55" i="2"/>
  <c r="V56" i="2"/>
  <c r="W56" i="2"/>
  <c r="X56" i="2"/>
  <c r="Y56" i="2"/>
  <c r="Z56" i="2"/>
  <c r="AA56" i="2"/>
  <c r="AB56" i="2"/>
  <c r="AC56" i="2"/>
  <c r="AD56" i="2"/>
  <c r="AE56" i="2"/>
  <c r="AF56" i="2"/>
  <c r="V57" i="2"/>
  <c r="W57" i="2"/>
  <c r="X57" i="2"/>
  <c r="Y57" i="2"/>
  <c r="Z57" i="2"/>
  <c r="AA57" i="2"/>
  <c r="AB57" i="2"/>
  <c r="AC57" i="2"/>
  <c r="AD57" i="2"/>
  <c r="AE57" i="2"/>
  <c r="AF57" i="2"/>
  <c r="V58" i="2"/>
  <c r="W58" i="2"/>
  <c r="X58" i="2"/>
  <c r="Y58" i="2"/>
  <c r="Z58" i="2"/>
  <c r="AA58" i="2"/>
  <c r="AB58" i="2"/>
  <c r="AC58" i="2"/>
  <c r="AD58" i="2"/>
  <c r="AE58" i="2"/>
  <c r="AF58" i="2"/>
  <c r="V59" i="2"/>
  <c r="W59" i="2"/>
  <c r="X59" i="2"/>
  <c r="Y59" i="2"/>
  <c r="Z59" i="2"/>
  <c r="AA59" i="2"/>
  <c r="AB59" i="2"/>
  <c r="AC59" i="2"/>
  <c r="AD59" i="2"/>
  <c r="AE59" i="2"/>
  <c r="AF59" i="2"/>
  <c r="V60" i="2"/>
  <c r="W60" i="2"/>
  <c r="X60" i="2"/>
  <c r="Y60" i="2"/>
  <c r="Z60" i="2"/>
  <c r="AA60" i="2"/>
  <c r="AB60" i="2"/>
  <c r="AC60" i="2"/>
  <c r="AD60" i="2"/>
  <c r="AE60" i="2"/>
  <c r="AF60" i="2"/>
  <c r="V61" i="2"/>
  <c r="W61" i="2"/>
  <c r="X61" i="2"/>
  <c r="Y61" i="2"/>
  <c r="Z61" i="2"/>
  <c r="AA61" i="2"/>
  <c r="AB61" i="2"/>
  <c r="AC61" i="2"/>
  <c r="AD61" i="2"/>
  <c r="AE61" i="2"/>
  <c r="AF61" i="2"/>
  <c r="V62" i="2"/>
  <c r="W62" i="2"/>
  <c r="X62" i="2"/>
  <c r="Y62" i="2"/>
  <c r="Z62" i="2"/>
  <c r="AA62" i="2"/>
  <c r="AB62" i="2"/>
  <c r="AC62" i="2"/>
  <c r="AD62" i="2"/>
  <c r="AE62" i="2"/>
  <c r="AF62" i="2"/>
  <c r="V63" i="2"/>
  <c r="W63" i="2"/>
  <c r="X63" i="2"/>
  <c r="Y63" i="2"/>
  <c r="Z63" i="2"/>
  <c r="AA63" i="2"/>
  <c r="AB63" i="2"/>
  <c r="AC63" i="2"/>
  <c r="AD63" i="2"/>
  <c r="AE63" i="2"/>
  <c r="AF63" i="2"/>
  <c r="V64" i="2"/>
  <c r="W64" i="2"/>
  <c r="X64" i="2"/>
  <c r="Y64" i="2"/>
  <c r="Z64" i="2"/>
  <c r="AA64" i="2"/>
  <c r="AB64" i="2"/>
  <c r="AC64" i="2"/>
  <c r="AD64" i="2"/>
  <c r="AE64" i="2"/>
  <c r="AF64" i="2"/>
  <c r="V65" i="2"/>
  <c r="W65" i="2"/>
  <c r="X65" i="2"/>
  <c r="Y65" i="2"/>
  <c r="Z65" i="2"/>
  <c r="AA65" i="2"/>
  <c r="AB65" i="2"/>
  <c r="AC65" i="2"/>
  <c r="AD65" i="2"/>
  <c r="AE65" i="2"/>
  <c r="AF65" i="2"/>
  <c r="V66" i="2"/>
  <c r="W66" i="2"/>
  <c r="X66" i="2"/>
  <c r="Y66" i="2"/>
  <c r="Z66" i="2"/>
  <c r="AA66" i="2"/>
  <c r="AB66" i="2"/>
  <c r="AC66" i="2"/>
  <c r="AD66" i="2"/>
  <c r="AE66" i="2"/>
  <c r="AF66" i="2"/>
  <c r="V67" i="2"/>
  <c r="W67" i="2"/>
  <c r="X67" i="2"/>
  <c r="Y67" i="2"/>
  <c r="Z67" i="2"/>
  <c r="AA67" i="2"/>
  <c r="AB67" i="2"/>
  <c r="AC67" i="2"/>
  <c r="AD67" i="2"/>
  <c r="AE67" i="2"/>
  <c r="AF67" i="2"/>
  <c r="V68" i="2"/>
  <c r="W68" i="2"/>
  <c r="X68" i="2"/>
  <c r="Y68" i="2"/>
  <c r="Z68" i="2"/>
  <c r="AA68" i="2"/>
  <c r="AB68" i="2"/>
  <c r="AC68" i="2"/>
  <c r="AD68" i="2"/>
  <c r="AE68" i="2"/>
  <c r="AF68" i="2"/>
  <c r="V69" i="2"/>
  <c r="W69" i="2"/>
  <c r="X69" i="2"/>
  <c r="Y69" i="2"/>
  <c r="Z69" i="2"/>
  <c r="AA69" i="2"/>
  <c r="AB69" i="2"/>
  <c r="AC69" i="2"/>
  <c r="AD69" i="2"/>
  <c r="AE69" i="2"/>
  <c r="AF69" i="2"/>
  <c r="V70" i="2"/>
  <c r="W70" i="2"/>
  <c r="X70" i="2"/>
  <c r="Y70" i="2"/>
  <c r="Z70" i="2"/>
  <c r="AA70" i="2"/>
  <c r="AB70" i="2"/>
  <c r="AC70" i="2"/>
  <c r="AD70" i="2"/>
  <c r="AE70" i="2"/>
  <c r="AF70" i="2"/>
  <c r="V71" i="2"/>
  <c r="W71" i="2"/>
  <c r="X71" i="2"/>
  <c r="Y71" i="2"/>
  <c r="Z71" i="2"/>
  <c r="AA71" i="2"/>
  <c r="AB71" i="2"/>
  <c r="AC71" i="2"/>
  <c r="AD71" i="2"/>
  <c r="AE71" i="2"/>
  <c r="AF71" i="2"/>
  <c r="V72" i="2"/>
  <c r="W72" i="2"/>
  <c r="X72" i="2"/>
  <c r="Y72" i="2"/>
  <c r="Z72" i="2"/>
  <c r="AA72" i="2"/>
  <c r="AB72" i="2"/>
  <c r="AC72" i="2"/>
  <c r="AD72" i="2"/>
  <c r="AE72" i="2"/>
  <c r="AF72" i="2"/>
  <c r="V73" i="2"/>
  <c r="W73" i="2"/>
  <c r="X73" i="2"/>
  <c r="Y73" i="2"/>
  <c r="Z73" i="2"/>
  <c r="AA73" i="2"/>
  <c r="AB73" i="2"/>
  <c r="AC73" i="2"/>
  <c r="AD73" i="2"/>
  <c r="AE73" i="2"/>
  <c r="AF73" i="2"/>
  <c r="V74" i="2"/>
  <c r="W74" i="2"/>
  <c r="X74" i="2"/>
  <c r="Y74" i="2"/>
  <c r="Z74" i="2"/>
  <c r="AA74" i="2"/>
  <c r="AB74" i="2"/>
  <c r="AC74" i="2"/>
  <c r="AD74" i="2"/>
  <c r="AE74" i="2"/>
  <c r="AF74" i="2"/>
  <c r="V75" i="2"/>
  <c r="W75" i="2"/>
  <c r="X75" i="2"/>
  <c r="Y75" i="2"/>
  <c r="Z75" i="2"/>
  <c r="AA75" i="2"/>
  <c r="AB75" i="2"/>
  <c r="AC75" i="2"/>
  <c r="AD75" i="2"/>
  <c r="AE75" i="2"/>
  <c r="AF75" i="2"/>
  <c r="V76" i="2"/>
  <c r="W76" i="2"/>
  <c r="X76" i="2"/>
  <c r="Y76" i="2"/>
  <c r="Z76" i="2"/>
  <c r="AA76" i="2"/>
  <c r="AB76" i="2"/>
  <c r="AC76" i="2"/>
  <c r="AD76" i="2"/>
  <c r="AE76" i="2"/>
  <c r="AF76" i="2"/>
  <c r="V77" i="2"/>
  <c r="W77" i="2"/>
  <c r="X77" i="2"/>
  <c r="Y77" i="2"/>
  <c r="Z77" i="2"/>
  <c r="AA77" i="2"/>
  <c r="AB77" i="2"/>
  <c r="AC77" i="2"/>
  <c r="AD77" i="2"/>
  <c r="AE77" i="2"/>
  <c r="AF77" i="2"/>
  <c r="V78" i="2"/>
  <c r="W78" i="2"/>
  <c r="X78" i="2"/>
  <c r="Y78" i="2"/>
  <c r="Z78" i="2"/>
  <c r="AA78" i="2"/>
  <c r="AB78" i="2"/>
  <c r="AC78" i="2"/>
  <c r="AD78" i="2"/>
  <c r="AE78" i="2"/>
  <c r="AF78" i="2"/>
  <c r="V79" i="2"/>
  <c r="W79" i="2"/>
  <c r="X79" i="2"/>
  <c r="Y79" i="2"/>
  <c r="Z79" i="2"/>
  <c r="AA79" i="2"/>
  <c r="AB79" i="2"/>
  <c r="AC79" i="2"/>
  <c r="AD79" i="2"/>
  <c r="AE79" i="2"/>
  <c r="AF79" i="2"/>
  <c r="V80" i="2"/>
  <c r="W80" i="2"/>
  <c r="X80" i="2"/>
  <c r="Y80" i="2"/>
  <c r="Z80" i="2"/>
  <c r="AA80" i="2"/>
  <c r="AB80" i="2"/>
  <c r="AC80" i="2"/>
  <c r="AD80" i="2"/>
  <c r="AE80" i="2"/>
  <c r="AF80" i="2"/>
  <c r="V81" i="2"/>
  <c r="V82" i="2"/>
  <c r="W82" i="2"/>
  <c r="X82" i="2"/>
  <c r="Y82" i="2"/>
  <c r="Z82" i="2"/>
  <c r="AA82" i="2"/>
  <c r="AB82" i="2"/>
  <c r="AC82" i="2"/>
  <c r="AD82" i="2"/>
  <c r="AE82" i="2"/>
  <c r="AF82" i="2"/>
  <c r="V83" i="2"/>
  <c r="W83" i="2"/>
  <c r="X83" i="2"/>
  <c r="Y83" i="2"/>
  <c r="Z83" i="2"/>
  <c r="AA83" i="2"/>
  <c r="AB83" i="2"/>
  <c r="AC83" i="2"/>
  <c r="AD83" i="2"/>
  <c r="AE83" i="2"/>
  <c r="AF83" i="2"/>
  <c r="V84" i="2"/>
  <c r="W84" i="2"/>
  <c r="X84" i="2"/>
  <c r="Y84" i="2"/>
  <c r="Z84" i="2"/>
  <c r="AA84" i="2"/>
  <c r="AB84" i="2"/>
  <c r="AC84" i="2"/>
  <c r="AD84" i="2"/>
  <c r="AE84" i="2"/>
  <c r="AF84" i="2"/>
  <c r="V85" i="2"/>
  <c r="W85" i="2"/>
  <c r="X85" i="2"/>
  <c r="Y85" i="2"/>
  <c r="Z85" i="2"/>
  <c r="AA85" i="2"/>
  <c r="AB85" i="2"/>
  <c r="AC85" i="2"/>
  <c r="AD85" i="2"/>
  <c r="AE85" i="2"/>
  <c r="AF85" i="2"/>
  <c r="V86" i="2"/>
  <c r="W86" i="2"/>
  <c r="X86" i="2"/>
  <c r="Y86" i="2"/>
  <c r="Z86" i="2"/>
  <c r="AA86" i="2"/>
  <c r="AB86" i="2"/>
  <c r="AC86" i="2"/>
  <c r="AD86" i="2"/>
  <c r="AE86" i="2"/>
  <c r="AF86" i="2"/>
  <c r="V87" i="2"/>
  <c r="W87" i="2"/>
  <c r="X87" i="2"/>
  <c r="Y87" i="2"/>
  <c r="Z87" i="2"/>
  <c r="AA87" i="2"/>
  <c r="AB87" i="2"/>
  <c r="AC87" i="2"/>
  <c r="AD87" i="2"/>
  <c r="AE87" i="2"/>
  <c r="AF87" i="2"/>
  <c r="V88" i="2"/>
  <c r="W88" i="2"/>
  <c r="X88" i="2"/>
  <c r="Y88" i="2"/>
  <c r="Z88" i="2"/>
  <c r="AA88" i="2"/>
  <c r="AB88" i="2"/>
  <c r="AC88" i="2"/>
  <c r="AD88" i="2"/>
  <c r="AE88" i="2"/>
  <c r="AF88" i="2"/>
  <c r="V89" i="2"/>
  <c r="W89" i="2"/>
  <c r="X89" i="2"/>
  <c r="Y89" i="2"/>
  <c r="Z89" i="2"/>
  <c r="AA89" i="2"/>
  <c r="AB89" i="2"/>
  <c r="AC89" i="2"/>
  <c r="AD89" i="2"/>
  <c r="AE89" i="2"/>
  <c r="AF89" i="2"/>
  <c r="V90" i="2"/>
  <c r="W90" i="2"/>
  <c r="X90" i="2"/>
  <c r="Y90" i="2"/>
  <c r="Z90" i="2"/>
  <c r="AA90" i="2"/>
  <c r="AB90" i="2"/>
  <c r="AC90" i="2"/>
  <c r="AD90" i="2"/>
  <c r="AE90" i="2"/>
  <c r="AF90" i="2"/>
  <c r="V91" i="2"/>
  <c r="W91" i="2"/>
  <c r="X91" i="2"/>
  <c r="Y91" i="2"/>
  <c r="Z91" i="2"/>
  <c r="AA91" i="2"/>
  <c r="AB91" i="2"/>
  <c r="AC91" i="2"/>
  <c r="AD91" i="2"/>
  <c r="AE91" i="2"/>
  <c r="AF91" i="2"/>
  <c r="V92" i="2"/>
  <c r="W92" i="2"/>
  <c r="X92" i="2"/>
  <c r="Y92" i="2"/>
  <c r="Z92" i="2"/>
  <c r="AA92" i="2"/>
  <c r="AB92" i="2"/>
  <c r="AC92" i="2"/>
  <c r="AD92" i="2"/>
  <c r="AE92" i="2"/>
  <c r="AF92" i="2"/>
  <c r="V93" i="2"/>
  <c r="W93" i="2"/>
  <c r="X93" i="2"/>
  <c r="Y93" i="2"/>
  <c r="Z93" i="2"/>
  <c r="AA93" i="2"/>
  <c r="AB93" i="2"/>
  <c r="AC93" i="2"/>
  <c r="AD93" i="2"/>
  <c r="AE93" i="2"/>
  <c r="AF93" i="2"/>
  <c r="V94" i="2"/>
  <c r="W94" i="2"/>
  <c r="X94" i="2"/>
  <c r="Y94" i="2"/>
  <c r="Z94" i="2"/>
  <c r="AA94" i="2"/>
  <c r="AB94" i="2"/>
  <c r="AC94" i="2"/>
  <c r="AD94" i="2"/>
  <c r="AE94" i="2"/>
  <c r="AF94" i="2"/>
  <c r="V95" i="2"/>
  <c r="W95" i="2"/>
  <c r="X95" i="2"/>
  <c r="Y95" i="2"/>
  <c r="Z95" i="2"/>
  <c r="AA95" i="2"/>
  <c r="AB95" i="2"/>
  <c r="AC95" i="2"/>
  <c r="AD95" i="2"/>
  <c r="AE95" i="2"/>
  <c r="AF95" i="2"/>
  <c r="V96" i="2"/>
  <c r="W96" i="2"/>
  <c r="X96" i="2"/>
  <c r="Y96" i="2"/>
  <c r="Z96" i="2"/>
  <c r="AA96" i="2"/>
  <c r="AB96" i="2"/>
  <c r="AC96" i="2"/>
  <c r="AD96" i="2"/>
  <c r="AE96" i="2"/>
  <c r="AF96" i="2"/>
  <c r="W3" i="2"/>
  <c r="V3" i="2"/>
  <c r="F54" i="1"/>
  <c r="E54" i="1"/>
  <c r="Z3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D57" i="2"/>
  <c r="D66" i="2"/>
  <c r="Z120" i="2"/>
  <c r="E28" i="3"/>
  <c r="N6" i="12"/>
  <c r="D55" i="1"/>
  <c r="D64" i="1"/>
  <c r="E11" i="3"/>
  <c r="M6" i="12"/>
  <c r="N4" i="12"/>
  <c r="M4" i="1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20" i="2"/>
  <c r="E81" i="2"/>
  <c r="V121" i="2"/>
  <c r="V122" i="2"/>
  <c r="V117" i="2"/>
  <c r="B23" i="3"/>
  <c r="B38" i="3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20" i="2"/>
  <c r="W121" i="2"/>
  <c r="W122" i="2"/>
  <c r="W117" i="2"/>
  <c r="C23" i="3"/>
  <c r="C38" i="3"/>
  <c r="X3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20" i="2"/>
  <c r="X121" i="2"/>
  <c r="X122" i="2"/>
  <c r="X117" i="2"/>
  <c r="D23" i="3"/>
  <c r="D38" i="3"/>
  <c r="Y3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20" i="2"/>
  <c r="Y121" i="2"/>
  <c r="Y122" i="2"/>
  <c r="Y117" i="2"/>
  <c r="E23" i="3"/>
  <c r="E38" i="3"/>
  <c r="Z121" i="2"/>
  <c r="Z122" i="2"/>
  <c r="Z117" i="2"/>
  <c r="F23" i="3"/>
  <c r="F38" i="3"/>
  <c r="AA3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20" i="2"/>
  <c r="AA121" i="2"/>
  <c r="AA122" i="2"/>
  <c r="AA117" i="2"/>
  <c r="G23" i="3"/>
  <c r="G38" i="3"/>
  <c r="AB3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20" i="2"/>
  <c r="AB121" i="2"/>
  <c r="AB122" i="2"/>
  <c r="AB117" i="2"/>
  <c r="H23" i="3"/>
  <c r="H38" i="3"/>
  <c r="AC3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20" i="2"/>
  <c r="AC121" i="2"/>
  <c r="AC122" i="2"/>
  <c r="AC117" i="2"/>
  <c r="I23" i="3"/>
  <c r="I38" i="3"/>
  <c r="AD3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20" i="2"/>
  <c r="AD121" i="2"/>
  <c r="AD122" i="2"/>
  <c r="AD117" i="2"/>
  <c r="J23" i="3"/>
  <c r="J38" i="3"/>
  <c r="AE3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20" i="2"/>
  <c r="AE121" i="2"/>
  <c r="AE122" i="2"/>
  <c r="AE117" i="2"/>
  <c r="K23" i="3"/>
  <c r="K38" i="3"/>
  <c r="AF3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20" i="2"/>
  <c r="AF121" i="2"/>
  <c r="AF122" i="2"/>
  <c r="AF117" i="2"/>
  <c r="L23" i="3"/>
  <c r="L38" i="3"/>
  <c r="L40" i="3"/>
  <c r="V81" i="1"/>
  <c r="V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6" i="1"/>
  <c r="E81" i="1"/>
  <c r="V127" i="1"/>
  <c r="V128" i="1"/>
  <c r="V123" i="1"/>
  <c r="B6" i="3"/>
  <c r="B37" i="3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6" i="1"/>
  <c r="W127" i="1"/>
  <c r="W128" i="1"/>
  <c r="W123" i="1"/>
  <c r="C6" i="3"/>
  <c r="C37" i="3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6" i="1"/>
  <c r="X127" i="1"/>
  <c r="X128" i="1"/>
  <c r="X123" i="1"/>
  <c r="D6" i="3"/>
  <c r="D37" i="3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6" i="1"/>
  <c r="Y127" i="1"/>
  <c r="Y128" i="1"/>
  <c r="Y123" i="1"/>
  <c r="E6" i="3"/>
  <c r="E37" i="3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6" i="1"/>
  <c r="Z127" i="1"/>
  <c r="Z128" i="1"/>
  <c r="Z123" i="1"/>
  <c r="F6" i="3"/>
  <c r="F37" i="3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6" i="1"/>
  <c r="AA127" i="1"/>
  <c r="AA128" i="1"/>
  <c r="AA123" i="1"/>
  <c r="G6" i="3"/>
  <c r="G37" i="3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6" i="1"/>
  <c r="AB127" i="1"/>
  <c r="AB128" i="1"/>
  <c r="AB123" i="1"/>
  <c r="H6" i="3"/>
  <c r="H37" i="3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6" i="1"/>
  <c r="AC127" i="1"/>
  <c r="AC128" i="1"/>
  <c r="AC123" i="1"/>
  <c r="I6" i="3"/>
  <c r="I37" i="3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6" i="1"/>
  <c r="AD127" i="1"/>
  <c r="AD128" i="1"/>
  <c r="AD123" i="1"/>
  <c r="J6" i="3"/>
  <c r="J37" i="3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6" i="1"/>
  <c r="AE127" i="1"/>
  <c r="AE128" i="1"/>
  <c r="AE123" i="1"/>
  <c r="K6" i="3"/>
  <c r="K37" i="3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6" i="1"/>
  <c r="AF127" i="1"/>
  <c r="AF128" i="1"/>
  <c r="AF123" i="1"/>
  <c r="L6" i="3"/>
  <c r="L37" i="3"/>
  <c r="L39" i="3"/>
  <c r="C21" i="3"/>
  <c r="D21" i="3"/>
  <c r="E21" i="3"/>
  <c r="F21" i="3"/>
  <c r="G21" i="3"/>
  <c r="H21" i="3"/>
  <c r="I21" i="3"/>
  <c r="J21" i="3"/>
  <c r="K21" i="3"/>
  <c r="L21" i="3"/>
  <c r="B21" i="3"/>
  <c r="C4" i="3"/>
  <c r="B4" i="3"/>
  <c r="C28" i="3"/>
  <c r="C11" i="3"/>
  <c r="E24" i="12"/>
  <c r="E15" i="12"/>
  <c r="G25" i="12"/>
  <c r="G26" i="12"/>
  <c r="G27" i="12"/>
  <c r="G28" i="12"/>
  <c r="G29" i="12"/>
  <c r="G30" i="12"/>
  <c r="G31" i="12"/>
  <c r="G32" i="12"/>
  <c r="G24" i="12"/>
  <c r="G16" i="12"/>
  <c r="G17" i="12"/>
  <c r="G18" i="12"/>
  <c r="G19" i="12"/>
  <c r="G20" i="12"/>
  <c r="G21" i="12"/>
  <c r="G22" i="12"/>
  <c r="G23" i="12"/>
  <c r="G15" i="12"/>
  <c r="F25" i="12"/>
  <c r="F26" i="12"/>
  <c r="F27" i="12"/>
  <c r="F28" i="12"/>
  <c r="F29" i="12"/>
  <c r="F30" i="12"/>
  <c r="F31" i="12"/>
  <c r="F32" i="12"/>
  <c r="F24" i="12"/>
  <c r="F16" i="12"/>
  <c r="F17" i="12"/>
  <c r="F18" i="12"/>
  <c r="F19" i="12"/>
  <c r="F20" i="12"/>
  <c r="F21" i="12"/>
  <c r="F22" i="12"/>
  <c r="F23" i="12"/>
  <c r="F15" i="12"/>
  <c r="D25" i="12"/>
  <c r="D26" i="12"/>
  <c r="D27" i="12"/>
  <c r="D28" i="12"/>
  <c r="D29" i="12"/>
  <c r="D30" i="12"/>
  <c r="D31" i="12"/>
  <c r="D32" i="12"/>
  <c r="D24" i="12"/>
  <c r="D16" i="12"/>
  <c r="D17" i="12"/>
  <c r="D18" i="12"/>
  <c r="D19" i="12"/>
  <c r="D20" i="12"/>
  <c r="D21" i="12"/>
  <c r="D22" i="12"/>
  <c r="D23" i="12"/>
  <c r="D15" i="12"/>
  <c r="B32" i="12"/>
  <c r="C32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C24" i="12"/>
  <c r="B24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C15" i="12"/>
  <c r="B15" i="12"/>
  <c r="B2" i="3"/>
  <c r="C18" i="3"/>
  <c r="D18" i="3"/>
  <c r="E18" i="3"/>
  <c r="F18" i="3"/>
  <c r="G18" i="3"/>
  <c r="H18" i="3"/>
  <c r="I18" i="3"/>
  <c r="J18" i="3"/>
  <c r="K18" i="3"/>
  <c r="L18" i="3"/>
  <c r="B18" i="3"/>
  <c r="D28" i="3"/>
  <c r="F28" i="3"/>
  <c r="G28" i="3"/>
  <c r="H28" i="3"/>
  <c r="I28" i="3"/>
  <c r="J28" i="3"/>
  <c r="K28" i="3"/>
  <c r="L28" i="3"/>
  <c r="D27" i="3"/>
  <c r="E27" i="3"/>
  <c r="F27" i="3"/>
  <c r="G27" i="3"/>
  <c r="H27" i="3"/>
  <c r="I27" i="3"/>
  <c r="J27" i="3"/>
  <c r="K27" i="3"/>
  <c r="L27" i="3"/>
  <c r="C27" i="3"/>
  <c r="C29" i="3"/>
  <c r="D29" i="3"/>
  <c r="E29" i="3"/>
  <c r="F29" i="3"/>
  <c r="G29" i="3"/>
  <c r="H29" i="3"/>
  <c r="I29" i="3"/>
  <c r="J29" i="3"/>
  <c r="K29" i="3"/>
  <c r="L29" i="3"/>
  <c r="B29" i="3"/>
  <c r="C10" i="3"/>
  <c r="C12" i="3"/>
  <c r="C13" i="3"/>
  <c r="D10" i="3"/>
  <c r="D11" i="3"/>
  <c r="D12" i="3"/>
  <c r="D13" i="3"/>
  <c r="E10" i="3"/>
  <c r="E12" i="3"/>
  <c r="E13" i="3"/>
  <c r="F10" i="3"/>
  <c r="F11" i="3"/>
  <c r="F12" i="3"/>
  <c r="F13" i="3"/>
  <c r="G10" i="3"/>
  <c r="G11" i="3"/>
  <c r="G12" i="3"/>
  <c r="G13" i="3"/>
  <c r="H10" i="3"/>
  <c r="H11" i="3"/>
  <c r="H12" i="3"/>
  <c r="H13" i="3"/>
  <c r="I10" i="3"/>
  <c r="I11" i="3"/>
  <c r="I12" i="3"/>
  <c r="I13" i="3"/>
  <c r="J10" i="3"/>
  <c r="J11" i="3"/>
  <c r="J12" i="3"/>
  <c r="J13" i="3"/>
  <c r="K10" i="3"/>
  <c r="K11" i="3"/>
  <c r="K12" i="3"/>
  <c r="K13" i="3"/>
  <c r="L10" i="3"/>
  <c r="L11" i="3"/>
  <c r="L12" i="3"/>
  <c r="L13" i="3"/>
  <c r="B13" i="3"/>
  <c r="B19" i="3"/>
  <c r="B22" i="3"/>
  <c r="C19" i="3"/>
  <c r="C20" i="3"/>
  <c r="C22" i="3"/>
  <c r="C24" i="3"/>
  <c r="D19" i="3"/>
  <c r="D20" i="3"/>
  <c r="D22" i="3"/>
  <c r="D24" i="3"/>
  <c r="E19" i="3"/>
  <c r="E20" i="3"/>
  <c r="E22" i="3"/>
  <c r="E24" i="3"/>
  <c r="F19" i="3"/>
  <c r="F20" i="3"/>
  <c r="F22" i="3"/>
  <c r="F24" i="3"/>
  <c r="G19" i="3"/>
  <c r="G20" i="3"/>
  <c r="G22" i="3"/>
  <c r="G24" i="3"/>
  <c r="H19" i="3"/>
  <c r="H20" i="3"/>
  <c r="H22" i="3"/>
  <c r="H24" i="3"/>
  <c r="I19" i="3"/>
  <c r="I20" i="3"/>
  <c r="I22" i="3"/>
  <c r="I24" i="3"/>
  <c r="J19" i="3"/>
  <c r="J20" i="3"/>
  <c r="J22" i="3"/>
  <c r="J24" i="3"/>
  <c r="K19" i="3"/>
  <c r="K20" i="3"/>
  <c r="K22" i="3"/>
  <c r="K24" i="3"/>
  <c r="L19" i="3"/>
  <c r="L20" i="3"/>
  <c r="L22" i="3"/>
  <c r="L24" i="3"/>
  <c r="B24" i="3"/>
  <c r="B5" i="3"/>
  <c r="C2" i="3"/>
  <c r="C3" i="3"/>
  <c r="C5" i="3"/>
  <c r="C7" i="3"/>
  <c r="D2" i="3"/>
  <c r="D3" i="3"/>
  <c r="D4" i="3"/>
  <c r="D5" i="3"/>
  <c r="D7" i="3"/>
  <c r="E2" i="3"/>
  <c r="E3" i="3"/>
  <c r="E4" i="3"/>
  <c r="E5" i="3"/>
  <c r="E7" i="3"/>
  <c r="F2" i="3"/>
  <c r="F3" i="3"/>
  <c r="F4" i="3"/>
  <c r="F5" i="3"/>
  <c r="F7" i="3"/>
  <c r="G2" i="3"/>
  <c r="G3" i="3"/>
  <c r="G4" i="3"/>
  <c r="G5" i="3"/>
  <c r="G7" i="3"/>
  <c r="H2" i="3"/>
  <c r="H3" i="3"/>
  <c r="H4" i="3"/>
  <c r="H5" i="3"/>
  <c r="H7" i="3"/>
  <c r="I2" i="3"/>
  <c r="I3" i="3"/>
  <c r="I4" i="3"/>
  <c r="I5" i="3"/>
  <c r="I7" i="3"/>
  <c r="J2" i="3"/>
  <c r="J3" i="3"/>
  <c r="J4" i="3"/>
  <c r="J5" i="3"/>
  <c r="J7" i="3"/>
  <c r="K2" i="3"/>
  <c r="K3" i="3"/>
  <c r="K4" i="3"/>
  <c r="K5" i="3"/>
  <c r="K7" i="3"/>
  <c r="L2" i="3"/>
  <c r="L3" i="3"/>
  <c r="L4" i="3"/>
  <c r="L5" i="3"/>
  <c r="L7" i="3"/>
  <c r="B7" i="3"/>
  <c r="C6" i="12"/>
  <c r="C7" i="12"/>
  <c r="D6" i="12"/>
  <c r="D7" i="12"/>
  <c r="E7" i="12"/>
  <c r="F6" i="12"/>
  <c r="F7" i="12"/>
  <c r="G7" i="12"/>
  <c r="H6" i="12"/>
  <c r="H7" i="12"/>
  <c r="G6" i="12"/>
  <c r="N5" i="12"/>
  <c r="N8" i="12"/>
  <c r="E6" i="12"/>
  <c r="M5" i="12"/>
  <c r="M8" i="12"/>
</calcChain>
</file>

<file path=xl/sharedStrings.xml><?xml version="1.0" encoding="utf-8"?>
<sst xmlns="http://schemas.openxmlformats.org/spreadsheetml/2006/main" count="436" uniqueCount="220">
  <si>
    <t>Group</t>
  </si>
  <si>
    <t>Subgroup</t>
  </si>
  <si>
    <t>Subassembly</t>
  </si>
  <si>
    <t>Mass [kg]</t>
  </si>
  <si>
    <t>Volume [m^3]</t>
  </si>
  <si>
    <t>MTBF [h]</t>
  </si>
  <si>
    <t>Life Limit [y]</t>
  </si>
  <si>
    <t># in Primary System</t>
  </si>
  <si>
    <t># in Secondary System</t>
  </si>
  <si>
    <t>ECLSS</t>
  </si>
  <si>
    <t>OGA</t>
  </si>
  <si>
    <t>Hydrogen Sensor</t>
  </si>
  <si>
    <t>Inlet Deionizing Bed</t>
  </si>
  <si>
    <t>Nitrogen Purge ORU</t>
  </si>
  <si>
    <t>Oxygen Outlet</t>
  </si>
  <si>
    <t>Power Supply Module</t>
  </si>
  <si>
    <t>Process Controller</t>
  </si>
  <si>
    <t>Pump</t>
  </si>
  <si>
    <t>CDRA &amp; ORA</t>
  </si>
  <si>
    <t>Air Pump Two-Stage ORU</t>
  </si>
  <si>
    <t>Blower</t>
  </si>
  <si>
    <t>Check Valves</t>
  </si>
  <si>
    <t>Dessicant Beds</t>
  </si>
  <si>
    <t>Heat Controller</t>
  </si>
  <si>
    <t>Precooler</t>
  </si>
  <si>
    <t>Pump Fan Motor Controller</t>
  </si>
  <si>
    <t>Selector Valves</t>
  </si>
  <si>
    <t>Sorbent Beds (Zeolite)</t>
  </si>
  <si>
    <t>Condensing Heat Exchanger</t>
  </si>
  <si>
    <t>Electronic Interface Box (EIB)</t>
  </si>
  <si>
    <t>Fan Delta Pressure Sensor</t>
  </si>
  <si>
    <t>Heat Exchanger Liquid Sensor</t>
  </si>
  <si>
    <t>Inlet ORU</t>
  </si>
  <si>
    <t>Pressure Transducer</t>
  </si>
  <si>
    <t>Temperature Control Check Valve (TCCV)</t>
  </si>
  <si>
    <t>Temperature Sensor</t>
  </si>
  <si>
    <t>Water Separator</t>
  </si>
  <si>
    <t>Water Separator Liquid Sensor</t>
  </si>
  <si>
    <t>UPA</t>
  </si>
  <si>
    <t>Distillation Assembly</t>
  </si>
  <si>
    <t>Firmware Controller Assembly</t>
  </si>
  <si>
    <t>Fluids Control and Pump Assembly</t>
  </si>
  <si>
    <t>Pressure Control and Pump Assembly</t>
  </si>
  <si>
    <t>Recycle Filter Tank Assembly</t>
  </si>
  <si>
    <t>Separator Plumbing Assembly</t>
  </si>
  <si>
    <t>WPA</t>
  </si>
  <si>
    <t>Catalytic Reactor</t>
  </si>
  <si>
    <t>Gas Separator</t>
  </si>
  <si>
    <t>Ion Exchange Bed</t>
  </si>
  <si>
    <t>Microbial Check Valve</t>
  </si>
  <si>
    <t>Multifiltration Bed #1</t>
  </si>
  <si>
    <t>Multifiltration Bed #2</t>
  </si>
  <si>
    <t>Particulate Filter</t>
  </si>
  <si>
    <t>pH Adjuster</t>
  </si>
  <si>
    <t>Pump Separator</t>
  </si>
  <si>
    <t>Reactor Health Sensor</t>
  </si>
  <si>
    <t>Sensor</t>
  </si>
  <si>
    <t>Separator Filter</t>
  </si>
  <si>
    <t>Start-up Filter</t>
  </si>
  <si>
    <t>Water Delivery</t>
  </si>
  <si>
    <t>CRA</t>
  </si>
  <si>
    <t>Sabatier Methanation Reactor</t>
  </si>
  <si>
    <t>Phase Separator</t>
  </si>
  <si>
    <t>Valves</t>
  </si>
  <si>
    <t>Sensors</t>
  </si>
  <si>
    <t>Controller</t>
  </si>
  <si>
    <t>Compressor</t>
  </si>
  <si>
    <t>CO2 Injector</t>
  </si>
  <si>
    <t>Compressor (Mars to 1atm)</t>
  </si>
  <si>
    <t>BPS</t>
  </si>
  <si>
    <t>Mechanization Systems and Secondary Structure</t>
  </si>
  <si>
    <t>GLS</t>
  </si>
  <si>
    <t>LED Growth Light ORU</t>
  </si>
  <si>
    <t>ISRU (Crew System)</t>
  </si>
  <si>
    <t>AP</t>
  </si>
  <si>
    <t>Zeolite and Support Structure</t>
  </si>
  <si>
    <t>Cryocooler</t>
  </si>
  <si>
    <t>SP</t>
  </si>
  <si>
    <t>Mixing Auger</t>
  </si>
  <si>
    <t>Feed Cone</t>
  </si>
  <si>
    <t>Hopper</t>
  </si>
  <si>
    <t>Horizontal Feed Auger</t>
  </si>
  <si>
    <t>Oven Heater</t>
  </si>
  <si>
    <t>ISRU (Pre-Deployed)</t>
  </si>
  <si>
    <t>Compressor 1 (Mars to 1atm)</t>
  </si>
  <si>
    <t>Storage</t>
  </si>
  <si>
    <t>O2 Tank</t>
  </si>
  <si>
    <t>N2 Tank</t>
  </si>
  <si>
    <t>CO2 Accumulator</t>
  </si>
  <si>
    <t>Potable Water Tank</t>
  </si>
  <si>
    <t>Dirty Water Tank</t>
  </si>
  <si>
    <t>Gray Water Tank</t>
  </si>
  <si>
    <t>Crop Water Tank</t>
  </si>
  <si>
    <t>Biomass Storage</t>
  </si>
  <si>
    <t>Habitat Structure</t>
  </si>
  <si>
    <t>Inflatable Hab</t>
  </si>
  <si>
    <t>Crew Systems</t>
  </si>
  <si>
    <t>Galley and Food System</t>
  </si>
  <si>
    <t>Freezers</t>
  </si>
  <si>
    <t>Conventional oven</t>
  </si>
  <si>
    <t>Microwave ovens (2 ea.)</t>
  </si>
  <si>
    <t>Kichen/oven cleaning supplies (fluids, sponges, etc.)</t>
  </si>
  <si>
    <t>Sink, spigot for hydration of food and drinking water</t>
  </si>
  <si>
    <t>Dishwasher</t>
  </si>
  <si>
    <t>Cooking/eating supplies (pans, plastic dishes, plates, etc.)</t>
  </si>
  <si>
    <t>Waste Collection System</t>
  </si>
  <si>
    <t>Waste Collection System (2 toilets)</t>
  </si>
  <si>
    <t>WCS supplies (toilet paper, cleaning solutions, filters, etc.)</t>
  </si>
  <si>
    <t>Contingency fecal and urine collection mittens/bags</t>
  </si>
  <si>
    <t>Personal Hygiene</t>
  </si>
  <si>
    <t>Shower</t>
  </si>
  <si>
    <t>Handwash/mousewash faucet</t>
  </si>
  <si>
    <t>Personal hygiene kit</t>
  </si>
  <si>
    <t>Hygiene supplies</t>
  </si>
  <si>
    <t>Clothing</t>
  </si>
  <si>
    <t>Washing machine</t>
  </si>
  <si>
    <t>Clothes dryer</t>
  </si>
  <si>
    <t>Recreational Equipment and Personal Stowage</t>
  </si>
  <si>
    <t>Personal Stowage/Closet Space</t>
  </si>
  <si>
    <t>Housekeeping</t>
  </si>
  <si>
    <t>Vacuum</t>
  </si>
  <si>
    <t>Trash compactor/trash lock</t>
  </si>
  <si>
    <t>Trash bags</t>
  </si>
  <si>
    <t>Operational Supplies and Restraints</t>
  </si>
  <si>
    <t>Restraints and mobility aids</t>
  </si>
  <si>
    <t>Photography</t>
  </si>
  <si>
    <t>Equipment</t>
  </si>
  <si>
    <t>Sleep Accommodations</t>
  </si>
  <si>
    <t>Sleep Provisions</t>
  </si>
  <si>
    <t>Crew Healthcare</t>
  </si>
  <si>
    <t>Medical/Surgical/Dental suite</t>
  </si>
  <si>
    <t>Medical/Surgical/Dental consumables</t>
  </si>
  <si>
    <t>Exercise Equipment</t>
  </si>
  <si>
    <t>ARED</t>
  </si>
  <si>
    <t>COLBERT</t>
  </si>
  <si>
    <t>CEVIS</t>
  </si>
  <si>
    <t>EVA</t>
  </si>
  <si>
    <t>Battery</t>
  </si>
  <si>
    <t>Misc. Hardware</t>
  </si>
  <si>
    <t>CDRA</t>
  </si>
  <si>
    <t>Input Data</t>
  </si>
  <si>
    <t>Pre-Deploy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</si>
  <si>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</si>
  <si>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</si>
  <si>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</si>
  <si>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</si>
  <si>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</si>
  <si>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</si>
  <si>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</si>
  <si>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</si>
  <si>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</si>
  <si>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</si>
  <si>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Spares Required</t>
  </si>
  <si>
    <t>Total Number Required</t>
  </si>
  <si>
    <t>Food Storage (5152kg)</t>
  </si>
  <si>
    <t>Number of Launches Required:</t>
  </si>
  <si>
    <t>TOTAL MASS</t>
  </si>
  <si>
    <t>SF</t>
  </si>
  <si>
    <t>Emplaced</t>
  </si>
  <si>
    <t>Spares</t>
  </si>
  <si>
    <t>Food</t>
  </si>
  <si>
    <t>Food Storage (775kg)</t>
  </si>
  <si>
    <t>CUMULATIVE MASS</t>
  </si>
  <si>
    <t>ISRU</t>
  </si>
  <si>
    <t>TOTAL</t>
  </si>
  <si>
    <t>Spares Mass Breakdown (BPS)</t>
  </si>
  <si>
    <t>Spares Mass Breakdown (SF)</t>
  </si>
  <si>
    <t>Crew 1</t>
  </si>
  <si>
    <t>Crew 2</t>
  </si>
  <si>
    <t>Crew 3</t>
  </si>
  <si>
    <t>Crew 4</t>
  </si>
  <si>
    <t>Crew 5</t>
  </si>
  <si>
    <t>Crew 6</t>
  </si>
  <si>
    <t>Crew 7</t>
  </si>
  <si>
    <t>Crew 8</t>
  </si>
  <si>
    <t>Crew 9</t>
  </si>
  <si>
    <t>Crew 10</t>
  </si>
  <si>
    <t>BPS Food Processor</t>
  </si>
  <si>
    <t>Hand Mixer</t>
  </si>
  <si>
    <t>Food Processor / Blender</t>
  </si>
  <si>
    <t>Grinder / Mill</t>
  </si>
  <si>
    <t>Bread Machine</t>
  </si>
  <si>
    <t>Griddle / Grill</t>
  </si>
  <si>
    <t>Juice Extractor</t>
  </si>
  <si>
    <t>Mars One # of Launches</t>
  </si>
  <si>
    <t>Mars One Claim</t>
  </si>
  <si>
    <t>Cost of Launches ($B)</t>
  </si>
  <si>
    <t># Launches</t>
  </si>
  <si>
    <t>ECLS</t>
  </si>
  <si>
    <t>ISRU Resource Requirement</t>
  </si>
  <si>
    <t>Soil Processor</t>
  </si>
  <si>
    <t>Atmosphere Processor</t>
  </si>
  <si>
    <t>Baseline Mars One</t>
  </si>
  <si>
    <t>BPS Case</t>
  </si>
  <si>
    <t>SF Case</t>
  </si>
  <si>
    <t>Crewed</t>
  </si>
  <si>
    <t>Element</t>
  </si>
  <si>
    <t>Subsystem</t>
  </si>
  <si>
    <t>No. in System</t>
  </si>
  <si>
    <t>Mass</t>
  </si>
  <si>
    <t>Baseline</t>
  </si>
  <si>
    <t>Crew System</t>
  </si>
  <si>
    <t>ISRU System Mass [kg]</t>
  </si>
  <si>
    <t>Mass of consumables produced</t>
  </si>
  <si>
    <t>Mass of system</t>
  </si>
  <si>
    <t>Mass of spares</t>
  </si>
  <si>
    <t>H2O [L/d]</t>
  </si>
  <si>
    <t>O2 [mol/d]</t>
  </si>
  <si>
    <t>N2 [mol/d]</t>
  </si>
  <si>
    <t>percentage</t>
  </si>
  <si>
    <t>Volume</t>
  </si>
  <si>
    <t>Number of Launches w/o food</t>
  </si>
  <si>
    <t>Remaining mass capacity [mT]</t>
  </si>
  <si>
    <t>Remaining volume capacity [m^3]</t>
  </si>
  <si>
    <t>Additional launches required for food</t>
  </si>
  <si>
    <t>Number of launches w/o food</t>
  </si>
  <si>
    <t>Remaining mass capacity [MT]</t>
  </si>
  <si>
    <t>Additional number of launches for food</t>
  </si>
  <si>
    <t>check formulas for number of crews on surface</t>
  </si>
  <si>
    <t>CCAA (x6)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</si>
</sst>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.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Fill="1" applyBorder="1" applyAlignment="1">
      <alignment wrapText="1"/>
    </xf>
    <xf numFmtId="0" fontId="0" fillId="3" borderId="0" xfId="0" applyFill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5" fillId="0" borderId="0" xfId="0" applyFont="1" applyBorder="1"/>
    <xf numFmtId="0" fontId="3" fillId="2" borderId="0" xfId="0" applyFont="1" applyFill="1" applyBorder="1" applyAlignment="1">
      <alignment horizontal="right" wrapText="1"/>
    </xf>
    <xf numFmtId="0" fontId="1" fillId="0" borderId="0" xfId="0" applyFont="1" applyBorder="1"/>
    <xf numFmtId="0" fontId="1" fillId="3" borderId="0" xfId="0" applyFont="1" applyFill="1" applyBorder="1"/>
    <xf numFmtId="0" fontId="8" fillId="0" borderId="0" xfId="0" applyFont="1"/>
    <xf numFmtId="0" fontId="1" fillId="0" borderId="0" xfId="0" applyFont="1"/>
    <xf numFmtId="0" fontId="1" fillId="4" borderId="0" xfId="0" applyFont="1" applyFill="1"/>
    <xf numFmtId="0" fontId="4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3" fillId="4" borderId="0" xfId="0" applyFont="1" applyFill="1" applyBorder="1" applyAlignment="1">
      <alignment horizontal="right" wrapText="1"/>
    </xf>
    <xf numFmtId="0" fontId="0" fillId="4" borderId="0" xfId="0" applyFill="1" applyBorder="1"/>
    <xf numFmtId="0" fontId="1" fillId="5" borderId="1" xfId="0" applyFont="1" applyFill="1" applyBorder="1" applyAlignment="1">
      <alignment wrapText="1"/>
    </xf>
    <xf numFmtId="0" fontId="0" fillId="5" borderId="2" xfId="0" applyFill="1" applyBorder="1"/>
    <xf numFmtId="1" fontId="0" fillId="0" borderId="0" xfId="0" applyNumberFormat="1"/>
    <xf numFmtId="0" fontId="1" fillId="3" borderId="0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0" fillId="0" borderId="0" xfId="0" applyFill="1" applyBorder="1"/>
    <xf numFmtId="0" fontId="1" fillId="5" borderId="0" xfId="0" applyFont="1" applyFill="1"/>
    <xf numFmtId="0" fontId="0" fillId="5" borderId="0" xfId="0" applyFill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Mass</a:t>
            </a:r>
            <a:r>
              <a:rPr lang="en-US" sz="2400" baseline="0"/>
              <a:t> and Required Number of Launches</a:t>
            </a:r>
          </a:p>
          <a:p>
            <a:pPr>
              <a:defRPr sz="2400"/>
            </a:pPr>
            <a:r>
              <a:rPr lang="en-US" sz="2400" baseline="0"/>
              <a:t>Per Mission (BPS Case)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Emplaced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Results!$B$1:$L$1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Results!$B$2:$L$2</c:f>
              <c:numCache>
                <c:formatCode>General</c:formatCode>
                <c:ptCount val="11"/>
                <c:pt idx="0">
                  <c:v>26.490254688499999</c:v>
                </c:pt>
                <c:pt idx="1">
                  <c:v>25.293875480000001</c:v>
                </c:pt>
                <c:pt idx="2">
                  <c:v>25.293875480000001</c:v>
                </c:pt>
                <c:pt idx="3">
                  <c:v>25.293875480000001</c:v>
                </c:pt>
                <c:pt idx="4">
                  <c:v>25.293875480000001</c:v>
                </c:pt>
                <c:pt idx="5">
                  <c:v>25.293875480000001</c:v>
                </c:pt>
                <c:pt idx="6">
                  <c:v>25.293875480000001</c:v>
                </c:pt>
                <c:pt idx="7">
                  <c:v>25.293875480000001</c:v>
                </c:pt>
                <c:pt idx="8">
                  <c:v>25.293875480000001</c:v>
                </c:pt>
                <c:pt idx="9">
                  <c:v>25.293875480000001</c:v>
                </c:pt>
                <c:pt idx="10">
                  <c:v>25.293875480000001</c:v>
                </c:pt>
              </c:numCache>
            </c:numRef>
          </c:val>
        </c:ser>
        <c:ser>
          <c:idx val="1"/>
          <c:order val="1"/>
          <c:tx>
            <c:strRef>
              <c:f>Results!$A$3</c:f>
              <c:strCache>
                <c:ptCount val="1"/>
                <c:pt idx="0">
                  <c:v>Spares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strRef>
              <c:f>Results!$B$1:$L$1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Results!$B$3:$L$3</c:f>
              <c:numCache>
                <c:formatCode>General</c:formatCode>
                <c:ptCount val="11"/>
                <c:pt idx="0">
                  <c:v>0</c:v>
                </c:pt>
                <c:pt idx="1">
                  <c:v>10.066628404999999</c:v>
                </c:pt>
                <c:pt idx="2">
                  <c:v>9.717359231500005</c:v>
                </c:pt>
                <c:pt idx="3">
                  <c:v>13.545436351500003</c:v>
                </c:pt>
                <c:pt idx="4">
                  <c:v>17.290300607500004</c:v>
                </c:pt>
                <c:pt idx="5">
                  <c:v>21.903387862500008</c:v>
                </c:pt>
                <c:pt idx="6">
                  <c:v>26.272499419000003</c:v>
                </c:pt>
                <c:pt idx="7">
                  <c:v>30.6447001955</c:v>
                </c:pt>
                <c:pt idx="8">
                  <c:v>35.681092538500003</c:v>
                </c:pt>
                <c:pt idx="9">
                  <c:v>40.22286935599999</c:v>
                </c:pt>
                <c:pt idx="10">
                  <c:v>43.882045274499994</c:v>
                </c:pt>
              </c:numCache>
            </c:numRef>
          </c:val>
        </c:ser>
        <c:ser>
          <c:idx val="2"/>
          <c:order val="2"/>
          <c:tx>
            <c:strRef>
              <c:f>Results!$A$4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strRef>
              <c:f>Results!$B$1:$L$1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Results!$B$4:$L$4</c:f>
              <c:numCache>
                <c:formatCode>General</c:formatCode>
                <c:ptCount val="11"/>
                <c:pt idx="0">
                  <c:v>0.77500000000000002</c:v>
                </c:pt>
                <c:pt idx="1">
                  <c:v>0.77500000000000002</c:v>
                </c:pt>
                <c:pt idx="2">
                  <c:v>0.77500000000000002</c:v>
                </c:pt>
                <c:pt idx="3">
                  <c:v>0.77500000000000002</c:v>
                </c:pt>
                <c:pt idx="4">
                  <c:v>0.77500000000000002</c:v>
                </c:pt>
                <c:pt idx="5">
                  <c:v>0.77500000000000002</c:v>
                </c:pt>
                <c:pt idx="6">
                  <c:v>0.77500000000000002</c:v>
                </c:pt>
                <c:pt idx="7">
                  <c:v>0.77500000000000002</c:v>
                </c:pt>
                <c:pt idx="8">
                  <c:v>0.77500000000000002</c:v>
                </c:pt>
                <c:pt idx="9">
                  <c:v>0.77500000000000002</c:v>
                </c:pt>
                <c:pt idx="10">
                  <c:v>0.77500000000000002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405024"/>
        <c:axId val="298406592"/>
      </c:barChart>
      <c:lineChart>
        <c:grouping val="standard"/>
        <c:varyColors val="0"/>
        <c:ser>
          <c:idx val="3"/>
          <c:order val="3"/>
          <c:tx>
            <c:strRef>
              <c:f>Results!$A$6</c:f>
              <c:strCache>
                <c:ptCount val="1"/>
                <c:pt idx="0">
                  <c:v># Launches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Results!$B$6:$L$6</c:f>
              <c:numCache>
                <c:formatCode>General</c:formatCode>
                <c:ptCount val="11"/>
                <c:pt idx="0">
                  <c:v>14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06200"/>
        <c:axId val="298410904"/>
      </c:lineChart>
      <c:catAx>
        <c:axId val="29840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Mission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8406592"/>
        <c:crosses val="autoZero"/>
        <c:auto val="1"/>
        <c:lblAlgn val="ctr"/>
        <c:lblOffset val="100"/>
        <c:noMultiLvlLbl val="0"/>
      </c:catAx>
      <c:valAx>
        <c:axId val="29840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Mass Delivered to</a:t>
                </a:r>
                <a:r>
                  <a:rPr lang="en-US" sz="1400" baseline="0"/>
                  <a:t> Martian Surface [mT]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8405024"/>
        <c:crosses val="autoZero"/>
        <c:crossBetween val="between"/>
        <c:majorUnit val="10"/>
      </c:valAx>
      <c:valAx>
        <c:axId val="2984109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Launches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8406200"/>
        <c:crosses val="max"/>
        <c:crossBetween val="between"/>
      </c:valAx>
      <c:catAx>
        <c:axId val="298406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984109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Mass of Spares Per Mission (BPS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Results!$A$10</c:f>
              <c:strCache>
                <c:ptCount val="1"/>
                <c:pt idx="0">
                  <c:v>ECLS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Results!$B$1:$L$1</c15:sqref>
                  </c15:fullRef>
                </c:ext>
              </c:extLst>
              <c:f>Results!$C$1:$L$1</c:f>
              <c:strCache>
                <c:ptCount val="10"/>
                <c:pt idx="0">
                  <c:v>Crew 1</c:v>
                </c:pt>
                <c:pt idx="1">
                  <c:v>Crew 2</c:v>
                </c:pt>
                <c:pt idx="2">
                  <c:v>Crew 3</c:v>
                </c:pt>
                <c:pt idx="3">
                  <c:v>Crew 4</c:v>
                </c:pt>
                <c:pt idx="4">
                  <c:v>Crew 5</c:v>
                </c:pt>
                <c:pt idx="5">
                  <c:v>Crew 6</c:v>
                </c:pt>
                <c:pt idx="6">
                  <c:v>Crew 7</c:v>
                </c:pt>
                <c:pt idx="7">
                  <c:v>Crew 8</c:v>
                </c:pt>
                <c:pt idx="8">
                  <c:v>Crew 9</c:v>
                </c:pt>
                <c:pt idx="9">
                  <c:v>Crew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Results!$B$10:$L$10</c15:sqref>
                  </c15:fullRef>
                </c:ext>
              </c:extLst>
              <c:f>Results!$C$10:$L$10</c:f>
              <c:numCache>
                <c:formatCode>General</c:formatCode>
                <c:ptCount val="10"/>
                <c:pt idx="0">
                  <c:v>6.8135599999999998</c:v>
                </c:pt>
                <c:pt idx="1">
                  <c:v>8.258242000000001</c:v>
                </c:pt>
                <c:pt idx="2">
                  <c:v>11.838351999999999</c:v>
                </c:pt>
                <c:pt idx="3">
                  <c:v>15.568351</c:v>
                </c:pt>
                <c:pt idx="4">
                  <c:v>19.376735000000007</c:v>
                </c:pt>
                <c:pt idx="5">
                  <c:v>23.747410000000002</c:v>
                </c:pt>
                <c:pt idx="6">
                  <c:v>27.813312000000003</c:v>
                </c:pt>
                <c:pt idx="7">
                  <c:v>31.707587000000007</c:v>
                </c:pt>
                <c:pt idx="8">
                  <c:v>35.638317999999991</c:v>
                </c:pt>
                <c:pt idx="9">
                  <c:v>39.745620000000009</c:v>
                </c:pt>
              </c:numCache>
            </c:numRef>
          </c:val>
        </c:ser>
        <c:ser>
          <c:idx val="1"/>
          <c:order val="1"/>
          <c:tx>
            <c:strRef>
              <c:f>Results!$A$11</c:f>
              <c:strCache>
                <c:ptCount val="1"/>
                <c:pt idx="0">
                  <c:v>ISRU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Results!$B$1:$L$1</c15:sqref>
                  </c15:fullRef>
                </c:ext>
              </c:extLst>
              <c:f>Results!$C$1:$L$1</c:f>
              <c:strCache>
                <c:ptCount val="10"/>
                <c:pt idx="0">
                  <c:v>Crew 1</c:v>
                </c:pt>
                <c:pt idx="1">
                  <c:v>Crew 2</c:v>
                </c:pt>
                <c:pt idx="2">
                  <c:v>Crew 3</c:v>
                </c:pt>
                <c:pt idx="3">
                  <c:v>Crew 4</c:v>
                </c:pt>
                <c:pt idx="4">
                  <c:v>Crew 5</c:v>
                </c:pt>
                <c:pt idx="5">
                  <c:v>Crew 6</c:v>
                </c:pt>
                <c:pt idx="6">
                  <c:v>Crew 7</c:v>
                </c:pt>
                <c:pt idx="7">
                  <c:v>Crew 8</c:v>
                </c:pt>
                <c:pt idx="8">
                  <c:v>Crew 9</c:v>
                </c:pt>
                <c:pt idx="9">
                  <c:v>Crew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Results!$B$11:$L$11</c15:sqref>
                  </c15:fullRef>
                </c:ext>
              </c:extLst>
              <c:f>Results!$C$11:$L$11</c:f>
              <c:numCache>
                <c:formatCode>General</c:formatCode>
                <c:ptCount val="10"/>
                <c:pt idx="0">
                  <c:v>3.189068405</c:v>
                </c:pt>
                <c:pt idx="1">
                  <c:v>1.4031172314999998</c:v>
                </c:pt>
                <c:pt idx="2">
                  <c:v>0.73108435150000006</c:v>
                </c:pt>
                <c:pt idx="3">
                  <c:v>0.62594960749999995</c:v>
                </c:pt>
                <c:pt idx="4">
                  <c:v>1.4306528625000001</c:v>
                </c:pt>
                <c:pt idx="5">
                  <c:v>0.33308941899999994</c:v>
                </c:pt>
                <c:pt idx="6">
                  <c:v>0.63938819549999992</c:v>
                </c:pt>
                <c:pt idx="7">
                  <c:v>0.68550553850000007</c:v>
                </c:pt>
                <c:pt idx="8">
                  <c:v>1.2965513559999997</c:v>
                </c:pt>
                <c:pt idx="9">
                  <c:v>0.84842527450000016</c:v>
                </c:pt>
              </c:numCache>
            </c:numRef>
          </c:val>
        </c:ser>
        <c:ser>
          <c:idx val="2"/>
          <c:order val="2"/>
          <c:tx>
            <c:strRef>
              <c:f>Results!$A$12</c:f>
              <c:strCache>
                <c:ptCount val="1"/>
                <c:pt idx="0">
                  <c:v>BPS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Results!$B$1:$L$1</c15:sqref>
                  </c15:fullRef>
                </c:ext>
              </c:extLst>
              <c:f>Results!$C$1:$L$1</c:f>
              <c:strCache>
                <c:ptCount val="10"/>
                <c:pt idx="0">
                  <c:v>Crew 1</c:v>
                </c:pt>
                <c:pt idx="1">
                  <c:v>Crew 2</c:v>
                </c:pt>
                <c:pt idx="2">
                  <c:v>Crew 3</c:v>
                </c:pt>
                <c:pt idx="3">
                  <c:v>Crew 4</c:v>
                </c:pt>
                <c:pt idx="4">
                  <c:v>Crew 5</c:v>
                </c:pt>
                <c:pt idx="5">
                  <c:v>Crew 6</c:v>
                </c:pt>
                <c:pt idx="6">
                  <c:v>Crew 7</c:v>
                </c:pt>
                <c:pt idx="7">
                  <c:v>Crew 8</c:v>
                </c:pt>
                <c:pt idx="8">
                  <c:v>Crew 9</c:v>
                </c:pt>
                <c:pt idx="9">
                  <c:v>Crew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Results!$B$12:$L$12</c15:sqref>
                  </c15:fullRef>
                </c:ext>
              </c:extLst>
              <c:f>Results!$C$12:$L$12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5.6000000000000001E-2</c:v>
                </c:pt>
                <c:pt idx="2">
                  <c:v>0.97599999999999998</c:v>
                </c:pt>
                <c:pt idx="3">
                  <c:v>1.0960000000000001</c:v>
                </c:pt>
                <c:pt idx="4">
                  <c:v>1.0960000000000001</c:v>
                </c:pt>
                <c:pt idx="5">
                  <c:v>2.1920000000000002</c:v>
                </c:pt>
                <c:pt idx="6">
                  <c:v>2.1920000000000002</c:v>
                </c:pt>
                <c:pt idx="7">
                  <c:v>3.2879999999999998</c:v>
                </c:pt>
                <c:pt idx="8">
                  <c:v>3.2879999999999998</c:v>
                </c:pt>
                <c:pt idx="9">
                  <c:v>3.2879999999999998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410120"/>
        <c:axId val="298410512"/>
      </c:barChart>
      <c:catAx>
        <c:axId val="2984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10512"/>
        <c:crosses val="autoZero"/>
        <c:auto val="1"/>
        <c:lblAlgn val="ctr"/>
        <c:lblOffset val="100"/>
        <c:noMultiLvlLbl val="0"/>
      </c:catAx>
      <c:valAx>
        <c:axId val="2984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Mass of Spares [mT]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Mass and Required Number of Launches</a:t>
            </a:r>
          </a:p>
          <a:p>
            <a:pPr>
              <a:defRPr sz="2400"/>
            </a:pPr>
            <a:r>
              <a:rPr lang="en-US" sz="2400"/>
              <a:t>Per</a:t>
            </a:r>
            <a:r>
              <a:rPr lang="en-US" sz="2400" baseline="0"/>
              <a:t> Mission (SF Case)</a:t>
            </a:r>
            <a:endParaRPr lang="en-US" sz="2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Results!$A$19</c:f>
              <c:strCache>
                <c:ptCount val="1"/>
                <c:pt idx="0">
                  <c:v>Emplaced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Results!$B$18:$L$18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Results!$B$19:$L$19</c:f>
              <c:numCache>
                <c:formatCode>General</c:formatCode>
                <c:ptCount val="11"/>
                <c:pt idx="0">
                  <c:v>22.587202413500002</c:v>
                </c:pt>
                <c:pt idx="1">
                  <c:v>21.886890038000004</c:v>
                </c:pt>
                <c:pt idx="2">
                  <c:v>21.886890038000004</c:v>
                </c:pt>
                <c:pt idx="3">
                  <c:v>21.886890038000004</c:v>
                </c:pt>
                <c:pt idx="4">
                  <c:v>21.886890038000004</c:v>
                </c:pt>
                <c:pt idx="5">
                  <c:v>21.886890038000004</c:v>
                </c:pt>
                <c:pt idx="6">
                  <c:v>21.886890038000004</c:v>
                </c:pt>
                <c:pt idx="7">
                  <c:v>21.886890038000004</c:v>
                </c:pt>
                <c:pt idx="8">
                  <c:v>21.886890038000004</c:v>
                </c:pt>
                <c:pt idx="9">
                  <c:v>21.886890038000004</c:v>
                </c:pt>
                <c:pt idx="10">
                  <c:v>21.886890038000004</c:v>
                </c:pt>
              </c:numCache>
            </c:numRef>
          </c:val>
        </c:ser>
        <c:ser>
          <c:idx val="1"/>
          <c:order val="1"/>
          <c:tx>
            <c:strRef>
              <c:f>Results!$A$20</c:f>
              <c:strCache>
                <c:ptCount val="1"/>
                <c:pt idx="0">
                  <c:v>Spares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</c:spPr>
          <c:invertIfNegative val="0"/>
          <c:cat>
            <c:strRef>
              <c:f>Results!$B$18:$L$18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Results!$B$20:$L$20</c:f>
              <c:numCache>
                <c:formatCode>General</c:formatCode>
                <c:ptCount val="11"/>
                <c:pt idx="0">
                  <c:v>0</c:v>
                </c:pt>
                <c:pt idx="1">
                  <c:v>9.1459319040000011</c:v>
                </c:pt>
                <c:pt idx="2">
                  <c:v>9.7537954340000041</c:v>
                </c:pt>
                <c:pt idx="3">
                  <c:v>13.193402299000002</c:v>
                </c:pt>
                <c:pt idx="4">
                  <c:v>16.938236482499999</c:v>
                </c:pt>
                <c:pt idx="5">
                  <c:v>20.698282127000013</c:v>
                </c:pt>
                <c:pt idx="6">
                  <c:v>25.261942905500003</c:v>
                </c:pt>
                <c:pt idx="7">
                  <c:v>29.320472666500009</c:v>
                </c:pt>
                <c:pt idx="8">
                  <c:v>33.116869102000003</c:v>
                </c:pt>
                <c:pt idx="9">
                  <c:v>37.211753426499989</c:v>
                </c:pt>
                <c:pt idx="10">
                  <c:v>41.17135875799999</c:v>
                </c:pt>
              </c:numCache>
            </c:numRef>
          </c:val>
        </c:ser>
        <c:ser>
          <c:idx val="2"/>
          <c:order val="2"/>
          <c:tx>
            <c:strRef>
              <c:f>Results!$A$21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</c:spPr>
          <c:invertIfNegative val="0"/>
          <c:cat>
            <c:strRef>
              <c:f>Results!$B$18:$L$18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Results!$B$21:$L$21</c:f>
              <c:numCache>
                <c:formatCode>General</c:formatCode>
                <c:ptCount val="11"/>
                <c:pt idx="0">
                  <c:v>5.1520000000000001</c:v>
                </c:pt>
                <c:pt idx="1">
                  <c:v>10.304</c:v>
                </c:pt>
                <c:pt idx="2">
                  <c:v>15.456</c:v>
                </c:pt>
                <c:pt idx="3">
                  <c:v>20.608000000000001</c:v>
                </c:pt>
                <c:pt idx="4">
                  <c:v>25.76</c:v>
                </c:pt>
                <c:pt idx="5">
                  <c:v>30.911999999999999</c:v>
                </c:pt>
                <c:pt idx="6">
                  <c:v>36.064</c:v>
                </c:pt>
                <c:pt idx="7">
                  <c:v>41.216000000000001</c:v>
                </c:pt>
                <c:pt idx="8">
                  <c:v>46.368000000000002</c:v>
                </c:pt>
                <c:pt idx="9">
                  <c:v>51.52</c:v>
                </c:pt>
                <c:pt idx="10">
                  <c:v>56.671999999999997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403848"/>
        <c:axId val="298406984"/>
      </c:barChart>
      <c:lineChart>
        <c:grouping val="standard"/>
        <c:varyColors val="0"/>
        <c:ser>
          <c:idx val="3"/>
          <c:order val="3"/>
          <c:tx>
            <c:strRef>
              <c:f>Results!$A$23</c:f>
              <c:strCache>
                <c:ptCount val="1"/>
                <c:pt idx="0">
                  <c:v># Launches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Results!$B$23:$L$23</c:f>
              <c:numCache>
                <c:formatCode>General</c:formatCode>
                <c:ptCount val="11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43</c:v>
                </c:pt>
                <c:pt idx="1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07768"/>
        <c:axId val="298407376"/>
      </c:lineChart>
      <c:catAx>
        <c:axId val="29840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Mission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8406984"/>
        <c:crosses val="autoZero"/>
        <c:auto val="1"/>
        <c:lblAlgn val="ctr"/>
        <c:lblOffset val="100"/>
        <c:noMultiLvlLbl val="0"/>
      </c:catAx>
      <c:valAx>
        <c:axId val="298406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Mass Delivered to Martian Surface [mT]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8403848"/>
        <c:crosses val="autoZero"/>
        <c:crossBetween val="between"/>
        <c:majorUnit val="10"/>
      </c:valAx>
      <c:valAx>
        <c:axId val="2984073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Launches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8407768"/>
        <c:crosses val="max"/>
        <c:crossBetween val="between"/>
      </c:valAx>
      <c:catAx>
        <c:axId val="298407768"/>
        <c:scaling>
          <c:orientation val="minMax"/>
        </c:scaling>
        <c:delete val="1"/>
        <c:axPos val="b"/>
        <c:majorTickMark val="out"/>
        <c:minorTickMark val="none"/>
        <c:tickLblPos val="nextTo"/>
        <c:crossAx val="2984073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Mass of Spares Per Mission (SF Case)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Results!$A$27</c:f>
              <c:strCache>
                <c:ptCount val="1"/>
                <c:pt idx="0">
                  <c:v>ECLS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Results!$B$1:$L$1</c15:sqref>
                  </c15:fullRef>
                </c:ext>
              </c:extLst>
              <c:f>Results!$C$1:$L$1</c:f>
              <c:strCache>
                <c:ptCount val="10"/>
                <c:pt idx="0">
                  <c:v>Crew 1</c:v>
                </c:pt>
                <c:pt idx="1">
                  <c:v>Crew 2</c:v>
                </c:pt>
                <c:pt idx="2">
                  <c:v>Crew 3</c:v>
                </c:pt>
                <c:pt idx="3">
                  <c:v>Crew 4</c:v>
                </c:pt>
                <c:pt idx="4">
                  <c:v>Crew 5</c:v>
                </c:pt>
                <c:pt idx="5">
                  <c:v>Crew 6</c:v>
                </c:pt>
                <c:pt idx="6">
                  <c:v>Crew 7</c:v>
                </c:pt>
                <c:pt idx="7">
                  <c:v>Crew 8</c:v>
                </c:pt>
                <c:pt idx="8">
                  <c:v>Crew 9</c:v>
                </c:pt>
                <c:pt idx="9">
                  <c:v>Crew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Results!$B$27:$L$27</c15:sqref>
                  </c15:fullRef>
                </c:ext>
              </c:extLst>
              <c:f>Results!$C$27:$L$27</c:f>
              <c:numCache>
                <c:formatCode>General</c:formatCode>
                <c:ptCount val="10"/>
                <c:pt idx="0">
                  <c:v>6.8091360000000005</c:v>
                </c:pt>
                <c:pt idx="1">
                  <c:v>8.5130980000000012</c:v>
                </c:pt>
                <c:pt idx="2">
                  <c:v>12.099193000000001</c:v>
                </c:pt>
                <c:pt idx="3">
                  <c:v>15.865923</c:v>
                </c:pt>
                <c:pt idx="4">
                  <c:v>19.507161000000007</c:v>
                </c:pt>
                <c:pt idx="5">
                  <c:v>23.698651999999999</c:v>
                </c:pt>
                <c:pt idx="6">
                  <c:v>27.661746000000008</c:v>
                </c:pt>
                <c:pt idx="7">
                  <c:v>31.598303000000008</c:v>
                </c:pt>
                <c:pt idx="8">
                  <c:v>35.459719</c:v>
                </c:pt>
                <c:pt idx="9">
                  <c:v>39.337710999999999</c:v>
                </c:pt>
              </c:numCache>
            </c:numRef>
          </c:val>
        </c:ser>
        <c:ser>
          <c:idx val="1"/>
          <c:order val="1"/>
          <c:tx>
            <c:strRef>
              <c:f>Results!$A$28</c:f>
              <c:strCache>
                <c:ptCount val="1"/>
                <c:pt idx="0">
                  <c:v>ISRU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Results!$B$1:$L$1</c15:sqref>
                  </c15:fullRef>
                </c:ext>
              </c:extLst>
              <c:f>Results!$C$1:$L$1</c:f>
              <c:strCache>
                <c:ptCount val="10"/>
                <c:pt idx="0">
                  <c:v>Crew 1</c:v>
                </c:pt>
                <c:pt idx="1">
                  <c:v>Crew 2</c:v>
                </c:pt>
                <c:pt idx="2">
                  <c:v>Crew 3</c:v>
                </c:pt>
                <c:pt idx="3">
                  <c:v>Crew 4</c:v>
                </c:pt>
                <c:pt idx="4">
                  <c:v>Crew 5</c:v>
                </c:pt>
                <c:pt idx="5">
                  <c:v>Crew 6</c:v>
                </c:pt>
                <c:pt idx="6">
                  <c:v>Crew 7</c:v>
                </c:pt>
                <c:pt idx="7">
                  <c:v>Crew 8</c:v>
                </c:pt>
                <c:pt idx="8">
                  <c:v>Crew 9</c:v>
                </c:pt>
                <c:pt idx="9">
                  <c:v>Crew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Results!$B$28:$L$28</c15:sqref>
                  </c15:fullRef>
                </c:ext>
              </c:extLst>
              <c:f>Results!$C$28:$L$28</c:f>
              <c:numCache>
                <c:formatCode>General</c:formatCode>
                <c:ptCount val="10"/>
                <c:pt idx="0">
                  <c:v>2.3367959040000001</c:v>
                </c:pt>
                <c:pt idx="1">
                  <c:v>1.2406974340000001</c:v>
                </c:pt>
                <c:pt idx="2">
                  <c:v>1.0942092990000003</c:v>
                </c:pt>
                <c:pt idx="3">
                  <c:v>1.0723134825000002</c:v>
                </c:pt>
                <c:pt idx="4">
                  <c:v>1.1911211270000004</c:v>
                </c:pt>
                <c:pt idx="5">
                  <c:v>1.5632909054999999</c:v>
                </c:pt>
                <c:pt idx="6">
                  <c:v>1.6587266665000002</c:v>
                </c:pt>
                <c:pt idx="7">
                  <c:v>1.5185661020000001</c:v>
                </c:pt>
                <c:pt idx="8">
                  <c:v>1.7520344265000003</c:v>
                </c:pt>
                <c:pt idx="9">
                  <c:v>1.8336477580000001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408552"/>
        <c:axId val="298408944"/>
      </c:barChart>
      <c:catAx>
        <c:axId val="29840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08944"/>
        <c:crosses val="autoZero"/>
        <c:auto val="1"/>
        <c:lblAlgn val="ctr"/>
        <c:lblOffset val="100"/>
        <c:noMultiLvlLbl val="0"/>
      </c:catAx>
      <c:valAx>
        <c:axId val="2984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of Spares [mT]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Minimum Number and Cost of Launches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BPS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strRef>
              <c:f>Results!$B$1:$L$1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Results!$B$6:$L$6</c:f>
              <c:numCache>
                <c:formatCode>General</c:formatCode>
                <c:ptCount val="11"/>
                <c:pt idx="0">
                  <c:v>14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  <c:pt idx="9">
                  <c:v>34</c:v>
                </c:pt>
                <c:pt idx="10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Results!$A$18</c:f>
              <c:strCache>
                <c:ptCount val="1"/>
                <c:pt idx="0">
                  <c:v>SF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Results!$B$1:$L$1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Results!$B$23:$L$23</c:f>
              <c:numCache>
                <c:formatCode>General</c:formatCode>
                <c:ptCount val="11"/>
                <c:pt idx="0">
                  <c:v>10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43</c:v>
                </c:pt>
                <c:pt idx="10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Results!$A$32</c:f>
              <c:strCache>
                <c:ptCount val="1"/>
                <c:pt idx="0">
                  <c:v>Mars One Claim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strRef>
              <c:f>Results!$B$1:$L$1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Results!$B$33:$L$33</c:f>
              <c:numCache>
                <c:formatCode>General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29032"/>
        <c:axId val="299233344"/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33736"/>
        <c:axId val="2992345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BPS cost</c:v>
                </c:tx>
                <c:val>
                  <c:numRef>
                    <c:extLst>
                      <c:ext uri="{02D57815-91ED-43cb-92C2-25804820EDAC}">
                        <c15:formulaRef>
                          <c15:sqref>Results!$B$37:$L$37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4.2</c:v>
                      </c:pt>
                      <c:pt idx="1">
                        <c:v>6.8999999999999995</c:v>
                      </c:pt>
                      <c:pt idx="2">
                        <c:v>6.8999999999999995</c:v>
                      </c:pt>
                      <c:pt idx="3">
                        <c:v>7.1999999999999993</c:v>
                      </c:pt>
                      <c:pt idx="4">
                        <c:v>7.8</c:v>
                      </c:pt>
                      <c:pt idx="5">
                        <c:v>8.1</c:v>
                      </c:pt>
                      <c:pt idx="6">
                        <c:v>8.6999999999999993</c:v>
                      </c:pt>
                      <c:pt idx="7">
                        <c:v>9.2999999999999989</c:v>
                      </c:pt>
                      <c:pt idx="8">
                        <c:v>9.9</c:v>
                      </c:pt>
                      <c:pt idx="9">
                        <c:v>10.199999999999999</c:v>
                      </c:pt>
                      <c:pt idx="10">
                        <c:v>10.799999999999999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9922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Mission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9233344"/>
        <c:crosses val="autoZero"/>
        <c:auto val="1"/>
        <c:lblAlgn val="ctr"/>
        <c:lblOffset val="100"/>
        <c:noMultiLvlLbl val="0"/>
      </c:catAx>
      <c:valAx>
        <c:axId val="29923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Launches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99229032"/>
        <c:crosses val="autoZero"/>
        <c:crossBetween val="between"/>
        <c:majorUnit val="5"/>
      </c:valAx>
      <c:valAx>
        <c:axId val="299234520"/>
        <c:scaling>
          <c:orientation val="minMax"/>
          <c:max val="15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Launch</a:t>
                </a:r>
                <a:r>
                  <a:rPr lang="en-US" baseline="0"/>
                  <a:t> Cost [$B]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233736"/>
        <c:crosses val="max"/>
        <c:crossBetween val="between"/>
        <c:majorUnit val="1.5"/>
      </c:valAx>
      <c:catAx>
        <c:axId val="299233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99234520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Results!$B$18:$L$18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Results!$B$7:$L$7</c:f>
              <c:numCache>
                <c:formatCode>General</c:formatCode>
                <c:ptCount val="11"/>
                <c:pt idx="0">
                  <c:v>27.265254688499997</c:v>
                </c:pt>
                <c:pt idx="1">
                  <c:v>63.400758573499999</c:v>
                </c:pt>
                <c:pt idx="2">
                  <c:v>99.186993285</c:v>
                </c:pt>
                <c:pt idx="3">
                  <c:v>138.8013051165</c:v>
                </c:pt>
                <c:pt idx="4">
                  <c:v>182.16048120400001</c:v>
                </c:pt>
                <c:pt idx="5">
                  <c:v>230.13274454650002</c:v>
                </c:pt>
                <c:pt idx="6">
                  <c:v>282.47411944550004</c:v>
                </c:pt>
                <c:pt idx="7">
                  <c:v>339.18769512100005</c:v>
                </c:pt>
                <c:pt idx="8">
                  <c:v>400.93766313950005</c:v>
                </c:pt>
                <c:pt idx="9">
                  <c:v>467.22940797550007</c:v>
                </c:pt>
                <c:pt idx="10">
                  <c:v>537.18032873000004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Results!$B$18:$L$18</c:f>
              <c:strCache>
                <c:ptCount val="11"/>
                <c:pt idx="0">
                  <c:v>Pre-Deploy</c:v>
                </c:pt>
                <c:pt idx="1">
                  <c:v>Crew 1</c:v>
                </c:pt>
                <c:pt idx="2">
                  <c:v>Crew 2</c:v>
                </c:pt>
                <c:pt idx="3">
                  <c:v>Crew 3</c:v>
                </c:pt>
                <c:pt idx="4">
                  <c:v>Crew 4</c:v>
                </c:pt>
                <c:pt idx="5">
                  <c:v>Crew 5</c:v>
                </c:pt>
                <c:pt idx="6">
                  <c:v>Crew 6</c:v>
                </c:pt>
                <c:pt idx="7">
                  <c:v>Crew 7</c:v>
                </c:pt>
                <c:pt idx="8">
                  <c:v>Crew 8</c:v>
                </c:pt>
                <c:pt idx="9">
                  <c:v>Crew 9</c:v>
                </c:pt>
                <c:pt idx="10">
                  <c:v>Crew 10</c:v>
                </c:pt>
              </c:strCache>
            </c:strRef>
          </c:cat>
          <c:val>
            <c:numRef>
              <c:f>Results!$B$24:$L$24</c:f>
              <c:numCache>
                <c:formatCode>General</c:formatCode>
                <c:ptCount val="11"/>
                <c:pt idx="0">
                  <c:v>27.739202413500003</c:v>
                </c:pt>
                <c:pt idx="1">
                  <c:v>69.07602435550001</c:v>
                </c:pt>
                <c:pt idx="2">
                  <c:v>116.17270982750001</c:v>
                </c:pt>
                <c:pt idx="3">
                  <c:v>171.86100216450001</c:v>
                </c:pt>
                <c:pt idx="4">
                  <c:v>236.44612868500002</c:v>
                </c:pt>
                <c:pt idx="5">
                  <c:v>309.94330085000001</c:v>
                </c:pt>
                <c:pt idx="6">
                  <c:v>393.15613379350003</c:v>
                </c:pt>
                <c:pt idx="7">
                  <c:v>485.57949649800003</c:v>
                </c:pt>
                <c:pt idx="8">
                  <c:v>586.95125563800002</c:v>
                </c:pt>
                <c:pt idx="9">
                  <c:v>697.56989910250002</c:v>
                </c:pt>
                <c:pt idx="10">
                  <c:v>817.30014789849997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34128"/>
        <c:axId val="299231384"/>
      </c:lineChart>
      <c:catAx>
        <c:axId val="2992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1384"/>
        <c:crosses val="autoZero"/>
        <c:auto val="1"/>
        <c:lblAlgn val="ctr"/>
        <c:lblOffset val="100"/>
        <c:noMultiLvlLbl val="0"/>
      </c:catAx>
      <c:valAx>
        <c:axId val="29923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34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7239" cy="58382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8"/>
  <sheetViews>
    <sheetView tabSelected="1" topLeftCell="U76" workbookViewId="0">
      <selection activeCell="AL84" sqref="AL84"/>
    </sheetView>
  </sheetViews>
  <sheetFormatPr defaultColWidth="8.85546875" defaultRowHeight="15" x14ac:dyDescent="0.25"/>
  <cols>
    <col min="1" max="1" width="8.85546875" style="3" bestFit="1" customWidth="1"/>
    <col min="2" max="2" width="19.7109375" style="3" bestFit="1" customWidth="1"/>
    <col min="3" max="3" width="60.42578125" style="3" customWidth="1"/>
    <col min="4" max="5" width="9.42578125" style="3" customWidth="1"/>
    <col min="6" max="6" width="10.140625" style="3" customWidth="1"/>
    <col min="7" max="7" width="13.140625" style="3" customWidth="1"/>
    <col min="8" max="8" width="8.42578125" style="3" customWidth="1"/>
    <col min="9" max="9" width="8.7109375" style="3" customWidth="1"/>
    <col min="10" max="10" width="3.7109375" style="2" customWidth="1"/>
    <col min="11" max="20" width="8.85546875" style="3" customWidth="1"/>
    <col min="21" max="21" width="15.42578125" style="25" customWidth="1"/>
    <col min="22" max="16384" width="8.85546875" style="3"/>
  </cols>
  <sheetData>
    <row r="1" spans="1:32" s="12" customFormat="1" x14ac:dyDescent="0.25">
      <c r="A1" s="30" t="s">
        <v>140</v>
      </c>
      <c r="B1" s="30"/>
      <c r="C1" s="30"/>
      <c r="D1" s="30"/>
      <c r="E1" s="30"/>
      <c r="F1" s="30"/>
      <c r="G1" s="30"/>
      <c r="H1" s="30"/>
      <c r="I1" s="30"/>
      <c r="J1" s="13"/>
      <c r="K1" s="30" t="s">
        <v>152</v>
      </c>
      <c r="L1" s="30"/>
      <c r="M1" s="30"/>
      <c r="N1" s="30"/>
      <c r="O1" s="30"/>
      <c r="P1" s="30"/>
      <c r="Q1" s="30"/>
      <c r="R1" s="30"/>
      <c r="S1" s="30"/>
      <c r="T1" s="30"/>
      <c r="U1" s="24"/>
      <c r="V1" s="30" t="s">
        <v>153</v>
      </c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2" s="12" customFormat="1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3"/>
      <c r="K2" s="1" t="s">
        <v>142</v>
      </c>
      <c r="L2" s="1" t="s">
        <v>143</v>
      </c>
      <c r="M2" s="1" t="s">
        <v>144</v>
      </c>
      <c r="N2" s="1" t="s">
        <v>145</v>
      </c>
      <c r="O2" s="1" t="s">
        <v>146</v>
      </c>
      <c r="P2" s="1" t="s">
        <v>147</v>
      </c>
      <c r="Q2" s="1" t="s">
        <v>148</v>
      </c>
      <c r="R2" s="1" t="s">
        <v>149</v>
      </c>
      <c r="S2" s="1" t="s">
        <v>150</v>
      </c>
      <c r="T2" s="1" t="s">
        <v>151</v>
      </c>
      <c r="U2" s="24"/>
      <c r="V2" s="1" t="s">
        <v>141</v>
      </c>
      <c r="W2" s="1" t="s">
        <v>142</v>
      </c>
      <c r="X2" s="1" t="s">
        <v>143</v>
      </c>
      <c r="Y2" s="1" t="s">
        <v>144</v>
      </c>
      <c r="Z2" s="1" t="s">
        <v>145</v>
      </c>
      <c r="AA2" s="1" t="s">
        <v>146</v>
      </c>
      <c r="AB2" s="1" t="s">
        <v>147</v>
      </c>
      <c r="AC2" s="1" t="s">
        <v>148</v>
      </c>
      <c r="AD2" s="1" t="s">
        <v>149</v>
      </c>
      <c r="AE2" s="1" t="s">
        <v>150</v>
      </c>
      <c r="AF2" s="1" t="s">
        <v>151</v>
      </c>
    </row>
    <row r="3" spans="1:32" x14ac:dyDescent="0.25">
      <c r="A3" s="5" t="s">
        <v>9</v>
      </c>
      <c r="B3" s="6" t="s">
        <v>18</v>
      </c>
      <c r="C3" s="6" t="s">
        <v>19</v>
      </c>
      <c r="D3" s="7">
        <v>10.885999999999999</v>
      </c>
      <c r="E3" s="7">
        <v>4.5300000000000002E-3</v>
      </c>
      <c r="F3" s="7">
        <v>156200</v>
      </c>
      <c r="G3" s="7">
        <v>15.29</v>
      </c>
      <c r="H3" s="7">
        <v>2</v>
      </c>
      <c r="I3" s="8">
        <v>2</v>
      </c>
      <c r="K3">
        <v>6</v>
      </c>
      <c r="L3">
        <v>3</v>
      </c>
      <c r="M3">
        <v>2</v>
      </c>
      <c r="N3">
        <v>3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V3" s="3">
        <f>H3+I3</f>
        <v>4</v>
      </c>
      <c r="W3" s="3">
        <f>$H3+$I3+K3</f>
        <v>10</v>
      </c>
      <c r="X3" s="3">
        <f t="shared" ref="X3:AF3" si="0">$H3+$I3+L3</f>
        <v>7</v>
      </c>
      <c r="Y3" s="3">
        <f t="shared" si="0"/>
        <v>6</v>
      </c>
      <c r="Z3" s="3">
        <f t="shared" si="0"/>
        <v>7</v>
      </c>
      <c r="AA3" s="3">
        <f t="shared" si="0"/>
        <v>6</v>
      </c>
      <c r="AB3" s="3">
        <f t="shared" si="0"/>
        <v>7</v>
      </c>
      <c r="AC3" s="3">
        <f t="shared" si="0"/>
        <v>7</v>
      </c>
      <c r="AD3" s="3">
        <f t="shared" si="0"/>
        <v>7</v>
      </c>
      <c r="AE3" s="3">
        <f t="shared" si="0"/>
        <v>7</v>
      </c>
      <c r="AF3" s="3">
        <f t="shared" si="0"/>
        <v>7</v>
      </c>
    </row>
    <row r="4" spans="1:32" x14ac:dyDescent="0.25">
      <c r="A4" s="9"/>
      <c r="B4" s="9"/>
      <c r="C4" s="6" t="s">
        <v>20</v>
      </c>
      <c r="D4" s="7">
        <v>5.58</v>
      </c>
      <c r="E4" s="7">
        <v>0.03</v>
      </c>
      <c r="F4" s="7">
        <v>129700</v>
      </c>
      <c r="G4" s="7">
        <v>10</v>
      </c>
      <c r="H4" s="7">
        <v>2</v>
      </c>
      <c r="I4" s="8">
        <v>2</v>
      </c>
      <c r="K4">
        <v>6</v>
      </c>
      <c r="L4">
        <v>3</v>
      </c>
      <c r="M4">
        <v>3</v>
      </c>
      <c r="N4">
        <v>2</v>
      </c>
      <c r="O4">
        <v>3</v>
      </c>
      <c r="P4">
        <v>3</v>
      </c>
      <c r="Q4">
        <v>4</v>
      </c>
      <c r="R4">
        <v>4</v>
      </c>
      <c r="S4">
        <v>3</v>
      </c>
      <c r="T4">
        <v>5</v>
      </c>
      <c r="V4" s="3">
        <f>H4+I4</f>
        <v>4</v>
      </c>
      <c r="W4" s="3">
        <f t="shared" ref="W4:W67" si="1">$H4+$I4+K4</f>
        <v>10</v>
      </c>
      <c r="X4" s="3">
        <f t="shared" ref="X4:X67" si="2">$H4+$I4+L4</f>
        <v>7</v>
      </c>
      <c r="Y4" s="3">
        <f t="shared" ref="Y4:Y67" si="3">$H4+$I4+M4</f>
        <v>7</v>
      </c>
      <c r="Z4" s="3">
        <f t="shared" ref="Z4:Z67" si="4">$H4+$I4+N4</f>
        <v>6</v>
      </c>
      <c r="AA4" s="3">
        <f t="shared" ref="AA4:AA67" si="5">$H4+$I4+O4</f>
        <v>7</v>
      </c>
      <c r="AB4" s="3">
        <f t="shared" ref="AB4:AB67" si="6">$H4+$I4+P4</f>
        <v>7</v>
      </c>
      <c r="AC4" s="3">
        <f t="shared" ref="AC4:AC67" si="7">$H4+$I4+Q4</f>
        <v>8</v>
      </c>
      <c r="AD4" s="3">
        <f t="shared" ref="AD4:AD67" si="8">$H4+$I4+R4</f>
        <v>8</v>
      </c>
      <c r="AE4" s="3">
        <f t="shared" ref="AE4:AE67" si="9">$H4+$I4+S4</f>
        <v>7</v>
      </c>
      <c r="AF4" s="3">
        <f t="shared" ref="AF4:AF67" si="10">$H4+$I4+T4</f>
        <v>9</v>
      </c>
    </row>
    <row r="5" spans="1:32" x14ac:dyDescent="0.25">
      <c r="A5" s="9"/>
      <c r="B5" s="9"/>
      <c r="C5" s="6" t="s">
        <v>21</v>
      </c>
      <c r="D5" s="7">
        <v>39.915999999999997</v>
      </c>
      <c r="E5" s="7">
        <v>0.17842</v>
      </c>
      <c r="F5" s="7">
        <v>32900</v>
      </c>
      <c r="G5" s="9"/>
      <c r="H5" s="7">
        <v>2</v>
      </c>
      <c r="I5" s="8">
        <v>2</v>
      </c>
      <c r="K5">
        <v>10</v>
      </c>
      <c r="L5">
        <v>5</v>
      </c>
      <c r="M5">
        <v>7</v>
      </c>
      <c r="N5">
        <v>8</v>
      </c>
      <c r="O5">
        <v>7</v>
      </c>
      <c r="P5">
        <v>9</v>
      </c>
      <c r="Q5">
        <v>10</v>
      </c>
      <c r="R5">
        <v>10</v>
      </c>
      <c r="S5">
        <v>12</v>
      </c>
      <c r="T5">
        <v>12</v>
      </c>
      <c r="V5" s="3">
        <f>H5+I5</f>
        <v>4</v>
      </c>
      <c r="W5" s="3">
        <f t="shared" si="1"/>
        <v>14</v>
      </c>
      <c r="X5" s="3">
        <f t="shared" si="2"/>
        <v>9</v>
      </c>
      <c r="Y5" s="3">
        <f t="shared" si="3"/>
        <v>11</v>
      </c>
      <c r="Z5" s="3">
        <f t="shared" si="4"/>
        <v>12</v>
      </c>
      <c r="AA5" s="3">
        <f t="shared" si="5"/>
        <v>11</v>
      </c>
      <c r="AB5" s="3">
        <f t="shared" si="6"/>
        <v>13</v>
      </c>
      <c r="AC5" s="3">
        <f t="shared" si="7"/>
        <v>14</v>
      </c>
      <c r="AD5" s="3">
        <f t="shared" si="8"/>
        <v>14</v>
      </c>
      <c r="AE5" s="3">
        <f t="shared" si="9"/>
        <v>16</v>
      </c>
      <c r="AF5" s="3">
        <f t="shared" si="10"/>
        <v>16</v>
      </c>
    </row>
    <row r="6" spans="1:32" x14ac:dyDescent="0.25">
      <c r="A6" s="9"/>
      <c r="B6" s="9"/>
      <c r="C6" s="6" t="s">
        <v>22</v>
      </c>
      <c r="D6" s="7">
        <v>42.637999999999998</v>
      </c>
      <c r="E6" s="7">
        <v>8.4959999999999994E-2</v>
      </c>
      <c r="F6" s="7">
        <v>77100</v>
      </c>
      <c r="G6" s="9"/>
      <c r="H6" s="7">
        <v>4</v>
      </c>
      <c r="I6" s="8">
        <v>4</v>
      </c>
      <c r="K6">
        <v>9</v>
      </c>
      <c r="L6">
        <v>5</v>
      </c>
      <c r="M6">
        <v>6</v>
      </c>
      <c r="N6">
        <v>7</v>
      </c>
      <c r="O6">
        <v>7</v>
      </c>
      <c r="P6">
        <v>8</v>
      </c>
      <c r="Q6">
        <v>8</v>
      </c>
      <c r="R6">
        <v>9</v>
      </c>
      <c r="S6">
        <v>10</v>
      </c>
      <c r="T6">
        <v>11</v>
      </c>
      <c r="V6" s="3">
        <f>H6+I6</f>
        <v>8</v>
      </c>
      <c r="W6" s="3">
        <f t="shared" si="1"/>
        <v>17</v>
      </c>
      <c r="X6" s="3">
        <f t="shared" si="2"/>
        <v>13</v>
      </c>
      <c r="Y6" s="3">
        <f t="shared" si="3"/>
        <v>14</v>
      </c>
      <c r="Z6" s="3">
        <f t="shared" si="4"/>
        <v>15</v>
      </c>
      <c r="AA6" s="3">
        <f t="shared" si="5"/>
        <v>15</v>
      </c>
      <c r="AB6" s="3">
        <f t="shared" si="6"/>
        <v>16</v>
      </c>
      <c r="AC6" s="3">
        <f t="shared" si="7"/>
        <v>16</v>
      </c>
      <c r="AD6" s="3">
        <f t="shared" si="8"/>
        <v>17</v>
      </c>
      <c r="AE6" s="3">
        <f t="shared" si="9"/>
        <v>18</v>
      </c>
      <c r="AF6" s="3">
        <f t="shared" si="10"/>
        <v>19</v>
      </c>
    </row>
    <row r="7" spans="1:32" x14ac:dyDescent="0.25">
      <c r="A7" s="9"/>
      <c r="B7" s="9"/>
      <c r="C7" s="6" t="s">
        <v>23</v>
      </c>
      <c r="D7" s="7">
        <v>3.3109999999999999</v>
      </c>
      <c r="E7" s="7">
        <v>8.5000000000000006E-3</v>
      </c>
      <c r="F7" s="7">
        <v>242700</v>
      </c>
      <c r="G7" s="9"/>
      <c r="H7" s="7">
        <v>4</v>
      </c>
      <c r="I7" s="8">
        <v>4</v>
      </c>
      <c r="K7">
        <v>6</v>
      </c>
      <c r="L7">
        <v>3</v>
      </c>
      <c r="M7">
        <v>3</v>
      </c>
      <c r="N7">
        <v>3</v>
      </c>
      <c r="O7">
        <v>3</v>
      </c>
      <c r="P7">
        <v>4</v>
      </c>
      <c r="Q7">
        <v>3</v>
      </c>
      <c r="R7">
        <v>3</v>
      </c>
      <c r="S7">
        <v>5</v>
      </c>
      <c r="T7">
        <v>4</v>
      </c>
      <c r="V7" s="3">
        <f>H7+I7</f>
        <v>8</v>
      </c>
      <c r="W7" s="3">
        <f t="shared" si="1"/>
        <v>14</v>
      </c>
      <c r="X7" s="3">
        <f t="shared" si="2"/>
        <v>11</v>
      </c>
      <c r="Y7" s="3">
        <f t="shared" si="3"/>
        <v>11</v>
      </c>
      <c r="Z7" s="3">
        <f t="shared" si="4"/>
        <v>11</v>
      </c>
      <c r="AA7" s="3">
        <f t="shared" si="5"/>
        <v>11</v>
      </c>
      <c r="AB7" s="3">
        <f t="shared" si="6"/>
        <v>12</v>
      </c>
      <c r="AC7" s="3">
        <f t="shared" si="7"/>
        <v>11</v>
      </c>
      <c r="AD7" s="3">
        <f t="shared" si="8"/>
        <v>11</v>
      </c>
      <c r="AE7" s="3">
        <f t="shared" si="9"/>
        <v>13</v>
      </c>
      <c r="AF7" s="3">
        <f t="shared" si="10"/>
        <v>12</v>
      </c>
    </row>
    <row r="8" spans="1:32" x14ac:dyDescent="0.25">
      <c r="A8" s="9"/>
      <c r="B8" s="9"/>
      <c r="C8" s="6" t="s">
        <v>24</v>
      </c>
      <c r="D8" s="7">
        <v>5.5789999999999997</v>
      </c>
      <c r="E8" s="7">
        <v>2.5489999999999999E-2</v>
      </c>
      <c r="F8" s="7">
        <v>129700</v>
      </c>
      <c r="G8" s="7">
        <v>10</v>
      </c>
      <c r="H8" s="7">
        <v>2</v>
      </c>
      <c r="I8" s="8">
        <v>2</v>
      </c>
      <c r="K8">
        <v>6</v>
      </c>
      <c r="L8">
        <v>3</v>
      </c>
      <c r="M8">
        <v>3</v>
      </c>
      <c r="N8">
        <v>2</v>
      </c>
      <c r="O8">
        <v>3</v>
      </c>
      <c r="P8">
        <v>3</v>
      </c>
      <c r="Q8">
        <v>4</v>
      </c>
      <c r="R8">
        <v>4</v>
      </c>
      <c r="S8">
        <v>3</v>
      </c>
      <c r="T8">
        <v>5</v>
      </c>
      <c r="V8" s="3">
        <f>H8+I8</f>
        <v>4</v>
      </c>
      <c r="W8" s="3">
        <f t="shared" si="1"/>
        <v>10</v>
      </c>
      <c r="X8" s="3">
        <f t="shared" si="2"/>
        <v>7</v>
      </c>
      <c r="Y8" s="3">
        <f t="shared" si="3"/>
        <v>7</v>
      </c>
      <c r="Z8" s="3">
        <f t="shared" si="4"/>
        <v>6</v>
      </c>
      <c r="AA8" s="3">
        <f t="shared" si="5"/>
        <v>7</v>
      </c>
      <c r="AB8" s="3">
        <f t="shared" si="6"/>
        <v>7</v>
      </c>
      <c r="AC8" s="3">
        <f t="shared" si="7"/>
        <v>8</v>
      </c>
      <c r="AD8" s="3">
        <f t="shared" si="8"/>
        <v>8</v>
      </c>
      <c r="AE8" s="3">
        <f t="shared" si="9"/>
        <v>7</v>
      </c>
      <c r="AF8" s="3">
        <f t="shared" si="10"/>
        <v>9</v>
      </c>
    </row>
    <row r="9" spans="1:32" x14ac:dyDescent="0.25">
      <c r="A9" s="9"/>
      <c r="B9" s="9"/>
      <c r="C9" s="6" t="s">
        <v>25</v>
      </c>
      <c r="D9" s="7">
        <v>2.722</v>
      </c>
      <c r="E9" s="7">
        <v>5.6600000000000001E-3</v>
      </c>
      <c r="F9" s="7">
        <v>2270000</v>
      </c>
      <c r="G9" s="9"/>
      <c r="H9" s="7">
        <v>4</v>
      </c>
      <c r="I9" s="8">
        <v>4</v>
      </c>
      <c r="K9">
        <v>4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V9" s="3">
        <f>H9+I9</f>
        <v>8</v>
      </c>
      <c r="W9" s="3">
        <f t="shared" si="1"/>
        <v>12</v>
      </c>
      <c r="X9" s="3">
        <f t="shared" si="2"/>
        <v>8</v>
      </c>
      <c r="Y9" s="3">
        <f t="shared" si="3"/>
        <v>9</v>
      </c>
      <c r="Z9" s="3">
        <f t="shared" si="4"/>
        <v>9</v>
      </c>
      <c r="AA9" s="3">
        <f t="shared" si="5"/>
        <v>9</v>
      </c>
      <c r="AB9" s="3">
        <f t="shared" si="6"/>
        <v>9</v>
      </c>
      <c r="AC9" s="3">
        <f t="shared" si="7"/>
        <v>9</v>
      </c>
      <c r="AD9" s="3">
        <f t="shared" si="8"/>
        <v>9</v>
      </c>
      <c r="AE9" s="3">
        <f t="shared" si="9"/>
        <v>9</v>
      </c>
      <c r="AF9" s="3">
        <f t="shared" si="10"/>
        <v>9</v>
      </c>
    </row>
    <row r="10" spans="1:32" x14ac:dyDescent="0.25">
      <c r="A10" s="9"/>
      <c r="B10" s="9"/>
      <c r="C10" s="6" t="s">
        <v>26</v>
      </c>
      <c r="D10" s="7">
        <v>3.0390000000000001</v>
      </c>
      <c r="E10" s="7">
        <v>1.6999999999999999E-3</v>
      </c>
      <c r="F10" s="7">
        <v>117000</v>
      </c>
      <c r="G10" s="7">
        <v>10.61</v>
      </c>
      <c r="H10" s="7">
        <v>12</v>
      </c>
      <c r="I10" s="8">
        <v>12</v>
      </c>
      <c r="K10">
        <v>12</v>
      </c>
      <c r="L10">
        <v>8</v>
      </c>
      <c r="M10">
        <v>10</v>
      </c>
      <c r="N10">
        <v>10</v>
      </c>
      <c r="O10">
        <v>12</v>
      </c>
      <c r="P10">
        <v>13</v>
      </c>
      <c r="Q10">
        <v>16</v>
      </c>
      <c r="R10">
        <v>15</v>
      </c>
      <c r="S10">
        <v>18</v>
      </c>
      <c r="T10">
        <v>19</v>
      </c>
      <c r="V10" s="3">
        <f>H10+I10</f>
        <v>24</v>
      </c>
      <c r="W10" s="3">
        <f t="shared" si="1"/>
        <v>36</v>
      </c>
      <c r="X10" s="3">
        <f t="shared" si="2"/>
        <v>32</v>
      </c>
      <c r="Y10" s="3">
        <f t="shared" si="3"/>
        <v>34</v>
      </c>
      <c r="Z10" s="3">
        <f t="shared" si="4"/>
        <v>34</v>
      </c>
      <c r="AA10" s="3">
        <f t="shared" si="5"/>
        <v>36</v>
      </c>
      <c r="AB10" s="3">
        <f t="shared" si="6"/>
        <v>37</v>
      </c>
      <c r="AC10" s="3">
        <f t="shared" si="7"/>
        <v>40</v>
      </c>
      <c r="AD10" s="3">
        <f t="shared" si="8"/>
        <v>39</v>
      </c>
      <c r="AE10" s="3">
        <f t="shared" si="9"/>
        <v>42</v>
      </c>
      <c r="AF10" s="3">
        <f t="shared" si="10"/>
        <v>43</v>
      </c>
    </row>
    <row r="11" spans="1:32" x14ac:dyDescent="0.25">
      <c r="A11" s="9"/>
      <c r="B11" s="9"/>
      <c r="C11" s="6" t="s">
        <v>27</v>
      </c>
      <c r="D11" s="7">
        <v>42.637999999999998</v>
      </c>
      <c r="E11" s="7">
        <v>8.4959999999999994E-2</v>
      </c>
      <c r="F11" s="7">
        <v>77100</v>
      </c>
      <c r="G11" s="9"/>
      <c r="H11" s="7">
        <v>4</v>
      </c>
      <c r="I11" s="8">
        <v>4</v>
      </c>
      <c r="K11">
        <v>9</v>
      </c>
      <c r="L11">
        <v>5</v>
      </c>
      <c r="M11">
        <v>6</v>
      </c>
      <c r="N11">
        <v>8</v>
      </c>
      <c r="O11">
        <v>13</v>
      </c>
      <c r="P11">
        <v>19</v>
      </c>
      <c r="Q11">
        <v>24</v>
      </c>
      <c r="R11">
        <v>28</v>
      </c>
      <c r="S11">
        <v>32</v>
      </c>
      <c r="T11">
        <v>36</v>
      </c>
      <c r="V11" s="3">
        <f>H11+I11</f>
        <v>8</v>
      </c>
      <c r="W11" s="3">
        <f t="shared" si="1"/>
        <v>17</v>
      </c>
      <c r="X11" s="3">
        <f t="shared" si="2"/>
        <v>13</v>
      </c>
      <c r="Y11" s="3">
        <f t="shared" si="3"/>
        <v>14</v>
      </c>
      <c r="Z11" s="3">
        <f t="shared" si="4"/>
        <v>16</v>
      </c>
      <c r="AA11" s="3">
        <f t="shared" si="5"/>
        <v>21</v>
      </c>
      <c r="AB11" s="3">
        <f t="shared" si="6"/>
        <v>27</v>
      </c>
      <c r="AC11" s="3">
        <f t="shared" si="7"/>
        <v>32</v>
      </c>
      <c r="AD11" s="3">
        <f t="shared" si="8"/>
        <v>36</v>
      </c>
      <c r="AE11" s="3">
        <f t="shared" si="9"/>
        <v>40</v>
      </c>
      <c r="AF11" s="3">
        <f t="shared" si="10"/>
        <v>44</v>
      </c>
    </row>
    <row r="12" spans="1:32" x14ac:dyDescent="0.25">
      <c r="A12" s="9"/>
      <c r="B12" s="6" t="s">
        <v>219</v>
      </c>
      <c r="C12" s="6" t="s">
        <v>28</v>
      </c>
      <c r="D12" s="7">
        <v>49.71</v>
      </c>
      <c r="E12" s="7">
        <v>0.39328999999999997</v>
      </c>
      <c r="F12" s="7">
        <v>832600</v>
      </c>
      <c r="G12" s="9"/>
      <c r="H12" s="7">
        <v>6</v>
      </c>
      <c r="I12" s="7">
        <v>6</v>
      </c>
      <c r="K12">
        <v>3</v>
      </c>
      <c r="L12">
        <v>2</v>
      </c>
      <c r="M12">
        <v>1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3</v>
      </c>
      <c r="V12" s="3">
        <f>H12+I12</f>
        <v>12</v>
      </c>
      <c r="W12" s="3">
        <f t="shared" si="1"/>
        <v>15</v>
      </c>
      <c r="X12" s="3">
        <f t="shared" si="2"/>
        <v>14</v>
      </c>
      <c r="Y12" s="3">
        <f t="shared" si="3"/>
        <v>13</v>
      </c>
      <c r="Z12" s="3">
        <f t="shared" si="4"/>
        <v>14</v>
      </c>
      <c r="AA12" s="3">
        <f t="shared" si="5"/>
        <v>14</v>
      </c>
      <c r="AB12" s="3">
        <f t="shared" si="6"/>
        <v>14</v>
      </c>
      <c r="AC12" s="3">
        <f t="shared" si="7"/>
        <v>14</v>
      </c>
      <c r="AD12" s="3">
        <f t="shared" si="8"/>
        <v>14</v>
      </c>
      <c r="AE12" s="3">
        <f t="shared" si="9"/>
        <v>14</v>
      </c>
      <c r="AF12" s="3">
        <f t="shared" si="10"/>
        <v>15</v>
      </c>
    </row>
    <row r="13" spans="1:32" x14ac:dyDescent="0.25">
      <c r="A13" s="9"/>
      <c r="B13" s="9"/>
      <c r="C13" s="6" t="s">
        <v>29</v>
      </c>
      <c r="D13" s="7">
        <v>4.0369999999999999</v>
      </c>
      <c r="E13" s="7">
        <v>1.728E-2</v>
      </c>
      <c r="F13" s="7">
        <v>2350000</v>
      </c>
      <c r="G13" s="9"/>
      <c r="H13" s="7">
        <v>12</v>
      </c>
      <c r="I13" s="7">
        <v>12</v>
      </c>
      <c r="K13">
        <v>3</v>
      </c>
      <c r="L13">
        <v>1</v>
      </c>
      <c r="M13">
        <v>2</v>
      </c>
      <c r="N13">
        <v>1</v>
      </c>
      <c r="O13">
        <v>1</v>
      </c>
      <c r="P13">
        <v>2</v>
      </c>
      <c r="Q13">
        <v>1</v>
      </c>
      <c r="R13">
        <v>2</v>
      </c>
      <c r="S13">
        <v>2</v>
      </c>
      <c r="T13">
        <v>2</v>
      </c>
      <c r="V13" s="3">
        <f>H13+I13</f>
        <v>24</v>
      </c>
      <c r="W13" s="3">
        <f t="shared" si="1"/>
        <v>27</v>
      </c>
      <c r="X13" s="3">
        <f t="shared" si="2"/>
        <v>25</v>
      </c>
      <c r="Y13" s="3">
        <f t="shared" si="3"/>
        <v>26</v>
      </c>
      <c r="Z13" s="3">
        <f t="shared" si="4"/>
        <v>25</v>
      </c>
      <c r="AA13" s="3">
        <f t="shared" si="5"/>
        <v>25</v>
      </c>
      <c r="AB13" s="3">
        <f t="shared" si="6"/>
        <v>26</v>
      </c>
      <c r="AC13" s="3">
        <f t="shared" si="7"/>
        <v>25</v>
      </c>
      <c r="AD13" s="3">
        <f t="shared" si="8"/>
        <v>26</v>
      </c>
      <c r="AE13" s="3">
        <f t="shared" si="9"/>
        <v>26</v>
      </c>
      <c r="AF13" s="3">
        <f t="shared" si="10"/>
        <v>26</v>
      </c>
    </row>
    <row r="14" spans="1:32" x14ac:dyDescent="0.25">
      <c r="A14" s="9"/>
      <c r="B14" s="9"/>
      <c r="C14" s="6" t="s">
        <v>30</v>
      </c>
      <c r="D14" s="7">
        <v>0.45400000000000001</v>
      </c>
      <c r="E14" s="7">
        <v>1.6000000000000001E-4</v>
      </c>
      <c r="F14" s="7">
        <v>1250000</v>
      </c>
      <c r="G14" s="9"/>
      <c r="H14" s="7">
        <v>6</v>
      </c>
      <c r="I14" s="7">
        <v>6</v>
      </c>
      <c r="K14">
        <v>3</v>
      </c>
      <c r="L14">
        <v>1</v>
      </c>
      <c r="M14">
        <v>1</v>
      </c>
      <c r="N14">
        <v>2</v>
      </c>
      <c r="O14">
        <v>1</v>
      </c>
      <c r="P14">
        <v>2</v>
      </c>
      <c r="Q14">
        <v>1</v>
      </c>
      <c r="R14">
        <v>2</v>
      </c>
      <c r="S14">
        <v>1</v>
      </c>
      <c r="T14">
        <v>2</v>
      </c>
      <c r="V14" s="3">
        <f>H14+I14</f>
        <v>12</v>
      </c>
      <c r="W14" s="3">
        <f t="shared" si="1"/>
        <v>15</v>
      </c>
      <c r="X14" s="3">
        <f t="shared" si="2"/>
        <v>13</v>
      </c>
      <c r="Y14" s="3">
        <f t="shared" si="3"/>
        <v>13</v>
      </c>
      <c r="Z14" s="3">
        <f t="shared" si="4"/>
        <v>14</v>
      </c>
      <c r="AA14" s="3">
        <f t="shared" si="5"/>
        <v>13</v>
      </c>
      <c r="AB14" s="3">
        <f t="shared" si="6"/>
        <v>14</v>
      </c>
      <c r="AC14" s="3">
        <f t="shared" si="7"/>
        <v>13</v>
      </c>
      <c r="AD14" s="3">
        <f t="shared" si="8"/>
        <v>14</v>
      </c>
      <c r="AE14" s="3">
        <f t="shared" si="9"/>
        <v>13</v>
      </c>
      <c r="AF14" s="3">
        <f t="shared" si="10"/>
        <v>14</v>
      </c>
    </row>
    <row r="15" spans="1:32" x14ac:dyDescent="0.25">
      <c r="A15" s="9"/>
      <c r="B15" s="9"/>
      <c r="C15" s="6" t="s">
        <v>31</v>
      </c>
      <c r="D15" s="7">
        <v>0.63500000000000001</v>
      </c>
      <c r="E15" s="7">
        <v>5.6999999999999998E-4</v>
      </c>
      <c r="F15" s="7">
        <v>1140000</v>
      </c>
      <c r="G15" s="9"/>
      <c r="H15" s="7">
        <v>12</v>
      </c>
      <c r="I15" s="7">
        <v>12</v>
      </c>
      <c r="K15">
        <v>4</v>
      </c>
      <c r="L15">
        <v>2</v>
      </c>
      <c r="M15">
        <v>2</v>
      </c>
      <c r="N15">
        <v>2</v>
      </c>
      <c r="O15">
        <v>2</v>
      </c>
      <c r="P15">
        <v>3</v>
      </c>
      <c r="Q15">
        <v>2</v>
      </c>
      <c r="R15">
        <v>3</v>
      </c>
      <c r="S15">
        <v>3</v>
      </c>
      <c r="T15">
        <v>4</v>
      </c>
      <c r="V15" s="3">
        <f>H15+I15</f>
        <v>24</v>
      </c>
      <c r="W15" s="3">
        <f t="shared" si="1"/>
        <v>28</v>
      </c>
      <c r="X15" s="3">
        <f t="shared" si="2"/>
        <v>26</v>
      </c>
      <c r="Y15" s="3">
        <f t="shared" si="3"/>
        <v>26</v>
      </c>
      <c r="Z15" s="3">
        <f t="shared" si="4"/>
        <v>26</v>
      </c>
      <c r="AA15" s="3">
        <f t="shared" si="5"/>
        <v>26</v>
      </c>
      <c r="AB15" s="3">
        <f t="shared" si="6"/>
        <v>27</v>
      </c>
      <c r="AC15" s="3">
        <f t="shared" si="7"/>
        <v>26</v>
      </c>
      <c r="AD15" s="3">
        <f t="shared" si="8"/>
        <v>27</v>
      </c>
      <c r="AE15" s="3">
        <f t="shared" si="9"/>
        <v>27</v>
      </c>
      <c r="AF15" s="3">
        <f t="shared" si="10"/>
        <v>28</v>
      </c>
    </row>
    <row r="16" spans="1:32" x14ac:dyDescent="0.25">
      <c r="A16" s="9"/>
      <c r="B16" s="9"/>
      <c r="C16" s="6" t="s">
        <v>32</v>
      </c>
      <c r="D16" s="7">
        <v>25.31</v>
      </c>
      <c r="E16" s="7">
        <v>0.13088</v>
      </c>
      <c r="F16" s="7">
        <v>333000</v>
      </c>
      <c r="G16" s="9"/>
      <c r="H16" s="7">
        <v>6</v>
      </c>
      <c r="I16" s="7">
        <v>6</v>
      </c>
      <c r="K16">
        <v>5</v>
      </c>
      <c r="L16">
        <v>2</v>
      </c>
      <c r="M16">
        <v>3</v>
      </c>
      <c r="N16">
        <v>3</v>
      </c>
      <c r="O16">
        <v>3</v>
      </c>
      <c r="P16">
        <v>4</v>
      </c>
      <c r="Q16">
        <v>4</v>
      </c>
      <c r="R16">
        <v>5</v>
      </c>
      <c r="S16">
        <v>4</v>
      </c>
      <c r="T16">
        <v>6</v>
      </c>
      <c r="V16" s="3">
        <f>H16+I16</f>
        <v>12</v>
      </c>
      <c r="W16" s="3">
        <f t="shared" si="1"/>
        <v>17</v>
      </c>
      <c r="X16" s="3">
        <f t="shared" si="2"/>
        <v>14</v>
      </c>
      <c r="Y16" s="3">
        <f t="shared" si="3"/>
        <v>15</v>
      </c>
      <c r="Z16" s="3">
        <f t="shared" si="4"/>
        <v>15</v>
      </c>
      <c r="AA16" s="3">
        <f t="shared" si="5"/>
        <v>15</v>
      </c>
      <c r="AB16" s="3">
        <f t="shared" si="6"/>
        <v>16</v>
      </c>
      <c r="AC16" s="3">
        <f t="shared" si="7"/>
        <v>16</v>
      </c>
      <c r="AD16" s="3">
        <f t="shared" si="8"/>
        <v>17</v>
      </c>
      <c r="AE16" s="3">
        <f t="shared" si="9"/>
        <v>16</v>
      </c>
      <c r="AF16" s="3">
        <f t="shared" si="10"/>
        <v>18</v>
      </c>
    </row>
    <row r="17" spans="1:32" x14ac:dyDescent="0.25">
      <c r="A17" s="9"/>
      <c r="B17" s="9"/>
      <c r="C17" s="6" t="s">
        <v>33</v>
      </c>
      <c r="D17" s="7">
        <v>0.47599999999999998</v>
      </c>
      <c r="E17" s="7">
        <v>0</v>
      </c>
      <c r="F17" s="7">
        <v>1250000</v>
      </c>
      <c r="G17" s="7">
        <v>15</v>
      </c>
      <c r="H17" s="7">
        <v>6</v>
      </c>
      <c r="I17" s="7">
        <v>6</v>
      </c>
      <c r="K17">
        <v>3</v>
      </c>
      <c r="L17">
        <v>1</v>
      </c>
      <c r="M17">
        <v>1</v>
      </c>
      <c r="N17">
        <v>2</v>
      </c>
      <c r="O17">
        <v>1</v>
      </c>
      <c r="P17">
        <v>2</v>
      </c>
      <c r="Q17">
        <v>1</v>
      </c>
      <c r="R17">
        <v>2</v>
      </c>
      <c r="S17">
        <v>5</v>
      </c>
      <c r="T17">
        <v>6</v>
      </c>
      <c r="V17" s="3">
        <f>H17+I17</f>
        <v>12</v>
      </c>
      <c r="W17" s="3">
        <f t="shared" si="1"/>
        <v>15</v>
      </c>
      <c r="X17" s="3">
        <f t="shared" si="2"/>
        <v>13</v>
      </c>
      <c r="Y17" s="3">
        <f t="shared" si="3"/>
        <v>13</v>
      </c>
      <c r="Z17" s="3">
        <f t="shared" si="4"/>
        <v>14</v>
      </c>
      <c r="AA17" s="3">
        <f t="shared" si="5"/>
        <v>13</v>
      </c>
      <c r="AB17" s="3">
        <f t="shared" si="6"/>
        <v>14</v>
      </c>
      <c r="AC17" s="3">
        <f t="shared" si="7"/>
        <v>13</v>
      </c>
      <c r="AD17" s="3">
        <f t="shared" si="8"/>
        <v>14</v>
      </c>
      <c r="AE17" s="3">
        <f t="shared" si="9"/>
        <v>17</v>
      </c>
      <c r="AF17" s="3">
        <f t="shared" si="10"/>
        <v>18</v>
      </c>
    </row>
    <row r="18" spans="1:32" x14ac:dyDescent="0.25">
      <c r="A18" s="9"/>
      <c r="B18" s="9"/>
      <c r="C18" s="6" t="s">
        <v>34</v>
      </c>
      <c r="D18" s="7">
        <v>7.4530000000000003</v>
      </c>
      <c r="E18" s="7">
        <v>7.0800000000000004E-3</v>
      </c>
      <c r="F18" s="7">
        <v>32900</v>
      </c>
      <c r="G18" s="9"/>
      <c r="H18" s="7">
        <v>12</v>
      </c>
      <c r="I18" s="7">
        <v>12</v>
      </c>
      <c r="K18">
        <v>20</v>
      </c>
      <c r="L18">
        <v>21</v>
      </c>
      <c r="M18">
        <v>29</v>
      </c>
      <c r="N18">
        <v>35</v>
      </c>
      <c r="O18">
        <v>42</v>
      </c>
      <c r="P18">
        <v>49</v>
      </c>
      <c r="Q18">
        <v>56</v>
      </c>
      <c r="R18">
        <v>63</v>
      </c>
      <c r="S18">
        <v>70</v>
      </c>
      <c r="T18">
        <v>77</v>
      </c>
      <c r="V18" s="3">
        <f>H18+I18</f>
        <v>24</v>
      </c>
      <c r="W18" s="3">
        <f t="shared" si="1"/>
        <v>44</v>
      </c>
      <c r="X18" s="3">
        <f t="shared" si="2"/>
        <v>45</v>
      </c>
      <c r="Y18" s="3">
        <f t="shared" si="3"/>
        <v>53</v>
      </c>
      <c r="Z18" s="3">
        <f t="shared" si="4"/>
        <v>59</v>
      </c>
      <c r="AA18" s="3">
        <f t="shared" si="5"/>
        <v>66</v>
      </c>
      <c r="AB18" s="3">
        <f t="shared" si="6"/>
        <v>73</v>
      </c>
      <c r="AC18" s="3">
        <f t="shared" si="7"/>
        <v>80</v>
      </c>
      <c r="AD18" s="3">
        <f t="shared" si="8"/>
        <v>87</v>
      </c>
      <c r="AE18" s="3">
        <f t="shared" si="9"/>
        <v>94</v>
      </c>
      <c r="AF18" s="3">
        <f t="shared" si="10"/>
        <v>101</v>
      </c>
    </row>
    <row r="19" spans="1:32" x14ac:dyDescent="0.25">
      <c r="A19" s="9"/>
      <c r="B19" s="9"/>
      <c r="C19" s="6" t="s">
        <v>35</v>
      </c>
      <c r="D19" s="7">
        <v>0.26300000000000001</v>
      </c>
      <c r="E19" s="7">
        <v>1.42E-3</v>
      </c>
      <c r="F19" s="7">
        <v>37600000</v>
      </c>
      <c r="G19" s="9"/>
      <c r="H19" s="7">
        <v>24</v>
      </c>
      <c r="I19" s="7">
        <v>24</v>
      </c>
      <c r="K19">
        <v>2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V19" s="3">
        <f>H19+I19</f>
        <v>48</v>
      </c>
      <c r="W19" s="3">
        <f t="shared" si="1"/>
        <v>50</v>
      </c>
      <c r="X19" s="3">
        <f t="shared" si="2"/>
        <v>48</v>
      </c>
      <c r="Y19" s="3">
        <f t="shared" si="3"/>
        <v>49</v>
      </c>
      <c r="Z19" s="3">
        <f t="shared" si="4"/>
        <v>48</v>
      </c>
      <c r="AA19" s="3">
        <f t="shared" si="5"/>
        <v>49</v>
      </c>
      <c r="AB19" s="3">
        <f t="shared" si="6"/>
        <v>48</v>
      </c>
      <c r="AC19" s="3">
        <f t="shared" si="7"/>
        <v>48</v>
      </c>
      <c r="AD19" s="3">
        <f t="shared" si="8"/>
        <v>49</v>
      </c>
      <c r="AE19" s="3">
        <f t="shared" si="9"/>
        <v>48</v>
      </c>
      <c r="AF19" s="3">
        <f t="shared" si="10"/>
        <v>49</v>
      </c>
    </row>
    <row r="20" spans="1:32" x14ac:dyDescent="0.25">
      <c r="A20" s="9"/>
      <c r="B20" s="9"/>
      <c r="C20" s="6" t="s">
        <v>36</v>
      </c>
      <c r="D20" s="7">
        <v>11.93</v>
      </c>
      <c r="E20" s="7">
        <v>5.8290000000000002E-2</v>
      </c>
      <c r="F20" s="7">
        <v>131000</v>
      </c>
      <c r="G20" s="7">
        <v>5</v>
      </c>
      <c r="H20" s="7">
        <v>12</v>
      </c>
      <c r="I20" s="7">
        <v>12</v>
      </c>
      <c r="K20">
        <v>9</v>
      </c>
      <c r="L20">
        <v>8</v>
      </c>
      <c r="M20">
        <v>9</v>
      </c>
      <c r="N20">
        <v>10</v>
      </c>
      <c r="O20">
        <v>13</v>
      </c>
      <c r="P20">
        <v>23</v>
      </c>
      <c r="Q20">
        <v>36</v>
      </c>
      <c r="R20">
        <v>36</v>
      </c>
      <c r="S20">
        <v>36</v>
      </c>
      <c r="T20">
        <v>48</v>
      </c>
      <c r="V20" s="3">
        <f>H20+I20</f>
        <v>24</v>
      </c>
      <c r="W20" s="3">
        <f t="shared" si="1"/>
        <v>33</v>
      </c>
      <c r="X20" s="3">
        <f t="shared" si="2"/>
        <v>32</v>
      </c>
      <c r="Y20" s="3">
        <f t="shared" si="3"/>
        <v>33</v>
      </c>
      <c r="Z20" s="3">
        <f t="shared" si="4"/>
        <v>34</v>
      </c>
      <c r="AA20" s="3">
        <f t="shared" si="5"/>
        <v>37</v>
      </c>
      <c r="AB20" s="3">
        <f t="shared" si="6"/>
        <v>47</v>
      </c>
      <c r="AC20" s="3">
        <f t="shared" si="7"/>
        <v>60</v>
      </c>
      <c r="AD20" s="3">
        <f t="shared" si="8"/>
        <v>60</v>
      </c>
      <c r="AE20" s="3">
        <f t="shared" si="9"/>
        <v>60</v>
      </c>
      <c r="AF20" s="3">
        <f t="shared" si="10"/>
        <v>72</v>
      </c>
    </row>
    <row r="21" spans="1:32" x14ac:dyDescent="0.25">
      <c r="A21" s="9"/>
      <c r="B21" s="9"/>
      <c r="C21" s="6" t="s">
        <v>37</v>
      </c>
      <c r="D21" s="7">
        <v>0.63500000000000001</v>
      </c>
      <c r="E21" s="7">
        <v>5.6999999999999998E-4</v>
      </c>
      <c r="F21" s="7">
        <v>1140000</v>
      </c>
      <c r="G21" s="9"/>
      <c r="H21" s="7">
        <v>12</v>
      </c>
      <c r="I21" s="7">
        <v>12</v>
      </c>
      <c r="K21">
        <v>4</v>
      </c>
      <c r="L21">
        <v>2</v>
      </c>
      <c r="M21">
        <v>2</v>
      </c>
      <c r="N21">
        <v>2</v>
      </c>
      <c r="O21">
        <v>2</v>
      </c>
      <c r="P21">
        <v>3</v>
      </c>
      <c r="Q21">
        <v>2</v>
      </c>
      <c r="R21">
        <v>3</v>
      </c>
      <c r="S21">
        <v>3</v>
      </c>
      <c r="T21">
        <v>4</v>
      </c>
      <c r="V21" s="3">
        <f>H21+I21</f>
        <v>24</v>
      </c>
      <c r="W21" s="3">
        <f t="shared" si="1"/>
        <v>28</v>
      </c>
      <c r="X21" s="3">
        <f t="shared" si="2"/>
        <v>26</v>
      </c>
      <c r="Y21" s="3">
        <f t="shared" si="3"/>
        <v>26</v>
      </c>
      <c r="Z21" s="3">
        <f t="shared" si="4"/>
        <v>26</v>
      </c>
      <c r="AA21" s="3">
        <f t="shared" si="5"/>
        <v>26</v>
      </c>
      <c r="AB21" s="3">
        <f t="shared" si="6"/>
        <v>27</v>
      </c>
      <c r="AC21" s="3">
        <f t="shared" si="7"/>
        <v>26</v>
      </c>
      <c r="AD21" s="3">
        <f t="shared" si="8"/>
        <v>27</v>
      </c>
      <c r="AE21" s="3">
        <f t="shared" si="9"/>
        <v>27</v>
      </c>
      <c r="AF21" s="3">
        <f t="shared" si="10"/>
        <v>28</v>
      </c>
    </row>
    <row r="22" spans="1:32" x14ac:dyDescent="0.25">
      <c r="A22" s="9"/>
      <c r="B22" s="6" t="s">
        <v>38</v>
      </c>
      <c r="C22" s="6" t="s">
        <v>39</v>
      </c>
      <c r="D22" s="7">
        <v>92.760999999999996</v>
      </c>
      <c r="E22" s="7">
        <v>0.14216999999999999</v>
      </c>
      <c r="F22" s="7">
        <v>142525.20000000001</v>
      </c>
      <c r="G22" s="7">
        <v>2</v>
      </c>
      <c r="H22" s="7">
        <v>1</v>
      </c>
      <c r="I22" s="8">
        <v>1</v>
      </c>
      <c r="K22">
        <v>3</v>
      </c>
      <c r="L22">
        <v>1</v>
      </c>
      <c r="M22">
        <v>2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V22" s="3">
        <f>H22+I22</f>
        <v>2</v>
      </c>
      <c r="W22" s="3">
        <f t="shared" si="1"/>
        <v>5</v>
      </c>
      <c r="X22" s="3">
        <f t="shared" si="2"/>
        <v>3</v>
      </c>
      <c r="Y22" s="3">
        <f t="shared" si="3"/>
        <v>4</v>
      </c>
      <c r="Z22" s="3">
        <f t="shared" si="4"/>
        <v>6</v>
      </c>
      <c r="AA22" s="3">
        <f t="shared" si="5"/>
        <v>7</v>
      </c>
      <c r="AB22" s="3">
        <f t="shared" si="6"/>
        <v>8</v>
      </c>
      <c r="AC22" s="3">
        <f t="shared" si="7"/>
        <v>9</v>
      </c>
      <c r="AD22" s="3">
        <f t="shared" si="8"/>
        <v>10</v>
      </c>
      <c r="AE22" s="3">
        <f t="shared" si="9"/>
        <v>11</v>
      </c>
      <c r="AF22" s="3">
        <f t="shared" si="10"/>
        <v>12</v>
      </c>
    </row>
    <row r="23" spans="1:32" x14ac:dyDescent="0.25">
      <c r="A23" s="9"/>
      <c r="B23" s="9"/>
      <c r="C23" s="6" t="s">
        <v>40</v>
      </c>
      <c r="D23" s="7">
        <v>23.088000000000001</v>
      </c>
      <c r="E23" s="7">
        <v>2.86E-2</v>
      </c>
      <c r="F23" s="7">
        <v>27331.200000000001</v>
      </c>
      <c r="G23" s="7">
        <v>2.4</v>
      </c>
      <c r="H23" s="7">
        <v>1</v>
      </c>
      <c r="I23" s="8">
        <v>1</v>
      </c>
      <c r="K23">
        <v>4</v>
      </c>
      <c r="L23">
        <v>3</v>
      </c>
      <c r="M23">
        <v>2</v>
      </c>
      <c r="N23">
        <v>3</v>
      </c>
      <c r="O23">
        <v>4</v>
      </c>
      <c r="P23">
        <v>3</v>
      </c>
      <c r="Q23">
        <v>4</v>
      </c>
      <c r="R23">
        <v>5</v>
      </c>
      <c r="S23">
        <v>8</v>
      </c>
      <c r="T23">
        <v>9</v>
      </c>
      <c r="V23" s="3">
        <f>H23+I23</f>
        <v>2</v>
      </c>
      <c r="W23" s="3">
        <f t="shared" si="1"/>
        <v>6</v>
      </c>
      <c r="X23" s="3">
        <f t="shared" si="2"/>
        <v>5</v>
      </c>
      <c r="Y23" s="3">
        <f t="shared" si="3"/>
        <v>4</v>
      </c>
      <c r="Z23" s="3">
        <f t="shared" si="4"/>
        <v>5</v>
      </c>
      <c r="AA23" s="3">
        <f t="shared" si="5"/>
        <v>6</v>
      </c>
      <c r="AB23" s="3">
        <f t="shared" si="6"/>
        <v>5</v>
      </c>
      <c r="AC23" s="3">
        <f t="shared" si="7"/>
        <v>6</v>
      </c>
      <c r="AD23" s="3">
        <f t="shared" si="8"/>
        <v>7</v>
      </c>
      <c r="AE23" s="3">
        <f t="shared" si="9"/>
        <v>10</v>
      </c>
      <c r="AF23" s="3">
        <f t="shared" si="10"/>
        <v>11</v>
      </c>
    </row>
    <row r="24" spans="1:32" x14ac:dyDescent="0.25">
      <c r="A24" s="9"/>
      <c r="B24" s="9"/>
      <c r="C24" s="6" t="s">
        <v>41</v>
      </c>
      <c r="D24" s="7">
        <v>47.582999999999998</v>
      </c>
      <c r="E24" s="7">
        <v>7.3069999999999996E-2</v>
      </c>
      <c r="F24" s="7">
        <v>90140.4</v>
      </c>
      <c r="G24" s="7">
        <v>4</v>
      </c>
      <c r="H24" s="7">
        <v>1</v>
      </c>
      <c r="I24" s="8">
        <v>1</v>
      </c>
      <c r="K24">
        <v>3</v>
      </c>
      <c r="L24">
        <v>1</v>
      </c>
      <c r="M24">
        <v>1</v>
      </c>
      <c r="N24">
        <v>2</v>
      </c>
      <c r="O24">
        <v>1</v>
      </c>
      <c r="P24">
        <v>2</v>
      </c>
      <c r="Q24">
        <v>2</v>
      </c>
      <c r="R24">
        <v>4</v>
      </c>
      <c r="S24">
        <v>4</v>
      </c>
      <c r="T24">
        <v>5</v>
      </c>
      <c r="V24" s="3">
        <f>H24+I24</f>
        <v>2</v>
      </c>
      <c r="W24" s="3">
        <f t="shared" si="1"/>
        <v>5</v>
      </c>
      <c r="X24" s="3">
        <f t="shared" si="2"/>
        <v>3</v>
      </c>
      <c r="Y24" s="3">
        <f t="shared" si="3"/>
        <v>3</v>
      </c>
      <c r="Z24" s="3">
        <f t="shared" si="4"/>
        <v>4</v>
      </c>
      <c r="AA24" s="3">
        <f t="shared" si="5"/>
        <v>3</v>
      </c>
      <c r="AB24" s="3">
        <f t="shared" si="6"/>
        <v>4</v>
      </c>
      <c r="AC24" s="3">
        <f t="shared" si="7"/>
        <v>4</v>
      </c>
      <c r="AD24" s="3">
        <f t="shared" si="8"/>
        <v>6</v>
      </c>
      <c r="AE24" s="3">
        <f t="shared" si="9"/>
        <v>6</v>
      </c>
      <c r="AF24" s="3">
        <f t="shared" si="10"/>
        <v>7</v>
      </c>
    </row>
    <row r="25" spans="1:32" x14ac:dyDescent="0.25">
      <c r="A25" s="9"/>
      <c r="B25" s="9"/>
      <c r="C25" s="6" t="s">
        <v>42</v>
      </c>
      <c r="D25" s="7">
        <v>49.08</v>
      </c>
      <c r="E25" s="7">
        <v>0.11583</v>
      </c>
      <c r="F25" s="7">
        <v>181507.20000000001</v>
      </c>
      <c r="G25" s="7">
        <v>2</v>
      </c>
      <c r="H25" s="7">
        <v>1</v>
      </c>
      <c r="I25" s="8">
        <v>1</v>
      </c>
      <c r="K25">
        <v>2</v>
      </c>
      <c r="L25">
        <v>1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  <c r="S25">
        <v>9</v>
      </c>
      <c r="T25">
        <v>10</v>
      </c>
      <c r="V25" s="3">
        <f>H25+I25</f>
        <v>2</v>
      </c>
      <c r="W25" s="3">
        <f t="shared" si="1"/>
        <v>4</v>
      </c>
      <c r="X25" s="3">
        <f t="shared" si="2"/>
        <v>3</v>
      </c>
      <c r="Y25" s="3">
        <f t="shared" si="3"/>
        <v>5</v>
      </c>
      <c r="Z25" s="3">
        <f t="shared" si="4"/>
        <v>6</v>
      </c>
      <c r="AA25" s="3">
        <f t="shared" si="5"/>
        <v>7</v>
      </c>
      <c r="AB25" s="3">
        <f t="shared" si="6"/>
        <v>8</v>
      </c>
      <c r="AC25" s="3">
        <f t="shared" si="7"/>
        <v>9</v>
      </c>
      <c r="AD25" s="3">
        <f t="shared" si="8"/>
        <v>10</v>
      </c>
      <c r="AE25" s="3">
        <f t="shared" si="9"/>
        <v>11</v>
      </c>
      <c r="AF25" s="3">
        <f t="shared" si="10"/>
        <v>12</v>
      </c>
    </row>
    <row r="26" spans="1:32" x14ac:dyDescent="0.25">
      <c r="A26" s="9"/>
      <c r="B26" s="9"/>
      <c r="C26" s="6" t="s">
        <v>43</v>
      </c>
      <c r="D26" s="7">
        <v>15.377000000000001</v>
      </c>
      <c r="E26" s="7">
        <v>0.1011</v>
      </c>
      <c r="F26" s="7">
        <v>199640.4</v>
      </c>
      <c r="G26" s="7">
        <v>0.08</v>
      </c>
      <c r="H26" s="7">
        <v>1</v>
      </c>
      <c r="I26" s="8">
        <v>1</v>
      </c>
      <c r="K26">
        <v>27</v>
      </c>
      <c r="L26">
        <v>54</v>
      </c>
      <c r="M26">
        <v>81</v>
      </c>
      <c r="N26">
        <v>108</v>
      </c>
      <c r="O26">
        <v>135</v>
      </c>
      <c r="P26">
        <v>162</v>
      </c>
      <c r="Q26">
        <v>189</v>
      </c>
      <c r="R26">
        <v>216</v>
      </c>
      <c r="S26">
        <v>244</v>
      </c>
      <c r="T26">
        <v>271</v>
      </c>
      <c r="V26" s="3">
        <f>H26+I26</f>
        <v>2</v>
      </c>
      <c r="W26" s="3">
        <f t="shared" si="1"/>
        <v>29</v>
      </c>
      <c r="X26" s="3">
        <f t="shared" si="2"/>
        <v>56</v>
      </c>
      <c r="Y26" s="3">
        <f t="shared" si="3"/>
        <v>83</v>
      </c>
      <c r="Z26" s="3">
        <f t="shared" si="4"/>
        <v>110</v>
      </c>
      <c r="AA26" s="3">
        <f t="shared" si="5"/>
        <v>137</v>
      </c>
      <c r="AB26" s="3">
        <f t="shared" si="6"/>
        <v>164</v>
      </c>
      <c r="AC26" s="3">
        <f t="shared" si="7"/>
        <v>191</v>
      </c>
      <c r="AD26" s="3">
        <f t="shared" si="8"/>
        <v>218</v>
      </c>
      <c r="AE26" s="3">
        <f t="shared" si="9"/>
        <v>246</v>
      </c>
      <c r="AF26" s="3">
        <f t="shared" si="10"/>
        <v>273</v>
      </c>
    </row>
    <row r="27" spans="1:32" x14ac:dyDescent="0.25">
      <c r="A27" s="9"/>
      <c r="B27" s="9"/>
      <c r="C27" s="6" t="s">
        <v>44</v>
      </c>
      <c r="D27" s="7">
        <v>16.783000000000001</v>
      </c>
      <c r="E27" s="7">
        <v>2.2939999999999999E-2</v>
      </c>
      <c r="F27" s="7">
        <v>384651.6</v>
      </c>
      <c r="G27" s="7">
        <v>1</v>
      </c>
      <c r="H27" s="7">
        <v>1</v>
      </c>
      <c r="I27" s="8">
        <v>1</v>
      </c>
      <c r="K27">
        <v>2</v>
      </c>
      <c r="L27">
        <v>4</v>
      </c>
      <c r="M27">
        <v>6</v>
      </c>
      <c r="N27">
        <v>8</v>
      </c>
      <c r="O27">
        <v>10</v>
      </c>
      <c r="P27">
        <v>13</v>
      </c>
      <c r="Q27">
        <v>15</v>
      </c>
      <c r="R27">
        <v>17</v>
      </c>
      <c r="S27">
        <v>19</v>
      </c>
      <c r="T27">
        <v>21</v>
      </c>
      <c r="V27" s="3">
        <f>H27+I27</f>
        <v>2</v>
      </c>
      <c r="W27" s="3">
        <f t="shared" si="1"/>
        <v>4</v>
      </c>
      <c r="X27" s="3">
        <f t="shared" si="2"/>
        <v>6</v>
      </c>
      <c r="Y27" s="3">
        <f t="shared" si="3"/>
        <v>8</v>
      </c>
      <c r="Z27" s="3">
        <f t="shared" si="4"/>
        <v>10</v>
      </c>
      <c r="AA27" s="3">
        <f t="shared" si="5"/>
        <v>12</v>
      </c>
      <c r="AB27" s="3">
        <f t="shared" si="6"/>
        <v>15</v>
      </c>
      <c r="AC27" s="3">
        <f t="shared" si="7"/>
        <v>17</v>
      </c>
      <c r="AD27" s="3">
        <f t="shared" si="8"/>
        <v>19</v>
      </c>
      <c r="AE27" s="3">
        <f t="shared" si="9"/>
        <v>21</v>
      </c>
      <c r="AF27" s="3">
        <f t="shared" si="10"/>
        <v>23</v>
      </c>
    </row>
    <row r="28" spans="1:32" x14ac:dyDescent="0.25">
      <c r="A28" s="9"/>
      <c r="B28" s="6" t="s">
        <v>45</v>
      </c>
      <c r="C28" s="6" t="s">
        <v>46</v>
      </c>
      <c r="D28" s="7">
        <v>67.042000000000002</v>
      </c>
      <c r="E28" s="7">
        <v>0.11555</v>
      </c>
      <c r="F28" s="7">
        <v>25579.200000000001</v>
      </c>
      <c r="G28" s="7">
        <v>2.25</v>
      </c>
      <c r="H28" s="7">
        <v>1</v>
      </c>
      <c r="I28" s="8">
        <v>1</v>
      </c>
      <c r="K28">
        <v>3</v>
      </c>
      <c r="L28">
        <v>1</v>
      </c>
      <c r="M28">
        <v>1</v>
      </c>
      <c r="N28">
        <v>1</v>
      </c>
      <c r="O28">
        <v>4</v>
      </c>
      <c r="P28">
        <v>5</v>
      </c>
      <c r="Q28">
        <v>6</v>
      </c>
      <c r="R28">
        <v>7</v>
      </c>
      <c r="S28">
        <v>8</v>
      </c>
      <c r="T28">
        <v>9</v>
      </c>
      <c r="V28" s="3">
        <f>H28+I28</f>
        <v>2</v>
      </c>
      <c r="W28" s="3">
        <f t="shared" si="1"/>
        <v>5</v>
      </c>
      <c r="X28" s="3">
        <f t="shared" si="2"/>
        <v>3</v>
      </c>
      <c r="Y28" s="3">
        <f t="shared" si="3"/>
        <v>3</v>
      </c>
      <c r="Z28" s="3">
        <f t="shared" si="4"/>
        <v>3</v>
      </c>
      <c r="AA28" s="3">
        <f t="shared" si="5"/>
        <v>6</v>
      </c>
      <c r="AB28" s="3">
        <f t="shared" si="6"/>
        <v>7</v>
      </c>
      <c r="AC28" s="3">
        <f t="shared" si="7"/>
        <v>8</v>
      </c>
      <c r="AD28" s="3">
        <f t="shared" si="8"/>
        <v>9</v>
      </c>
      <c r="AE28" s="3">
        <f t="shared" si="9"/>
        <v>10</v>
      </c>
      <c r="AF28" s="3">
        <f t="shared" si="10"/>
        <v>11</v>
      </c>
    </row>
    <row r="29" spans="1:32" x14ac:dyDescent="0.25">
      <c r="A29" s="9"/>
      <c r="B29" s="9"/>
      <c r="C29" s="6" t="s">
        <v>47</v>
      </c>
      <c r="D29" s="7">
        <v>39.146000000000001</v>
      </c>
      <c r="E29" s="7">
        <v>6.5989999999999993E-2</v>
      </c>
      <c r="F29" s="7">
        <v>84008.4</v>
      </c>
      <c r="G29" s="7">
        <v>1</v>
      </c>
      <c r="H29" s="7">
        <v>1</v>
      </c>
      <c r="I29" s="8">
        <v>1</v>
      </c>
      <c r="K29">
        <v>2</v>
      </c>
      <c r="L29">
        <v>4</v>
      </c>
      <c r="M29">
        <v>6</v>
      </c>
      <c r="N29">
        <v>8</v>
      </c>
      <c r="O29">
        <v>10</v>
      </c>
      <c r="P29">
        <v>13</v>
      </c>
      <c r="Q29">
        <v>15</v>
      </c>
      <c r="R29">
        <v>17</v>
      </c>
      <c r="S29">
        <v>19</v>
      </c>
      <c r="T29">
        <v>21</v>
      </c>
      <c r="V29" s="3">
        <f>H29+I29</f>
        <v>2</v>
      </c>
      <c r="W29" s="3">
        <f t="shared" si="1"/>
        <v>4</v>
      </c>
      <c r="X29" s="3">
        <f t="shared" si="2"/>
        <v>6</v>
      </c>
      <c r="Y29" s="3">
        <f t="shared" si="3"/>
        <v>8</v>
      </c>
      <c r="Z29" s="3">
        <f t="shared" si="4"/>
        <v>10</v>
      </c>
      <c r="AA29" s="3">
        <f t="shared" si="5"/>
        <v>12</v>
      </c>
      <c r="AB29" s="3">
        <f t="shared" si="6"/>
        <v>15</v>
      </c>
      <c r="AC29" s="3">
        <f t="shared" si="7"/>
        <v>17</v>
      </c>
      <c r="AD29" s="3">
        <f t="shared" si="8"/>
        <v>19</v>
      </c>
      <c r="AE29" s="3">
        <f t="shared" si="9"/>
        <v>21</v>
      </c>
      <c r="AF29" s="3">
        <f t="shared" si="10"/>
        <v>23</v>
      </c>
    </row>
    <row r="30" spans="1:32" x14ac:dyDescent="0.25">
      <c r="A30" s="9"/>
      <c r="B30" s="9"/>
      <c r="C30" s="6" t="s">
        <v>48</v>
      </c>
      <c r="D30" s="7">
        <v>13.018000000000001</v>
      </c>
      <c r="E30" s="7">
        <v>1.728E-2</v>
      </c>
      <c r="F30" s="7">
        <v>296701.2</v>
      </c>
      <c r="G30" s="7">
        <v>0.16</v>
      </c>
      <c r="H30" s="7">
        <v>1</v>
      </c>
      <c r="I30" s="8">
        <v>1</v>
      </c>
      <c r="K30">
        <v>13</v>
      </c>
      <c r="L30">
        <v>27</v>
      </c>
      <c r="M30">
        <v>40</v>
      </c>
      <c r="N30">
        <v>54</v>
      </c>
      <c r="O30">
        <v>67</v>
      </c>
      <c r="P30">
        <v>81</v>
      </c>
      <c r="Q30">
        <v>94</v>
      </c>
      <c r="R30">
        <v>108</v>
      </c>
      <c r="S30">
        <v>122</v>
      </c>
      <c r="T30">
        <v>135</v>
      </c>
      <c r="V30" s="3">
        <f>H30+I30</f>
        <v>2</v>
      </c>
      <c r="W30" s="3">
        <f t="shared" si="1"/>
        <v>15</v>
      </c>
      <c r="X30" s="3">
        <f t="shared" si="2"/>
        <v>29</v>
      </c>
      <c r="Y30" s="3">
        <f t="shared" si="3"/>
        <v>42</v>
      </c>
      <c r="Z30" s="3">
        <f t="shared" si="4"/>
        <v>56</v>
      </c>
      <c r="AA30" s="3">
        <f t="shared" si="5"/>
        <v>69</v>
      </c>
      <c r="AB30" s="3">
        <f t="shared" si="6"/>
        <v>83</v>
      </c>
      <c r="AC30" s="3">
        <f t="shared" si="7"/>
        <v>96</v>
      </c>
      <c r="AD30" s="3">
        <f t="shared" si="8"/>
        <v>110</v>
      </c>
      <c r="AE30" s="3">
        <f t="shared" si="9"/>
        <v>124</v>
      </c>
      <c r="AF30" s="3">
        <f t="shared" si="10"/>
        <v>137</v>
      </c>
    </row>
    <row r="31" spans="1:32" x14ac:dyDescent="0.25">
      <c r="A31" s="9"/>
      <c r="B31" s="9"/>
      <c r="C31" s="6" t="s">
        <v>49</v>
      </c>
      <c r="D31" s="7">
        <v>5.7610000000000001</v>
      </c>
      <c r="E31" s="7">
        <v>6.5100000000000002E-3</v>
      </c>
      <c r="F31" s="7">
        <v>143488.79999999999</v>
      </c>
      <c r="G31" s="7">
        <v>1</v>
      </c>
      <c r="H31" s="7">
        <v>1</v>
      </c>
      <c r="I31" s="8">
        <v>1</v>
      </c>
      <c r="K31">
        <v>2</v>
      </c>
      <c r="L31">
        <v>4</v>
      </c>
      <c r="M31">
        <v>6</v>
      </c>
      <c r="N31">
        <v>8</v>
      </c>
      <c r="O31">
        <v>10</v>
      </c>
      <c r="P31">
        <v>13</v>
      </c>
      <c r="Q31">
        <v>15</v>
      </c>
      <c r="R31">
        <v>17</v>
      </c>
      <c r="S31">
        <v>19</v>
      </c>
      <c r="T31">
        <v>21</v>
      </c>
      <c r="V31" s="3">
        <f>H31+I31</f>
        <v>2</v>
      </c>
      <c r="W31" s="3">
        <f t="shared" si="1"/>
        <v>4</v>
      </c>
      <c r="X31" s="3">
        <f t="shared" si="2"/>
        <v>6</v>
      </c>
      <c r="Y31" s="3">
        <f t="shared" si="3"/>
        <v>8</v>
      </c>
      <c r="Z31" s="3">
        <f t="shared" si="4"/>
        <v>10</v>
      </c>
      <c r="AA31" s="3">
        <f t="shared" si="5"/>
        <v>12</v>
      </c>
      <c r="AB31" s="3">
        <f t="shared" si="6"/>
        <v>15</v>
      </c>
      <c r="AC31" s="3">
        <f t="shared" si="7"/>
        <v>17</v>
      </c>
      <c r="AD31" s="3">
        <f t="shared" si="8"/>
        <v>19</v>
      </c>
      <c r="AE31" s="3">
        <f t="shared" si="9"/>
        <v>21</v>
      </c>
      <c r="AF31" s="3">
        <f t="shared" si="10"/>
        <v>23</v>
      </c>
    </row>
    <row r="32" spans="1:32" x14ac:dyDescent="0.25">
      <c r="A32" s="9"/>
      <c r="B32" s="9"/>
      <c r="C32" s="6" t="s">
        <v>50</v>
      </c>
      <c r="D32" s="7">
        <v>149.23400000000001</v>
      </c>
      <c r="E32" s="7">
        <v>6.5699999999999995E-2</v>
      </c>
      <c r="F32" s="7">
        <v>296701.2</v>
      </c>
      <c r="G32" s="7">
        <v>0.36</v>
      </c>
      <c r="H32" s="7">
        <v>1</v>
      </c>
      <c r="I32" s="8">
        <v>1</v>
      </c>
      <c r="K32">
        <v>6</v>
      </c>
      <c r="L32">
        <v>12</v>
      </c>
      <c r="M32">
        <v>18</v>
      </c>
      <c r="N32">
        <v>24</v>
      </c>
      <c r="O32">
        <v>30</v>
      </c>
      <c r="P32">
        <v>36</v>
      </c>
      <c r="Q32">
        <v>42</v>
      </c>
      <c r="R32">
        <v>48</v>
      </c>
      <c r="S32">
        <v>54</v>
      </c>
      <c r="T32">
        <v>60</v>
      </c>
      <c r="V32" s="3">
        <f>H32+I32</f>
        <v>2</v>
      </c>
      <c r="W32" s="3">
        <f t="shared" si="1"/>
        <v>8</v>
      </c>
      <c r="X32" s="3">
        <f t="shared" si="2"/>
        <v>14</v>
      </c>
      <c r="Y32" s="3">
        <f t="shared" si="3"/>
        <v>20</v>
      </c>
      <c r="Z32" s="3">
        <f t="shared" si="4"/>
        <v>26</v>
      </c>
      <c r="AA32" s="3">
        <f t="shared" si="5"/>
        <v>32</v>
      </c>
      <c r="AB32" s="3">
        <f t="shared" si="6"/>
        <v>38</v>
      </c>
      <c r="AC32" s="3">
        <f t="shared" si="7"/>
        <v>44</v>
      </c>
      <c r="AD32" s="3">
        <f t="shared" si="8"/>
        <v>50</v>
      </c>
      <c r="AE32" s="3">
        <f t="shared" si="9"/>
        <v>56</v>
      </c>
      <c r="AF32" s="3">
        <f t="shared" si="10"/>
        <v>62</v>
      </c>
    </row>
    <row r="33" spans="1:32" x14ac:dyDescent="0.25">
      <c r="A33" s="9"/>
      <c r="B33" s="9"/>
      <c r="C33" s="6" t="s">
        <v>51</v>
      </c>
      <c r="D33" s="7">
        <v>149.23400000000001</v>
      </c>
      <c r="E33" s="7">
        <v>6.5699999999999995E-2</v>
      </c>
      <c r="F33" s="7">
        <v>296701.2</v>
      </c>
      <c r="G33" s="7">
        <v>0.36</v>
      </c>
      <c r="H33" s="7">
        <v>1</v>
      </c>
      <c r="I33" s="8">
        <v>1</v>
      </c>
      <c r="K33">
        <v>6</v>
      </c>
      <c r="L33">
        <v>12</v>
      </c>
      <c r="M33">
        <v>18</v>
      </c>
      <c r="N33">
        <v>24</v>
      </c>
      <c r="O33">
        <v>30</v>
      </c>
      <c r="P33">
        <v>36</v>
      </c>
      <c r="Q33">
        <v>42</v>
      </c>
      <c r="R33">
        <v>48</v>
      </c>
      <c r="S33">
        <v>54</v>
      </c>
      <c r="T33">
        <v>60</v>
      </c>
      <c r="V33" s="3">
        <f>H33+I33</f>
        <v>2</v>
      </c>
      <c r="W33" s="3">
        <f t="shared" si="1"/>
        <v>8</v>
      </c>
      <c r="X33" s="3">
        <f t="shared" si="2"/>
        <v>14</v>
      </c>
      <c r="Y33" s="3">
        <f t="shared" si="3"/>
        <v>20</v>
      </c>
      <c r="Z33" s="3">
        <f t="shared" si="4"/>
        <v>26</v>
      </c>
      <c r="AA33" s="3">
        <f t="shared" si="5"/>
        <v>32</v>
      </c>
      <c r="AB33" s="3">
        <f t="shared" si="6"/>
        <v>38</v>
      </c>
      <c r="AC33" s="3">
        <f t="shared" si="7"/>
        <v>44</v>
      </c>
      <c r="AD33" s="3">
        <f t="shared" si="8"/>
        <v>50</v>
      </c>
      <c r="AE33" s="3">
        <f t="shared" si="9"/>
        <v>56</v>
      </c>
      <c r="AF33" s="3">
        <f t="shared" si="10"/>
        <v>62</v>
      </c>
    </row>
    <row r="34" spans="1:32" x14ac:dyDescent="0.25">
      <c r="A34" s="9"/>
      <c r="B34" s="9"/>
      <c r="C34" s="6" t="s">
        <v>52</v>
      </c>
      <c r="D34" s="7">
        <v>32.250999999999998</v>
      </c>
      <c r="E34" s="7">
        <v>7.1650000000000005E-2</v>
      </c>
      <c r="F34" s="7">
        <v>717356.4</v>
      </c>
      <c r="G34" s="7">
        <v>0.22</v>
      </c>
      <c r="H34" s="7">
        <v>1</v>
      </c>
      <c r="I34" s="8">
        <v>1</v>
      </c>
      <c r="K34">
        <v>9</v>
      </c>
      <c r="L34">
        <v>19</v>
      </c>
      <c r="M34">
        <v>29</v>
      </c>
      <c r="N34">
        <v>39</v>
      </c>
      <c r="O34">
        <v>49</v>
      </c>
      <c r="P34">
        <v>59</v>
      </c>
      <c r="Q34">
        <v>69</v>
      </c>
      <c r="R34">
        <v>78</v>
      </c>
      <c r="S34">
        <v>88</v>
      </c>
      <c r="T34">
        <v>98</v>
      </c>
      <c r="V34" s="3">
        <f>H34+I34</f>
        <v>2</v>
      </c>
      <c r="W34" s="3">
        <f t="shared" si="1"/>
        <v>11</v>
      </c>
      <c r="X34" s="3">
        <f t="shared" si="2"/>
        <v>21</v>
      </c>
      <c r="Y34" s="3">
        <f t="shared" si="3"/>
        <v>31</v>
      </c>
      <c r="Z34" s="3">
        <f t="shared" si="4"/>
        <v>41</v>
      </c>
      <c r="AA34" s="3">
        <f t="shared" si="5"/>
        <v>51</v>
      </c>
      <c r="AB34" s="3">
        <f t="shared" si="6"/>
        <v>61</v>
      </c>
      <c r="AC34" s="3">
        <f t="shared" si="7"/>
        <v>71</v>
      </c>
      <c r="AD34" s="3">
        <f t="shared" si="8"/>
        <v>80</v>
      </c>
      <c r="AE34" s="3">
        <f t="shared" si="9"/>
        <v>90</v>
      </c>
      <c r="AF34" s="3">
        <f t="shared" si="10"/>
        <v>100</v>
      </c>
    </row>
    <row r="35" spans="1:32" x14ac:dyDescent="0.25">
      <c r="A35" s="9"/>
      <c r="B35" s="9"/>
      <c r="C35" s="6" t="s">
        <v>53</v>
      </c>
      <c r="D35" s="7">
        <v>2.54</v>
      </c>
      <c r="E35" s="7">
        <v>2.5500000000000002E-3</v>
      </c>
      <c r="F35" s="7">
        <v>137181.6</v>
      </c>
      <c r="G35" s="7">
        <v>1</v>
      </c>
      <c r="H35" s="7">
        <v>1</v>
      </c>
      <c r="I35" s="8">
        <v>1</v>
      </c>
      <c r="K35">
        <v>2</v>
      </c>
      <c r="L35">
        <v>4</v>
      </c>
      <c r="M35">
        <v>6</v>
      </c>
      <c r="N35">
        <v>8</v>
      </c>
      <c r="O35">
        <v>10</v>
      </c>
      <c r="P35">
        <v>13</v>
      </c>
      <c r="Q35">
        <v>15</v>
      </c>
      <c r="R35">
        <v>17</v>
      </c>
      <c r="S35">
        <v>19</v>
      </c>
      <c r="T35">
        <v>21</v>
      </c>
      <c r="V35" s="3">
        <f>H35+I35</f>
        <v>2</v>
      </c>
      <c r="W35" s="3">
        <f t="shared" si="1"/>
        <v>4</v>
      </c>
      <c r="X35" s="3">
        <f t="shared" si="2"/>
        <v>6</v>
      </c>
      <c r="Y35" s="3">
        <f t="shared" si="3"/>
        <v>8</v>
      </c>
      <c r="Z35" s="3">
        <f t="shared" si="4"/>
        <v>10</v>
      </c>
      <c r="AA35" s="3">
        <f t="shared" si="5"/>
        <v>12</v>
      </c>
      <c r="AB35" s="3">
        <f t="shared" si="6"/>
        <v>15</v>
      </c>
      <c r="AC35" s="3">
        <f t="shared" si="7"/>
        <v>17</v>
      </c>
      <c r="AD35" s="3">
        <f t="shared" si="8"/>
        <v>19</v>
      </c>
      <c r="AE35" s="3">
        <f t="shared" si="9"/>
        <v>21</v>
      </c>
      <c r="AF35" s="3">
        <f t="shared" si="10"/>
        <v>23</v>
      </c>
    </row>
    <row r="36" spans="1:32" x14ac:dyDescent="0.25">
      <c r="A36" s="9"/>
      <c r="B36" s="9"/>
      <c r="C36" s="6" t="s">
        <v>16</v>
      </c>
      <c r="D36" s="7">
        <v>44.997</v>
      </c>
      <c r="E36" s="7">
        <v>8.3830000000000002E-2</v>
      </c>
      <c r="F36" s="7">
        <v>87950.399999999994</v>
      </c>
      <c r="G36" s="7">
        <v>7.72</v>
      </c>
      <c r="H36" s="7">
        <v>1</v>
      </c>
      <c r="I36" s="8">
        <v>1</v>
      </c>
      <c r="K36">
        <v>2</v>
      </c>
      <c r="L36">
        <v>1</v>
      </c>
      <c r="M36">
        <v>0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2</v>
      </c>
      <c r="V36" s="3">
        <f>H36+I36</f>
        <v>2</v>
      </c>
      <c r="W36" s="3">
        <f t="shared" si="1"/>
        <v>4</v>
      </c>
      <c r="X36" s="3">
        <f t="shared" si="2"/>
        <v>3</v>
      </c>
      <c r="Y36" s="3">
        <f t="shared" si="3"/>
        <v>2</v>
      </c>
      <c r="Z36" s="3">
        <f t="shared" si="4"/>
        <v>3</v>
      </c>
      <c r="AA36" s="3">
        <f t="shared" si="5"/>
        <v>3</v>
      </c>
      <c r="AB36" s="3">
        <f t="shared" si="6"/>
        <v>2</v>
      </c>
      <c r="AC36" s="3">
        <f t="shared" si="7"/>
        <v>3</v>
      </c>
      <c r="AD36" s="3">
        <f t="shared" si="8"/>
        <v>3</v>
      </c>
      <c r="AE36" s="3">
        <f t="shared" si="9"/>
        <v>3</v>
      </c>
      <c r="AF36" s="3">
        <f t="shared" si="10"/>
        <v>4</v>
      </c>
    </row>
    <row r="37" spans="1:32" x14ac:dyDescent="0.25">
      <c r="A37" s="9"/>
      <c r="B37" s="9"/>
      <c r="C37" s="6" t="s">
        <v>54</v>
      </c>
      <c r="D37" s="7">
        <v>31.344000000000001</v>
      </c>
      <c r="E37" s="7">
        <v>8.6940000000000003E-2</v>
      </c>
      <c r="F37" s="7">
        <v>42398.400000000001</v>
      </c>
      <c r="G37" s="7">
        <v>2</v>
      </c>
      <c r="H37" s="7">
        <v>1</v>
      </c>
      <c r="I37" s="8">
        <v>1</v>
      </c>
      <c r="K37">
        <v>2</v>
      </c>
      <c r="L37">
        <v>1</v>
      </c>
      <c r="M37">
        <v>3</v>
      </c>
      <c r="N37">
        <v>4</v>
      </c>
      <c r="O37">
        <v>5</v>
      </c>
      <c r="P37">
        <v>6</v>
      </c>
      <c r="Q37">
        <v>7</v>
      </c>
      <c r="R37">
        <v>8</v>
      </c>
      <c r="S37">
        <v>9</v>
      </c>
      <c r="T37">
        <v>10</v>
      </c>
      <c r="V37" s="3">
        <f>H37+I37</f>
        <v>2</v>
      </c>
      <c r="W37" s="3">
        <f t="shared" si="1"/>
        <v>4</v>
      </c>
      <c r="X37" s="3">
        <f t="shared" si="2"/>
        <v>3</v>
      </c>
      <c r="Y37" s="3">
        <f t="shared" si="3"/>
        <v>5</v>
      </c>
      <c r="Z37" s="3">
        <f t="shared" si="4"/>
        <v>6</v>
      </c>
      <c r="AA37" s="3">
        <f t="shared" si="5"/>
        <v>7</v>
      </c>
      <c r="AB37" s="3">
        <f t="shared" si="6"/>
        <v>8</v>
      </c>
      <c r="AC37" s="3">
        <f t="shared" si="7"/>
        <v>9</v>
      </c>
      <c r="AD37" s="3">
        <f t="shared" si="8"/>
        <v>10</v>
      </c>
      <c r="AE37" s="3">
        <f t="shared" si="9"/>
        <v>11</v>
      </c>
      <c r="AF37" s="3">
        <f t="shared" si="10"/>
        <v>12</v>
      </c>
    </row>
    <row r="38" spans="1:32" x14ac:dyDescent="0.25">
      <c r="A38" s="9"/>
      <c r="B38" s="9"/>
      <c r="C38" s="6" t="s">
        <v>55</v>
      </c>
      <c r="D38" s="7">
        <v>16.829000000000001</v>
      </c>
      <c r="E38" s="7">
        <v>4.2479999999999997E-2</v>
      </c>
      <c r="F38" s="7">
        <v>56677.2</v>
      </c>
      <c r="G38" s="7">
        <v>1</v>
      </c>
      <c r="H38" s="7">
        <v>1</v>
      </c>
      <c r="I38" s="8">
        <v>1</v>
      </c>
      <c r="K38">
        <v>2</v>
      </c>
      <c r="L38">
        <v>4</v>
      </c>
      <c r="M38">
        <v>6</v>
      </c>
      <c r="N38">
        <v>8</v>
      </c>
      <c r="O38">
        <v>10</v>
      </c>
      <c r="P38">
        <v>13</v>
      </c>
      <c r="Q38">
        <v>15</v>
      </c>
      <c r="R38">
        <v>17</v>
      </c>
      <c r="S38">
        <v>19</v>
      </c>
      <c r="T38">
        <v>21</v>
      </c>
      <c r="V38" s="3">
        <f>H38+I38</f>
        <v>2</v>
      </c>
      <c r="W38" s="3">
        <f t="shared" si="1"/>
        <v>4</v>
      </c>
      <c r="X38" s="3">
        <f t="shared" si="2"/>
        <v>6</v>
      </c>
      <c r="Y38" s="3">
        <f t="shared" si="3"/>
        <v>8</v>
      </c>
      <c r="Z38" s="3">
        <f t="shared" si="4"/>
        <v>10</v>
      </c>
      <c r="AA38" s="3">
        <f t="shared" si="5"/>
        <v>12</v>
      </c>
      <c r="AB38" s="3">
        <f t="shared" si="6"/>
        <v>15</v>
      </c>
      <c r="AC38" s="3">
        <f t="shared" si="7"/>
        <v>17</v>
      </c>
      <c r="AD38" s="3">
        <f t="shared" si="8"/>
        <v>19</v>
      </c>
      <c r="AE38" s="3">
        <f t="shared" si="9"/>
        <v>21</v>
      </c>
      <c r="AF38" s="3">
        <f t="shared" si="10"/>
        <v>23</v>
      </c>
    </row>
    <row r="39" spans="1:32" x14ac:dyDescent="0.25">
      <c r="A39" s="9"/>
      <c r="B39" s="9"/>
      <c r="C39" s="6" t="s">
        <v>56</v>
      </c>
      <c r="D39" s="7">
        <v>4.8079999999999998</v>
      </c>
      <c r="E39" s="7">
        <v>3.3999999999999998E-3</v>
      </c>
      <c r="F39" s="7">
        <v>143664</v>
      </c>
      <c r="G39" s="7">
        <v>10</v>
      </c>
      <c r="H39" s="7">
        <v>1</v>
      </c>
      <c r="I39" s="8">
        <v>1</v>
      </c>
      <c r="K39">
        <v>2</v>
      </c>
      <c r="L39">
        <v>0</v>
      </c>
      <c r="M39">
        <v>1</v>
      </c>
      <c r="N39">
        <v>0</v>
      </c>
      <c r="O39">
        <v>1</v>
      </c>
      <c r="P39">
        <v>0</v>
      </c>
      <c r="Q39">
        <v>1</v>
      </c>
      <c r="R39">
        <v>0</v>
      </c>
      <c r="S39">
        <v>1</v>
      </c>
      <c r="T39">
        <v>1</v>
      </c>
      <c r="V39" s="3">
        <f>H39+I39</f>
        <v>2</v>
      </c>
      <c r="W39" s="3">
        <f t="shared" si="1"/>
        <v>4</v>
      </c>
      <c r="X39" s="3">
        <f t="shared" si="2"/>
        <v>2</v>
      </c>
      <c r="Y39" s="3">
        <f t="shared" si="3"/>
        <v>3</v>
      </c>
      <c r="Z39" s="3">
        <f t="shared" si="4"/>
        <v>2</v>
      </c>
      <c r="AA39" s="3">
        <f t="shared" si="5"/>
        <v>3</v>
      </c>
      <c r="AB39" s="3">
        <f t="shared" si="6"/>
        <v>2</v>
      </c>
      <c r="AC39" s="3">
        <f t="shared" si="7"/>
        <v>3</v>
      </c>
      <c r="AD39" s="3">
        <f t="shared" si="8"/>
        <v>2</v>
      </c>
      <c r="AE39" s="3">
        <f t="shared" si="9"/>
        <v>3</v>
      </c>
      <c r="AF39" s="3">
        <f t="shared" si="10"/>
        <v>3</v>
      </c>
    </row>
    <row r="40" spans="1:32" x14ac:dyDescent="0.25">
      <c r="A40" s="9"/>
      <c r="B40" s="9"/>
      <c r="C40" s="6" t="s">
        <v>57</v>
      </c>
      <c r="D40" s="7">
        <v>7.6660000000000004</v>
      </c>
      <c r="E40" s="7">
        <v>1.0200000000000001E-2</v>
      </c>
      <c r="F40" s="7">
        <v>359072.4</v>
      </c>
      <c r="G40" s="7">
        <v>0.84</v>
      </c>
      <c r="H40" s="7">
        <v>1</v>
      </c>
      <c r="I40" s="8">
        <v>1</v>
      </c>
      <c r="K40">
        <v>2</v>
      </c>
      <c r="L40">
        <v>5</v>
      </c>
      <c r="M40">
        <v>7</v>
      </c>
      <c r="N40">
        <v>10</v>
      </c>
      <c r="O40">
        <v>12</v>
      </c>
      <c r="P40">
        <v>15</v>
      </c>
      <c r="Q40">
        <v>18</v>
      </c>
      <c r="R40">
        <v>20</v>
      </c>
      <c r="S40">
        <v>23</v>
      </c>
      <c r="T40">
        <v>25</v>
      </c>
      <c r="V40" s="3">
        <f>H40+I40</f>
        <v>2</v>
      </c>
      <c r="W40" s="3">
        <f t="shared" si="1"/>
        <v>4</v>
      </c>
      <c r="X40" s="3">
        <f t="shared" si="2"/>
        <v>7</v>
      </c>
      <c r="Y40" s="3">
        <f t="shared" si="3"/>
        <v>9</v>
      </c>
      <c r="Z40" s="3">
        <f t="shared" si="4"/>
        <v>12</v>
      </c>
      <c r="AA40" s="3">
        <f t="shared" si="5"/>
        <v>14</v>
      </c>
      <c r="AB40" s="3">
        <f t="shared" si="6"/>
        <v>17</v>
      </c>
      <c r="AC40" s="3">
        <f t="shared" si="7"/>
        <v>20</v>
      </c>
      <c r="AD40" s="3">
        <f t="shared" si="8"/>
        <v>22</v>
      </c>
      <c r="AE40" s="3">
        <f t="shared" si="9"/>
        <v>25</v>
      </c>
      <c r="AF40" s="3">
        <f t="shared" si="10"/>
        <v>27</v>
      </c>
    </row>
    <row r="41" spans="1:32" x14ac:dyDescent="0.25">
      <c r="A41" s="9"/>
      <c r="B41" s="9"/>
      <c r="C41" s="6" t="s">
        <v>58</v>
      </c>
      <c r="D41" s="7">
        <v>9.4350000000000005</v>
      </c>
      <c r="E41" s="7">
        <v>1.8409999999999999E-2</v>
      </c>
      <c r="F41" s="7">
        <v>226884</v>
      </c>
      <c r="G41" s="7">
        <v>19.920000000000002</v>
      </c>
      <c r="H41" s="7">
        <v>1</v>
      </c>
      <c r="I41" s="8">
        <v>1</v>
      </c>
      <c r="K41">
        <v>2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1</v>
      </c>
      <c r="T41">
        <v>0</v>
      </c>
      <c r="V41" s="3">
        <f>H41+I41</f>
        <v>2</v>
      </c>
      <c r="W41" s="3">
        <f t="shared" si="1"/>
        <v>4</v>
      </c>
      <c r="X41" s="3">
        <f t="shared" si="2"/>
        <v>2</v>
      </c>
      <c r="Y41" s="3">
        <f t="shared" si="3"/>
        <v>2</v>
      </c>
      <c r="Z41" s="3">
        <f t="shared" si="4"/>
        <v>3</v>
      </c>
      <c r="AA41" s="3">
        <f t="shared" si="5"/>
        <v>2</v>
      </c>
      <c r="AB41" s="3">
        <f t="shared" si="6"/>
        <v>3</v>
      </c>
      <c r="AC41" s="3">
        <f t="shared" si="7"/>
        <v>2</v>
      </c>
      <c r="AD41" s="3">
        <f t="shared" si="8"/>
        <v>2</v>
      </c>
      <c r="AE41" s="3">
        <f t="shared" si="9"/>
        <v>3</v>
      </c>
      <c r="AF41" s="3">
        <f t="shared" si="10"/>
        <v>2</v>
      </c>
    </row>
    <row r="42" spans="1:32" x14ac:dyDescent="0.25">
      <c r="A42" s="9"/>
      <c r="B42" s="9"/>
      <c r="C42" s="6" t="s">
        <v>59</v>
      </c>
      <c r="D42" s="7">
        <v>47.536999999999999</v>
      </c>
      <c r="E42" s="7">
        <v>9.7420000000000007E-2</v>
      </c>
      <c r="F42" s="7">
        <v>64561.2</v>
      </c>
      <c r="G42" s="7">
        <v>5</v>
      </c>
      <c r="H42" s="7">
        <v>1</v>
      </c>
      <c r="I42" s="8">
        <v>1</v>
      </c>
      <c r="K42">
        <v>2</v>
      </c>
      <c r="L42">
        <v>1</v>
      </c>
      <c r="M42">
        <v>1</v>
      </c>
      <c r="N42">
        <v>0</v>
      </c>
      <c r="O42">
        <v>1</v>
      </c>
      <c r="P42">
        <v>1</v>
      </c>
      <c r="Q42">
        <v>3</v>
      </c>
      <c r="R42">
        <v>3</v>
      </c>
      <c r="S42">
        <v>3</v>
      </c>
      <c r="T42">
        <v>4</v>
      </c>
      <c r="V42" s="3">
        <f>H42+I42</f>
        <v>2</v>
      </c>
      <c r="W42" s="3">
        <f t="shared" si="1"/>
        <v>4</v>
      </c>
      <c r="X42" s="3">
        <f t="shared" si="2"/>
        <v>3</v>
      </c>
      <c r="Y42" s="3">
        <f t="shared" si="3"/>
        <v>3</v>
      </c>
      <c r="Z42" s="3">
        <f t="shared" si="4"/>
        <v>2</v>
      </c>
      <c r="AA42" s="3">
        <f t="shared" si="5"/>
        <v>3</v>
      </c>
      <c r="AB42" s="3">
        <f t="shared" si="6"/>
        <v>3</v>
      </c>
      <c r="AC42" s="3">
        <f t="shared" si="7"/>
        <v>5</v>
      </c>
      <c r="AD42" s="3">
        <f t="shared" si="8"/>
        <v>5</v>
      </c>
      <c r="AE42" s="3">
        <f t="shared" si="9"/>
        <v>5</v>
      </c>
      <c r="AF42" s="3">
        <f t="shared" si="10"/>
        <v>6</v>
      </c>
    </row>
    <row r="43" spans="1:32" x14ac:dyDescent="0.25">
      <c r="A43" s="9"/>
      <c r="B43" s="6" t="s">
        <v>67</v>
      </c>
      <c r="C43" s="6" t="s">
        <v>19</v>
      </c>
      <c r="D43" s="7">
        <v>10.885999999999999</v>
      </c>
      <c r="E43" s="7">
        <v>4.5300000000000002E-3</v>
      </c>
      <c r="F43" s="7">
        <v>156200</v>
      </c>
      <c r="G43" s="7">
        <v>15.29</v>
      </c>
      <c r="H43" s="8">
        <v>1</v>
      </c>
      <c r="I43" s="8">
        <v>1</v>
      </c>
      <c r="K43">
        <v>3</v>
      </c>
      <c r="L43">
        <v>2</v>
      </c>
      <c r="M43">
        <v>1</v>
      </c>
      <c r="N43">
        <v>2</v>
      </c>
      <c r="O43">
        <v>1</v>
      </c>
      <c r="P43">
        <v>2</v>
      </c>
      <c r="Q43">
        <v>2</v>
      </c>
      <c r="R43">
        <v>2</v>
      </c>
      <c r="S43">
        <v>2</v>
      </c>
      <c r="T43">
        <v>2</v>
      </c>
      <c r="V43" s="3">
        <f>H43+I43</f>
        <v>2</v>
      </c>
      <c r="W43" s="3">
        <f t="shared" si="1"/>
        <v>5</v>
      </c>
      <c r="X43" s="3">
        <f t="shared" si="2"/>
        <v>4</v>
      </c>
      <c r="Y43" s="3">
        <f t="shared" si="3"/>
        <v>3</v>
      </c>
      <c r="Z43" s="3">
        <f t="shared" si="4"/>
        <v>4</v>
      </c>
      <c r="AA43" s="3">
        <f t="shared" si="5"/>
        <v>3</v>
      </c>
      <c r="AB43" s="3">
        <f t="shared" si="6"/>
        <v>4</v>
      </c>
      <c r="AC43" s="3">
        <f t="shared" si="7"/>
        <v>4</v>
      </c>
      <c r="AD43" s="3">
        <f t="shared" si="8"/>
        <v>4</v>
      </c>
      <c r="AE43" s="3">
        <f t="shared" si="9"/>
        <v>4</v>
      </c>
      <c r="AF43" s="3">
        <f t="shared" si="10"/>
        <v>4</v>
      </c>
    </row>
    <row r="44" spans="1:32" x14ac:dyDescent="0.25">
      <c r="A44" s="9"/>
      <c r="B44" s="9"/>
      <c r="C44" s="6" t="s">
        <v>20</v>
      </c>
      <c r="D44" s="7">
        <v>5.58</v>
      </c>
      <c r="E44" s="7">
        <v>0.03</v>
      </c>
      <c r="F44" s="7">
        <v>129700</v>
      </c>
      <c r="G44" s="7">
        <v>10</v>
      </c>
      <c r="H44" s="8">
        <v>1</v>
      </c>
      <c r="I44" s="8">
        <v>1</v>
      </c>
      <c r="K44">
        <v>3</v>
      </c>
      <c r="L44">
        <v>2</v>
      </c>
      <c r="M44">
        <v>2</v>
      </c>
      <c r="N44">
        <v>1</v>
      </c>
      <c r="O44">
        <v>2</v>
      </c>
      <c r="P44">
        <v>2</v>
      </c>
      <c r="Q44">
        <v>2</v>
      </c>
      <c r="R44">
        <v>2</v>
      </c>
      <c r="S44">
        <v>3</v>
      </c>
      <c r="T44">
        <v>2</v>
      </c>
      <c r="V44" s="3">
        <f>H44+I44</f>
        <v>2</v>
      </c>
      <c r="W44" s="3">
        <f t="shared" si="1"/>
        <v>5</v>
      </c>
      <c r="X44" s="3">
        <f t="shared" si="2"/>
        <v>4</v>
      </c>
      <c r="Y44" s="3">
        <f t="shared" si="3"/>
        <v>4</v>
      </c>
      <c r="Z44" s="3">
        <f t="shared" si="4"/>
        <v>3</v>
      </c>
      <c r="AA44" s="3">
        <f t="shared" si="5"/>
        <v>4</v>
      </c>
      <c r="AB44" s="3">
        <f t="shared" si="6"/>
        <v>4</v>
      </c>
      <c r="AC44" s="3">
        <f t="shared" si="7"/>
        <v>4</v>
      </c>
      <c r="AD44" s="3">
        <f t="shared" si="8"/>
        <v>4</v>
      </c>
      <c r="AE44" s="3">
        <f t="shared" si="9"/>
        <v>5</v>
      </c>
      <c r="AF44" s="3">
        <f t="shared" si="10"/>
        <v>4</v>
      </c>
    </row>
    <row r="45" spans="1:32" x14ac:dyDescent="0.25">
      <c r="A45" s="9"/>
      <c r="B45" s="9"/>
      <c r="C45" s="6" t="s">
        <v>21</v>
      </c>
      <c r="D45" s="7">
        <v>39.915999999999997</v>
      </c>
      <c r="E45" s="7">
        <v>0.17842</v>
      </c>
      <c r="F45" s="7">
        <v>32900</v>
      </c>
      <c r="G45" s="9"/>
      <c r="H45" s="8">
        <v>1</v>
      </c>
      <c r="I45" s="8">
        <v>1</v>
      </c>
      <c r="K45">
        <v>5</v>
      </c>
      <c r="L45">
        <v>4</v>
      </c>
      <c r="M45">
        <v>4</v>
      </c>
      <c r="N45">
        <v>4</v>
      </c>
      <c r="O45">
        <v>5</v>
      </c>
      <c r="P45">
        <v>6</v>
      </c>
      <c r="Q45">
        <v>6</v>
      </c>
      <c r="R45">
        <v>7</v>
      </c>
      <c r="S45">
        <v>7</v>
      </c>
      <c r="T45">
        <v>8</v>
      </c>
      <c r="V45" s="3">
        <f>H45+I45</f>
        <v>2</v>
      </c>
      <c r="W45" s="3">
        <f t="shared" si="1"/>
        <v>7</v>
      </c>
      <c r="X45" s="3">
        <f t="shared" si="2"/>
        <v>6</v>
      </c>
      <c r="Y45" s="3">
        <f t="shared" si="3"/>
        <v>6</v>
      </c>
      <c r="Z45" s="3">
        <f t="shared" si="4"/>
        <v>6</v>
      </c>
      <c r="AA45" s="3">
        <f t="shared" si="5"/>
        <v>7</v>
      </c>
      <c r="AB45" s="3">
        <f t="shared" si="6"/>
        <v>8</v>
      </c>
      <c r="AC45" s="3">
        <f t="shared" si="7"/>
        <v>8</v>
      </c>
      <c r="AD45" s="3">
        <f t="shared" si="8"/>
        <v>9</v>
      </c>
      <c r="AE45" s="3">
        <f t="shared" si="9"/>
        <v>9</v>
      </c>
      <c r="AF45" s="3">
        <f t="shared" si="10"/>
        <v>10</v>
      </c>
    </row>
    <row r="46" spans="1:32" x14ac:dyDescent="0.25">
      <c r="A46" s="9"/>
      <c r="B46" s="9"/>
      <c r="C46" s="6" t="s">
        <v>22</v>
      </c>
      <c r="D46" s="7">
        <v>42.637999999999998</v>
      </c>
      <c r="E46" s="7">
        <v>8.4959999999999994E-2</v>
      </c>
      <c r="F46" s="7">
        <v>77100</v>
      </c>
      <c r="G46" s="9"/>
      <c r="H46" s="8">
        <v>2</v>
      </c>
      <c r="I46" s="8">
        <v>2</v>
      </c>
      <c r="K46">
        <v>5</v>
      </c>
      <c r="L46">
        <v>3</v>
      </c>
      <c r="M46">
        <v>4</v>
      </c>
      <c r="N46">
        <v>4</v>
      </c>
      <c r="O46">
        <v>4</v>
      </c>
      <c r="P46">
        <v>5</v>
      </c>
      <c r="Q46">
        <v>5</v>
      </c>
      <c r="R46">
        <v>6</v>
      </c>
      <c r="S46">
        <v>7</v>
      </c>
      <c r="T46">
        <v>6</v>
      </c>
      <c r="V46" s="3">
        <f>H46+I46</f>
        <v>4</v>
      </c>
      <c r="W46" s="3">
        <f t="shared" si="1"/>
        <v>9</v>
      </c>
      <c r="X46" s="3">
        <f t="shared" si="2"/>
        <v>7</v>
      </c>
      <c r="Y46" s="3">
        <f t="shared" si="3"/>
        <v>8</v>
      </c>
      <c r="Z46" s="3">
        <f t="shared" si="4"/>
        <v>8</v>
      </c>
      <c r="AA46" s="3">
        <f t="shared" si="5"/>
        <v>8</v>
      </c>
      <c r="AB46" s="3">
        <f t="shared" si="6"/>
        <v>9</v>
      </c>
      <c r="AC46" s="3">
        <f t="shared" si="7"/>
        <v>9</v>
      </c>
      <c r="AD46" s="3">
        <f t="shared" si="8"/>
        <v>10</v>
      </c>
      <c r="AE46" s="3">
        <f t="shared" si="9"/>
        <v>11</v>
      </c>
      <c r="AF46" s="3">
        <f t="shared" si="10"/>
        <v>10</v>
      </c>
    </row>
    <row r="47" spans="1:32" x14ac:dyDescent="0.25">
      <c r="A47" s="9"/>
      <c r="B47" s="9"/>
      <c r="C47" s="6" t="s">
        <v>23</v>
      </c>
      <c r="D47" s="7">
        <v>3.3109999999999999</v>
      </c>
      <c r="E47" s="7">
        <v>8.5000000000000006E-3</v>
      </c>
      <c r="F47" s="7">
        <v>242700</v>
      </c>
      <c r="G47" s="9"/>
      <c r="H47" s="8">
        <v>2</v>
      </c>
      <c r="I47" s="8">
        <v>2</v>
      </c>
      <c r="K47">
        <v>3</v>
      </c>
      <c r="L47">
        <v>2</v>
      </c>
      <c r="M47">
        <v>2</v>
      </c>
      <c r="N47">
        <v>2</v>
      </c>
      <c r="O47">
        <v>1</v>
      </c>
      <c r="P47">
        <v>3</v>
      </c>
      <c r="Q47">
        <v>2</v>
      </c>
      <c r="R47">
        <v>2</v>
      </c>
      <c r="S47">
        <v>3</v>
      </c>
      <c r="T47">
        <v>2</v>
      </c>
      <c r="V47" s="3">
        <f>H47+I47</f>
        <v>4</v>
      </c>
      <c r="W47" s="3">
        <f t="shared" si="1"/>
        <v>7</v>
      </c>
      <c r="X47" s="3">
        <f t="shared" si="2"/>
        <v>6</v>
      </c>
      <c r="Y47" s="3">
        <f t="shared" si="3"/>
        <v>6</v>
      </c>
      <c r="Z47" s="3">
        <f t="shared" si="4"/>
        <v>6</v>
      </c>
      <c r="AA47" s="3">
        <f t="shared" si="5"/>
        <v>5</v>
      </c>
      <c r="AB47" s="3">
        <f t="shared" si="6"/>
        <v>7</v>
      </c>
      <c r="AC47" s="3">
        <f t="shared" si="7"/>
        <v>6</v>
      </c>
      <c r="AD47" s="3">
        <f t="shared" si="8"/>
        <v>6</v>
      </c>
      <c r="AE47" s="3">
        <f t="shared" si="9"/>
        <v>7</v>
      </c>
      <c r="AF47" s="3">
        <f t="shared" si="10"/>
        <v>6</v>
      </c>
    </row>
    <row r="48" spans="1:32" x14ac:dyDescent="0.25">
      <c r="A48" s="9"/>
      <c r="B48" s="9"/>
      <c r="C48" s="6" t="s">
        <v>24</v>
      </c>
      <c r="D48" s="7">
        <v>5.5789999999999997</v>
      </c>
      <c r="E48" s="7">
        <v>2.5489999999999999E-2</v>
      </c>
      <c r="F48" s="7">
        <v>129700</v>
      </c>
      <c r="G48" s="7">
        <v>10</v>
      </c>
      <c r="H48" s="8">
        <v>1</v>
      </c>
      <c r="I48" s="8">
        <v>1</v>
      </c>
      <c r="K48">
        <v>3</v>
      </c>
      <c r="L48">
        <v>2</v>
      </c>
      <c r="M48">
        <v>2</v>
      </c>
      <c r="N48">
        <v>1</v>
      </c>
      <c r="O48">
        <v>2</v>
      </c>
      <c r="P48">
        <v>2</v>
      </c>
      <c r="Q48">
        <v>2</v>
      </c>
      <c r="R48">
        <v>2</v>
      </c>
      <c r="S48">
        <v>3</v>
      </c>
      <c r="T48">
        <v>2</v>
      </c>
      <c r="V48" s="3">
        <f>H48+I48</f>
        <v>2</v>
      </c>
      <c r="W48" s="3">
        <f t="shared" si="1"/>
        <v>5</v>
      </c>
      <c r="X48" s="3">
        <f t="shared" si="2"/>
        <v>4</v>
      </c>
      <c r="Y48" s="3">
        <f t="shared" si="3"/>
        <v>4</v>
      </c>
      <c r="Z48" s="3">
        <f t="shared" si="4"/>
        <v>3</v>
      </c>
      <c r="AA48" s="3">
        <f t="shared" si="5"/>
        <v>4</v>
      </c>
      <c r="AB48" s="3">
        <f t="shared" si="6"/>
        <v>4</v>
      </c>
      <c r="AC48" s="3">
        <f t="shared" si="7"/>
        <v>4</v>
      </c>
      <c r="AD48" s="3">
        <f t="shared" si="8"/>
        <v>4</v>
      </c>
      <c r="AE48" s="3">
        <f t="shared" si="9"/>
        <v>5</v>
      </c>
      <c r="AF48" s="3">
        <f t="shared" si="10"/>
        <v>4</v>
      </c>
    </row>
    <row r="49" spans="1:32" x14ac:dyDescent="0.25">
      <c r="A49" s="9"/>
      <c r="B49" s="9"/>
      <c r="C49" s="6" t="s">
        <v>25</v>
      </c>
      <c r="D49" s="7">
        <v>2.722</v>
      </c>
      <c r="E49" s="7">
        <v>5.6600000000000001E-3</v>
      </c>
      <c r="F49" s="7">
        <v>2270000</v>
      </c>
      <c r="G49" s="9"/>
      <c r="H49" s="8">
        <v>2</v>
      </c>
      <c r="I49" s="8">
        <v>2</v>
      </c>
      <c r="K49">
        <v>2</v>
      </c>
      <c r="L49">
        <v>0</v>
      </c>
      <c r="M49">
        <v>1</v>
      </c>
      <c r="N49">
        <v>0</v>
      </c>
      <c r="O49">
        <v>1</v>
      </c>
      <c r="P49">
        <v>1</v>
      </c>
      <c r="Q49">
        <v>0</v>
      </c>
      <c r="R49">
        <v>1</v>
      </c>
      <c r="S49">
        <v>0</v>
      </c>
      <c r="T49">
        <v>1</v>
      </c>
      <c r="V49" s="3">
        <f>H49+I49</f>
        <v>4</v>
      </c>
      <c r="W49" s="3">
        <f t="shared" si="1"/>
        <v>6</v>
      </c>
      <c r="X49" s="3">
        <f t="shared" si="2"/>
        <v>4</v>
      </c>
      <c r="Y49" s="3">
        <f t="shared" si="3"/>
        <v>5</v>
      </c>
      <c r="Z49" s="3">
        <f t="shared" si="4"/>
        <v>4</v>
      </c>
      <c r="AA49" s="3">
        <f t="shared" si="5"/>
        <v>5</v>
      </c>
      <c r="AB49" s="3">
        <f t="shared" si="6"/>
        <v>5</v>
      </c>
      <c r="AC49" s="3">
        <f t="shared" si="7"/>
        <v>4</v>
      </c>
      <c r="AD49" s="3">
        <f t="shared" si="8"/>
        <v>5</v>
      </c>
      <c r="AE49" s="3">
        <f t="shared" si="9"/>
        <v>4</v>
      </c>
      <c r="AF49" s="3">
        <f t="shared" si="10"/>
        <v>5</v>
      </c>
    </row>
    <row r="50" spans="1:32" x14ac:dyDescent="0.25">
      <c r="A50" s="9"/>
      <c r="B50" s="9"/>
      <c r="C50" s="6" t="s">
        <v>26</v>
      </c>
      <c r="D50" s="7">
        <v>3.0390000000000001</v>
      </c>
      <c r="E50" s="7">
        <v>1.6999999999999999E-3</v>
      </c>
      <c r="F50" s="7">
        <v>117000</v>
      </c>
      <c r="G50" s="7">
        <v>10.61</v>
      </c>
      <c r="H50" s="8">
        <v>6</v>
      </c>
      <c r="I50" s="8">
        <v>6</v>
      </c>
      <c r="K50">
        <v>7</v>
      </c>
      <c r="L50">
        <v>5</v>
      </c>
      <c r="M50">
        <v>6</v>
      </c>
      <c r="N50">
        <v>6</v>
      </c>
      <c r="O50">
        <v>8</v>
      </c>
      <c r="P50">
        <v>8</v>
      </c>
      <c r="Q50">
        <v>10</v>
      </c>
      <c r="R50">
        <v>10</v>
      </c>
      <c r="S50">
        <v>11</v>
      </c>
      <c r="T50">
        <v>13</v>
      </c>
      <c r="V50" s="3">
        <f>H50+I50</f>
        <v>12</v>
      </c>
      <c r="W50" s="3">
        <f t="shared" si="1"/>
        <v>19</v>
      </c>
      <c r="X50" s="3">
        <f t="shared" si="2"/>
        <v>17</v>
      </c>
      <c r="Y50" s="3">
        <f t="shared" si="3"/>
        <v>18</v>
      </c>
      <c r="Z50" s="3">
        <f t="shared" si="4"/>
        <v>18</v>
      </c>
      <c r="AA50" s="3">
        <f t="shared" si="5"/>
        <v>20</v>
      </c>
      <c r="AB50" s="3">
        <f t="shared" si="6"/>
        <v>20</v>
      </c>
      <c r="AC50" s="3">
        <f t="shared" si="7"/>
        <v>22</v>
      </c>
      <c r="AD50" s="3">
        <f t="shared" si="8"/>
        <v>22</v>
      </c>
      <c r="AE50" s="3">
        <f t="shared" si="9"/>
        <v>23</v>
      </c>
      <c r="AF50" s="3">
        <f t="shared" si="10"/>
        <v>25</v>
      </c>
    </row>
    <row r="51" spans="1:32" x14ac:dyDescent="0.25">
      <c r="A51" s="9"/>
      <c r="B51" s="9"/>
      <c r="C51" s="6" t="s">
        <v>27</v>
      </c>
      <c r="D51" s="7">
        <v>42.637999999999998</v>
      </c>
      <c r="E51" s="7">
        <v>8.4959999999999994E-2</v>
      </c>
      <c r="F51" s="7">
        <v>77100</v>
      </c>
      <c r="G51" s="7">
        <v>2.2799999999999998</v>
      </c>
      <c r="H51" s="8">
        <v>2</v>
      </c>
      <c r="I51" s="8">
        <v>2</v>
      </c>
      <c r="K51">
        <v>5</v>
      </c>
      <c r="L51">
        <v>3</v>
      </c>
      <c r="M51">
        <v>4</v>
      </c>
      <c r="N51">
        <v>4</v>
      </c>
      <c r="O51">
        <v>4</v>
      </c>
      <c r="P51">
        <v>10</v>
      </c>
      <c r="Q51">
        <v>12</v>
      </c>
      <c r="R51">
        <v>14</v>
      </c>
      <c r="S51">
        <v>16</v>
      </c>
      <c r="T51">
        <v>18</v>
      </c>
      <c r="V51" s="3">
        <f>H51+I51</f>
        <v>4</v>
      </c>
      <c r="W51" s="3">
        <f t="shared" si="1"/>
        <v>9</v>
      </c>
      <c r="X51" s="3">
        <f t="shared" si="2"/>
        <v>7</v>
      </c>
      <c r="Y51" s="3">
        <f t="shared" si="3"/>
        <v>8</v>
      </c>
      <c r="Z51" s="3">
        <f t="shared" si="4"/>
        <v>8</v>
      </c>
      <c r="AA51" s="3">
        <f t="shared" si="5"/>
        <v>8</v>
      </c>
      <c r="AB51" s="3">
        <f t="shared" si="6"/>
        <v>14</v>
      </c>
      <c r="AC51" s="3">
        <f t="shared" si="7"/>
        <v>16</v>
      </c>
      <c r="AD51" s="3">
        <f t="shared" si="8"/>
        <v>18</v>
      </c>
      <c r="AE51" s="3">
        <f t="shared" si="9"/>
        <v>20</v>
      </c>
      <c r="AF51" s="3">
        <f t="shared" si="10"/>
        <v>22</v>
      </c>
    </row>
    <row r="52" spans="1:32" x14ac:dyDescent="0.25">
      <c r="A52" s="9"/>
      <c r="B52" s="9"/>
      <c r="C52" s="6" t="s">
        <v>68</v>
      </c>
      <c r="D52" s="8">
        <v>4.75</v>
      </c>
      <c r="E52" s="8">
        <v>2.75E-2</v>
      </c>
      <c r="F52" s="7">
        <v>66666.7</v>
      </c>
      <c r="G52" s="9"/>
      <c r="H52" s="7">
        <v>1</v>
      </c>
      <c r="I52" s="8">
        <v>1</v>
      </c>
      <c r="K52">
        <v>4</v>
      </c>
      <c r="L52">
        <v>2</v>
      </c>
      <c r="M52">
        <v>3</v>
      </c>
      <c r="N52">
        <v>3</v>
      </c>
      <c r="O52">
        <v>3</v>
      </c>
      <c r="P52">
        <v>3</v>
      </c>
      <c r="Q52">
        <v>3</v>
      </c>
      <c r="R52">
        <v>4</v>
      </c>
      <c r="S52">
        <v>4</v>
      </c>
      <c r="T52">
        <v>4</v>
      </c>
      <c r="V52" s="3">
        <f>H52+I52</f>
        <v>2</v>
      </c>
      <c r="W52" s="3">
        <f t="shared" si="1"/>
        <v>6</v>
      </c>
      <c r="X52" s="3">
        <f t="shared" si="2"/>
        <v>4</v>
      </c>
      <c r="Y52" s="3">
        <f t="shared" si="3"/>
        <v>5</v>
      </c>
      <c r="Z52" s="3">
        <f t="shared" si="4"/>
        <v>5</v>
      </c>
      <c r="AA52" s="3">
        <f t="shared" si="5"/>
        <v>5</v>
      </c>
      <c r="AB52" s="3">
        <f t="shared" si="6"/>
        <v>5</v>
      </c>
      <c r="AC52" s="3">
        <f t="shared" si="7"/>
        <v>5</v>
      </c>
      <c r="AD52" s="3">
        <f t="shared" si="8"/>
        <v>6</v>
      </c>
      <c r="AE52" s="3">
        <f t="shared" si="9"/>
        <v>6</v>
      </c>
      <c r="AF52" s="3">
        <f t="shared" si="10"/>
        <v>6</v>
      </c>
    </row>
    <row r="53" spans="1:32" x14ac:dyDescent="0.25">
      <c r="A53" s="9"/>
      <c r="B53" s="6" t="s">
        <v>69</v>
      </c>
      <c r="C53" s="6" t="s">
        <v>70</v>
      </c>
      <c r="D53" s="7">
        <v>1960</v>
      </c>
      <c r="E53" s="8">
        <v>14.26492</v>
      </c>
      <c r="F53" s="9"/>
      <c r="G53" s="9"/>
      <c r="H53" s="7">
        <v>1</v>
      </c>
      <c r="I53" s="8">
        <v>0</v>
      </c>
      <c r="V53" s="3">
        <f>H53+I53</f>
        <v>1</v>
      </c>
      <c r="W53" s="3">
        <f t="shared" si="1"/>
        <v>1</v>
      </c>
      <c r="X53" s="3">
        <f t="shared" si="2"/>
        <v>1</v>
      </c>
      <c r="Y53" s="3">
        <f t="shared" si="3"/>
        <v>1</v>
      </c>
      <c r="Z53" s="3">
        <f t="shared" si="4"/>
        <v>1</v>
      </c>
      <c r="AA53" s="3">
        <f t="shared" si="5"/>
        <v>1</v>
      </c>
      <c r="AB53" s="3">
        <f t="shared" si="6"/>
        <v>1</v>
      </c>
      <c r="AC53" s="3">
        <f t="shared" si="7"/>
        <v>1</v>
      </c>
      <c r="AD53" s="3">
        <f t="shared" si="8"/>
        <v>1</v>
      </c>
      <c r="AE53" s="3">
        <f t="shared" si="9"/>
        <v>1</v>
      </c>
      <c r="AF53" s="3">
        <f t="shared" si="10"/>
        <v>1</v>
      </c>
    </row>
    <row r="54" spans="1:32" x14ac:dyDescent="0.25">
      <c r="A54" s="9"/>
      <c r="B54" s="6" t="s">
        <v>71</v>
      </c>
      <c r="C54" s="6" t="s">
        <v>72</v>
      </c>
      <c r="D54" s="7">
        <v>8</v>
      </c>
      <c r="E54" s="7">
        <f>0.425*0.219*0.199</f>
        <v>1.8521924999999998E-2</v>
      </c>
      <c r="F54" s="7">
        <f>72634*24</f>
        <v>1743216</v>
      </c>
      <c r="G54" s="9">
        <v>5.71</v>
      </c>
      <c r="H54" s="7">
        <v>137</v>
      </c>
      <c r="I54" s="8">
        <v>0</v>
      </c>
      <c r="K54">
        <v>8</v>
      </c>
      <c r="L54">
        <v>7</v>
      </c>
      <c r="M54">
        <v>122</v>
      </c>
      <c r="N54">
        <v>137</v>
      </c>
      <c r="O54">
        <v>137</v>
      </c>
      <c r="P54">
        <v>274</v>
      </c>
      <c r="Q54">
        <v>274</v>
      </c>
      <c r="R54">
        <v>411</v>
      </c>
      <c r="S54">
        <v>411</v>
      </c>
      <c r="T54">
        <v>411</v>
      </c>
      <c r="V54" s="3">
        <f>H54+I54</f>
        <v>137</v>
      </c>
      <c r="W54" s="3">
        <f t="shared" si="1"/>
        <v>145</v>
      </c>
      <c r="X54" s="3">
        <f t="shared" si="2"/>
        <v>144</v>
      </c>
      <c r="Y54" s="3">
        <f t="shared" si="3"/>
        <v>259</v>
      </c>
      <c r="Z54" s="3">
        <f t="shared" si="4"/>
        <v>274</v>
      </c>
      <c r="AA54" s="3">
        <f t="shared" si="5"/>
        <v>274</v>
      </c>
      <c r="AB54" s="3">
        <f t="shared" si="6"/>
        <v>411</v>
      </c>
      <c r="AC54" s="3">
        <f t="shared" si="7"/>
        <v>411</v>
      </c>
      <c r="AD54" s="3">
        <f t="shared" si="8"/>
        <v>548</v>
      </c>
      <c r="AE54" s="3">
        <f t="shared" si="9"/>
        <v>548</v>
      </c>
      <c r="AF54" s="3">
        <f t="shared" si="10"/>
        <v>548</v>
      </c>
    </row>
    <row r="55" spans="1:32" ht="43.5" x14ac:dyDescent="0.25">
      <c r="A55" s="5" t="s">
        <v>73</v>
      </c>
      <c r="B55" s="6" t="s">
        <v>74</v>
      </c>
      <c r="C55" s="6" t="s">
        <v>75</v>
      </c>
      <c r="D55" s="7">
        <f>1.553825+10.089463</f>
        <v>11.643288</v>
      </c>
      <c r="E55" s="8">
        <v>1.8687499999999999E-2</v>
      </c>
      <c r="F55" s="7">
        <v>77100</v>
      </c>
      <c r="G55" s="9"/>
      <c r="H55" s="7">
        <v>1</v>
      </c>
      <c r="I55" s="8">
        <v>1</v>
      </c>
      <c r="K55">
        <v>4</v>
      </c>
      <c r="L55">
        <v>2</v>
      </c>
      <c r="M55">
        <v>2</v>
      </c>
      <c r="N55">
        <v>3</v>
      </c>
      <c r="O55">
        <v>3</v>
      </c>
      <c r="P55">
        <v>3</v>
      </c>
      <c r="Q55">
        <v>3</v>
      </c>
      <c r="R55">
        <v>3</v>
      </c>
      <c r="S55">
        <v>4</v>
      </c>
      <c r="T55">
        <v>4</v>
      </c>
      <c r="V55" s="3">
        <f>H55+I55</f>
        <v>2</v>
      </c>
      <c r="W55" s="3">
        <f t="shared" si="1"/>
        <v>6</v>
      </c>
      <c r="X55" s="3">
        <f t="shared" si="2"/>
        <v>4</v>
      </c>
      <c r="Y55" s="3">
        <f t="shared" si="3"/>
        <v>4</v>
      </c>
      <c r="Z55" s="3">
        <f t="shared" si="4"/>
        <v>5</v>
      </c>
      <c r="AA55" s="3">
        <f t="shared" si="5"/>
        <v>5</v>
      </c>
      <c r="AB55" s="3">
        <f t="shared" si="6"/>
        <v>5</v>
      </c>
      <c r="AC55" s="3">
        <f t="shared" si="7"/>
        <v>5</v>
      </c>
      <c r="AD55" s="3">
        <f t="shared" si="8"/>
        <v>5</v>
      </c>
      <c r="AE55" s="3">
        <f t="shared" si="9"/>
        <v>6</v>
      </c>
      <c r="AF55" s="3">
        <f t="shared" si="10"/>
        <v>6</v>
      </c>
    </row>
    <row r="56" spans="1:32" x14ac:dyDescent="0.25">
      <c r="A56" s="9"/>
      <c r="B56" s="9"/>
      <c r="C56" s="6" t="s">
        <v>66</v>
      </c>
      <c r="D56" s="7">
        <v>23.513587999999999</v>
      </c>
      <c r="E56" s="8">
        <v>0.13601250000000001</v>
      </c>
      <c r="F56" s="7">
        <v>66666.7</v>
      </c>
      <c r="G56" s="9"/>
      <c r="H56" s="7">
        <v>2</v>
      </c>
      <c r="I56" s="8">
        <v>2</v>
      </c>
      <c r="K56">
        <v>5</v>
      </c>
      <c r="L56">
        <v>4</v>
      </c>
      <c r="M56">
        <v>4</v>
      </c>
      <c r="N56">
        <v>5</v>
      </c>
      <c r="O56">
        <v>5</v>
      </c>
      <c r="P56">
        <v>5</v>
      </c>
      <c r="Q56">
        <v>6</v>
      </c>
      <c r="R56">
        <v>7</v>
      </c>
      <c r="S56">
        <v>7</v>
      </c>
      <c r="T56">
        <v>8</v>
      </c>
      <c r="V56" s="3">
        <f>H56+I56</f>
        <v>4</v>
      </c>
      <c r="W56" s="3">
        <f t="shared" si="1"/>
        <v>9</v>
      </c>
      <c r="X56" s="3">
        <f t="shared" si="2"/>
        <v>8</v>
      </c>
      <c r="Y56" s="3">
        <f t="shared" si="3"/>
        <v>8</v>
      </c>
      <c r="Z56" s="3">
        <f t="shared" si="4"/>
        <v>9</v>
      </c>
      <c r="AA56" s="3">
        <f t="shared" si="5"/>
        <v>9</v>
      </c>
      <c r="AB56" s="3">
        <f t="shared" si="6"/>
        <v>9</v>
      </c>
      <c r="AC56" s="3">
        <f t="shared" si="7"/>
        <v>10</v>
      </c>
      <c r="AD56" s="3">
        <f t="shared" si="8"/>
        <v>11</v>
      </c>
      <c r="AE56" s="3">
        <f t="shared" si="9"/>
        <v>11</v>
      </c>
      <c r="AF56" s="3">
        <f t="shared" si="10"/>
        <v>12</v>
      </c>
    </row>
    <row r="57" spans="1:32" x14ac:dyDescent="0.25">
      <c r="A57" s="9"/>
      <c r="B57" s="9"/>
      <c r="C57" s="6" t="s">
        <v>76</v>
      </c>
      <c r="D57" s="7">
        <v>10.074999999999999</v>
      </c>
      <c r="E57" s="8">
        <v>4.875E-3</v>
      </c>
      <c r="F57" s="7">
        <v>500000</v>
      </c>
      <c r="G57" s="9"/>
      <c r="H57" s="7">
        <v>4</v>
      </c>
      <c r="I57" s="8">
        <v>4</v>
      </c>
      <c r="K57">
        <v>3</v>
      </c>
      <c r="L57">
        <v>2</v>
      </c>
      <c r="M57">
        <v>2</v>
      </c>
      <c r="N57">
        <v>2</v>
      </c>
      <c r="O57">
        <v>1</v>
      </c>
      <c r="P57">
        <v>3</v>
      </c>
      <c r="Q57">
        <v>2</v>
      </c>
      <c r="R57">
        <v>2</v>
      </c>
      <c r="S57">
        <v>3</v>
      </c>
      <c r="T57">
        <v>2</v>
      </c>
      <c r="V57" s="3">
        <f>H57+I57</f>
        <v>8</v>
      </c>
      <c r="W57" s="3">
        <f t="shared" si="1"/>
        <v>11</v>
      </c>
      <c r="X57" s="3">
        <f t="shared" si="2"/>
        <v>10</v>
      </c>
      <c r="Y57" s="3">
        <f t="shared" si="3"/>
        <v>10</v>
      </c>
      <c r="Z57" s="3">
        <f t="shared" si="4"/>
        <v>10</v>
      </c>
      <c r="AA57" s="3">
        <f t="shared" si="5"/>
        <v>9</v>
      </c>
      <c r="AB57" s="3">
        <f t="shared" si="6"/>
        <v>11</v>
      </c>
      <c r="AC57" s="3">
        <f t="shared" si="7"/>
        <v>10</v>
      </c>
      <c r="AD57" s="3">
        <f t="shared" si="8"/>
        <v>10</v>
      </c>
      <c r="AE57" s="3">
        <f t="shared" si="9"/>
        <v>11</v>
      </c>
      <c r="AF57" s="3">
        <f t="shared" si="10"/>
        <v>10</v>
      </c>
    </row>
    <row r="58" spans="1:32" x14ac:dyDescent="0.25">
      <c r="A58" s="9"/>
      <c r="B58" s="6" t="s">
        <v>77</v>
      </c>
      <c r="C58" s="6" t="s">
        <v>78</v>
      </c>
      <c r="D58" s="7">
        <v>95.125225</v>
      </c>
      <c r="E58" s="8">
        <v>0</v>
      </c>
      <c r="F58" s="7">
        <v>500000</v>
      </c>
      <c r="G58" s="9"/>
      <c r="H58" s="7">
        <v>1</v>
      </c>
      <c r="I58" s="8">
        <v>1</v>
      </c>
      <c r="K58">
        <v>2</v>
      </c>
      <c r="L58">
        <v>1</v>
      </c>
      <c r="M58">
        <v>1</v>
      </c>
      <c r="N58">
        <v>1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V58" s="3">
        <f>H58+I58</f>
        <v>2</v>
      </c>
      <c r="W58" s="3">
        <f t="shared" si="1"/>
        <v>4</v>
      </c>
      <c r="X58" s="3">
        <f t="shared" si="2"/>
        <v>3</v>
      </c>
      <c r="Y58" s="3">
        <f t="shared" si="3"/>
        <v>3</v>
      </c>
      <c r="Z58" s="3">
        <f t="shared" si="4"/>
        <v>3</v>
      </c>
      <c r="AA58" s="3">
        <f t="shared" si="5"/>
        <v>3</v>
      </c>
      <c r="AB58" s="3">
        <f t="shared" si="6"/>
        <v>2</v>
      </c>
      <c r="AC58" s="3">
        <f t="shared" si="7"/>
        <v>3</v>
      </c>
      <c r="AD58" s="3">
        <f t="shared" si="8"/>
        <v>3</v>
      </c>
      <c r="AE58" s="3">
        <f t="shared" si="9"/>
        <v>3</v>
      </c>
      <c r="AF58" s="3">
        <f t="shared" si="10"/>
        <v>3</v>
      </c>
    </row>
    <row r="59" spans="1:32" x14ac:dyDescent="0.25">
      <c r="A59" s="9"/>
      <c r="B59" s="9"/>
      <c r="C59" s="6" t="s">
        <v>79</v>
      </c>
      <c r="D59" s="7">
        <v>59.359138000000002</v>
      </c>
      <c r="E59" s="8">
        <v>0.21027499999999999</v>
      </c>
      <c r="F59" s="7">
        <v>500000</v>
      </c>
      <c r="G59" s="9"/>
      <c r="H59" s="7">
        <v>1</v>
      </c>
      <c r="I59" s="8">
        <v>1</v>
      </c>
      <c r="K59">
        <v>2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V59" s="3">
        <f>H59+I59</f>
        <v>2</v>
      </c>
      <c r="W59" s="3">
        <f t="shared" si="1"/>
        <v>4</v>
      </c>
      <c r="X59" s="3">
        <f t="shared" si="2"/>
        <v>3</v>
      </c>
      <c r="Y59" s="3">
        <f t="shared" si="3"/>
        <v>3</v>
      </c>
      <c r="Z59" s="3">
        <f t="shared" si="4"/>
        <v>3</v>
      </c>
      <c r="AA59" s="3">
        <f t="shared" si="5"/>
        <v>3</v>
      </c>
      <c r="AB59" s="3">
        <f t="shared" si="6"/>
        <v>2</v>
      </c>
      <c r="AC59" s="3">
        <f t="shared" si="7"/>
        <v>3</v>
      </c>
      <c r="AD59" s="3">
        <f t="shared" si="8"/>
        <v>3</v>
      </c>
      <c r="AE59" s="3">
        <f t="shared" si="9"/>
        <v>3</v>
      </c>
      <c r="AF59" s="3">
        <f t="shared" si="10"/>
        <v>3</v>
      </c>
    </row>
    <row r="60" spans="1:32" x14ac:dyDescent="0.25">
      <c r="A60" s="9"/>
      <c r="B60" s="9"/>
      <c r="C60" s="6" t="s">
        <v>80</v>
      </c>
      <c r="D60" s="8">
        <v>20.350688000000002</v>
      </c>
      <c r="E60" s="8">
        <v>0.122525</v>
      </c>
      <c r="F60" s="9"/>
      <c r="G60" s="9"/>
      <c r="H60" s="7">
        <v>1</v>
      </c>
      <c r="I60" s="8">
        <v>1</v>
      </c>
      <c r="V60" s="3">
        <f>H60+I60</f>
        <v>2</v>
      </c>
      <c r="W60" s="3">
        <f t="shared" si="1"/>
        <v>2</v>
      </c>
      <c r="X60" s="3">
        <f t="shared" si="2"/>
        <v>2</v>
      </c>
      <c r="Y60" s="3">
        <f t="shared" si="3"/>
        <v>2</v>
      </c>
      <c r="Z60" s="3">
        <f t="shared" si="4"/>
        <v>2</v>
      </c>
      <c r="AA60" s="3">
        <f t="shared" si="5"/>
        <v>2</v>
      </c>
      <c r="AB60" s="3">
        <f t="shared" si="6"/>
        <v>2</v>
      </c>
      <c r="AC60" s="3">
        <f t="shared" si="7"/>
        <v>2</v>
      </c>
      <c r="AD60" s="3">
        <f t="shared" si="8"/>
        <v>2</v>
      </c>
      <c r="AE60" s="3">
        <f t="shared" si="9"/>
        <v>2</v>
      </c>
      <c r="AF60" s="3">
        <f t="shared" si="10"/>
        <v>2</v>
      </c>
    </row>
    <row r="61" spans="1:32" x14ac:dyDescent="0.25">
      <c r="A61" s="9"/>
      <c r="B61" s="9"/>
      <c r="C61" s="6" t="s">
        <v>81</v>
      </c>
      <c r="D61" s="7">
        <v>1.30585</v>
      </c>
      <c r="E61" s="8">
        <v>4.3874999999999999E-3</v>
      </c>
      <c r="F61" s="7">
        <v>500000</v>
      </c>
      <c r="G61" s="9"/>
      <c r="H61" s="7">
        <v>1</v>
      </c>
      <c r="I61" s="8">
        <v>1</v>
      </c>
      <c r="K61">
        <v>2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V61" s="3">
        <f>H61+I61</f>
        <v>2</v>
      </c>
      <c r="W61" s="3">
        <f t="shared" si="1"/>
        <v>4</v>
      </c>
      <c r="X61" s="3">
        <f t="shared" si="2"/>
        <v>3</v>
      </c>
      <c r="Y61" s="3">
        <f t="shared" si="3"/>
        <v>3</v>
      </c>
      <c r="Z61" s="3">
        <f t="shared" si="4"/>
        <v>3</v>
      </c>
      <c r="AA61" s="3">
        <f t="shared" si="5"/>
        <v>3</v>
      </c>
      <c r="AB61" s="3">
        <f t="shared" si="6"/>
        <v>2</v>
      </c>
      <c r="AC61" s="3">
        <f t="shared" si="7"/>
        <v>3</v>
      </c>
      <c r="AD61" s="3">
        <f t="shared" si="8"/>
        <v>3</v>
      </c>
      <c r="AE61" s="3">
        <f t="shared" si="9"/>
        <v>3</v>
      </c>
      <c r="AF61" s="3">
        <f t="shared" si="10"/>
        <v>3</v>
      </c>
    </row>
    <row r="62" spans="1:32" x14ac:dyDescent="0.25">
      <c r="A62" s="9"/>
      <c r="B62" s="9"/>
      <c r="C62" s="6" t="s">
        <v>28</v>
      </c>
      <c r="D62" s="7">
        <v>80.778999999999996</v>
      </c>
      <c r="E62" s="7">
        <v>0.6391</v>
      </c>
      <c r="F62" s="7">
        <v>832600</v>
      </c>
      <c r="G62" s="9"/>
      <c r="H62" s="7">
        <v>1</v>
      </c>
      <c r="I62" s="8">
        <v>1</v>
      </c>
      <c r="K62">
        <v>2</v>
      </c>
      <c r="L62">
        <v>1</v>
      </c>
      <c r="M62">
        <v>0</v>
      </c>
      <c r="N62">
        <v>1</v>
      </c>
      <c r="O62">
        <v>1</v>
      </c>
      <c r="P62">
        <v>0</v>
      </c>
      <c r="Q62">
        <v>1</v>
      </c>
      <c r="R62">
        <v>0</v>
      </c>
      <c r="S62">
        <v>1</v>
      </c>
      <c r="T62">
        <v>1</v>
      </c>
      <c r="V62" s="3">
        <f>H62+I62</f>
        <v>2</v>
      </c>
      <c r="W62" s="3">
        <f t="shared" si="1"/>
        <v>4</v>
      </c>
      <c r="X62" s="3">
        <f t="shared" si="2"/>
        <v>3</v>
      </c>
      <c r="Y62" s="3">
        <f t="shared" si="3"/>
        <v>2</v>
      </c>
      <c r="Z62" s="3">
        <f t="shared" si="4"/>
        <v>3</v>
      </c>
      <c r="AA62" s="3">
        <f t="shared" si="5"/>
        <v>3</v>
      </c>
      <c r="AB62" s="3">
        <f t="shared" si="6"/>
        <v>2</v>
      </c>
      <c r="AC62" s="3">
        <f t="shared" si="7"/>
        <v>3</v>
      </c>
      <c r="AD62" s="3">
        <f t="shared" si="8"/>
        <v>2</v>
      </c>
      <c r="AE62" s="3">
        <f t="shared" si="9"/>
        <v>3</v>
      </c>
      <c r="AF62" s="3">
        <f t="shared" si="10"/>
        <v>3</v>
      </c>
    </row>
    <row r="63" spans="1:32" x14ac:dyDescent="0.25">
      <c r="A63" s="9"/>
      <c r="B63" s="9"/>
      <c r="C63" s="6" t="s">
        <v>82</v>
      </c>
      <c r="D63" s="8">
        <v>6.2643750000000002</v>
      </c>
      <c r="E63" s="7">
        <v>1.3809999999999999E-2</v>
      </c>
      <c r="F63" s="7">
        <v>242700</v>
      </c>
      <c r="G63" s="9"/>
      <c r="H63" s="8">
        <v>1</v>
      </c>
      <c r="I63" s="8">
        <v>1</v>
      </c>
      <c r="K63">
        <v>3</v>
      </c>
      <c r="L63">
        <v>1</v>
      </c>
      <c r="M63">
        <v>1</v>
      </c>
      <c r="N63">
        <v>1</v>
      </c>
      <c r="O63">
        <v>2</v>
      </c>
      <c r="P63">
        <v>1</v>
      </c>
      <c r="Q63">
        <v>1</v>
      </c>
      <c r="R63">
        <v>2</v>
      </c>
      <c r="S63">
        <v>1</v>
      </c>
      <c r="T63">
        <v>2</v>
      </c>
      <c r="V63" s="3">
        <f>H63+I63</f>
        <v>2</v>
      </c>
      <c r="W63" s="3">
        <f t="shared" si="1"/>
        <v>5</v>
      </c>
      <c r="X63" s="3">
        <f t="shared" si="2"/>
        <v>3</v>
      </c>
      <c r="Y63" s="3">
        <f t="shared" si="3"/>
        <v>3</v>
      </c>
      <c r="Z63" s="3">
        <f t="shared" si="4"/>
        <v>3</v>
      </c>
      <c r="AA63" s="3">
        <f t="shared" si="5"/>
        <v>4</v>
      </c>
      <c r="AB63" s="3">
        <f t="shared" si="6"/>
        <v>3</v>
      </c>
      <c r="AC63" s="3">
        <f t="shared" si="7"/>
        <v>3</v>
      </c>
      <c r="AD63" s="3">
        <f t="shared" si="8"/>
        <v>4</v>
      </c>
      <c r="AE63" s="3">
        <f t="shared" si="9"/>
        <v>3</v>
      </c>
      <c r="AF63" s="3">
        <f t="shared" si="10"/>
        <v>4</v>
      </c>
    </row>
    <row r="64" spans="1:32" ht="57.75" x14ac:dyDescent="0.25">
      <c r="A64" s="5" t="s">
        <v>83</v>
      </c>
      <c r="B64" s="6" t="s">
        <v>74</v>
      </c>
      <c r="C64" s="6" t="s">
        <v>75</v>
      </c>
      <c r="D64" s="8">
        <f>8.8564125+57.509563</f>
        <v>66.365975500000005</v>
      </c>
      <c r="E64" s="8">
        <v>0.1064375</v>
      </c>
      <c r="F64" s="7">
        <v>77100</v>
      </c>
      <c r="G64" s="9"/>
      <c r="H64" s="7">
        <v>1</v>
      </c>
      <c r="I64" s="9"/>
      <c r="K64">
        <v>4</v>
      </c>
      <c r="L64">
        <v>1</v>
      </c>
      <c r="M64">
        <v>1</v>
      </c>
      <c r="N64">
        <v>1</v>
      </c>
      <c r="O64">
        <v>1</v>
      </c>
      <c r="P64">
        <v>0</v>
      </c>
      <c r="Q64">
        <v>1</v>
      </c>
      <c r="R64">
        <v>1</v>
      </c>
      <c r="S64">
        <v>0</v>
      </c>
      <c r="T64">
        <v>1</v>
      </c>
      <c r="V64" s="3">
        <f>H64+I64</f>
        <v>1</v>
      </c>
      <c r="W64" s="3">
        <f t="shared" si="1"/>
        <v>5</v>
      </c>
      <c r="X64" s="3">
        <f t="shared" si="2"/>
        <v>2</v>
      </c>
      <c r="Y64" s="3">
        <f t="shared" si="3"/>
        <v>2</v>
      </c>
      <c r="Z64" s="3">
        <f t="shared" si="4"/>
        <v>2</v>
      </c>
      <c r="AA64" s="3">
        <f t="shared" si="5"/>
        <v>2</v>
      </c>
      <c r="AB64" s="3">
        <f t="shared" si="6"/>
        <v>1</v>
      </c>
      <c r="AC64" s="3">
        <f t="shared" si="7"/>
        <v>2</v>
      </c>
      <c r="AD64" s="3">
        <f t="shared" si="8"/>
        <v>2</v>
      </c>
      <c r="AE64" s="3">
        <f t="shared" si="9"/>
        <v>1</v>
      </c>
      <c r="AF64" s="3">
        <f t="shared" si="10"/>
        <v>2</v>
      </c>
    </row>
    <row r="65" spans="1:32" x14ac:dyDescent="0.25">
      <c r="A65" s="9"/>
      <c r="B65" s="9"/>
      <c r="C65" s="6" t="s">
        <v>84</v>
      </c>
      <c r="D65" s="8">
        <v>134.02724000000001</v>
      </c>
      <c r="E65" s="8">
        <v>0.77512499999999995</v>
      </c>
      <c r="F65" s="7">
        <v>66666.7</v>
      </c>
      <c r="G65" s="9"/>
      <c r="H65" s="7">
        <v>2</v>
      </c>
      <c r="I65" s="9"/>
      <c r="K65">
        <v>5</v>
      </c>
      <c r="L65">
        <v>2</v>
      </c>
      <c r="M65">
        <v>2</v>
      </c>
      <c r="N65">
        <v>1</v>
      </c>
      <c r="O65">
        <v>2</v>
      </c>
      <c r="P65">
        <v>1</v>
      </c>
      <c r="Q65">
        <v>1</v>
      </c>
      <c r="R65">
        <v>1</v>
      </c>
      <c r="S65">
        <v>1</v>
      </c>
      <c r="T65">
        <v>2</v>
      </c>
      <c r="V65" s="3">
        <f>H65+I65</f>
        <v>2</v>
      </c>
      <c r="W65" s="3">
        <f t="shared" si="1"/>
        <v>7</v>
      </c>
      <c r="X65" s="3">
        <f t="shared" si="2"/>
        <v>4</v>
      </c>
      <c r="Y65" s="3">
        <f t="shared" si="3"/>
        <v>4</v>
      </c>
      <c r="Z65" s="3">
        <f t="shared" si="4"/>
        <v>3</v>
      </c>
      <c r="AA65" s="3">
        <f t="shared" si="5"/>
        <v>4</v>
      </c>
      <c r="AB65" s="3">
        <f t="shared" si="6"/>
        <v>3</v>
      </c>
      <c r="AC65" s="3">
        <f t="shared" si="7"/>
        <v>3</v>
      </c>
      <c r="AD65" s="3">
        <f t="shared" si="8"/>
        <v>3</v>
      </c>
      <c r="AE65" s="3">
        <f t="shared" si="9"/>
        <v>3</v>
      </c>
      <c r="AF65" s="3">
        <f t="shared" si="10"/>
        <v>4</v>
      </c>
    </row>
    <row r="66" spans="1:32" x14ac:dyDescent="0.25">
      <c r="A66" s="9"/>
      <c r="B66" s="9"/>
      <c r="C66" s="6" t="s">
        <v>76</v>
      </c>
      <c r="D66" s="8">
        <v>10.074999999999999</v>
      </c>
      <c r="E66" s="8">
        <v>4.875E-3</v>
      </c>
      <c r="F66" s="7">
        <v>500000</v>
      </c>
      <c r="G66" s="9"/>
      <c r="H66" s="7">
        <v>4</v>
      </c>
      <c r="I66" s="9"/>
      <c r="K66">
        <v>3</v>
      </c>
      <c r="L66">
        <v>1</v>
      </c>
      <c r="M66">
        <v>1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V66" s="3">
        <f>H66+I66</f>
        <v>4</v>
      </c>
      <c r="W66" s="3">
        <f t="shared" si="1"/>
        <v>7</v>
      </c>
      <c r="X66" s="3">
        <f t="shared" si="2"/>
        <v>5</v>
      </c>
      <c r="Y66" s="3">
        <f t="shared" si="3"/>
        <v>5</v>
      </c>
      <c r="Z66" s="3">
        <f t="shared" si="4"/>
        <v>5</v>
      </c>
      <c r="AA66" s="3">
        <f t="shared" si="5"/>
        <v>4</v>
      </c>
      <c r="AB66" s="3">
        <f t="shared" si="6"/>
        <v>5</v>
      </c>
      <c r="AC66" s="3">
        <f t="shared" si="7"/>
        <v>4</v>
      </c>
      <c r="AD66" s="3">
        <f t="shared" si="8"/>
        <v>5</v>
      </c>
      <c r="AE66" s="3">
        <f t="shared" si="9"/>
        <v>4</v>
      </c>
      <c r="AF66" s="3">
        <f t="shared" si="10"/>
        <v>5</v>
      </c>
    </row>
    <row r="67" spans="1:32" x14ac:dyDescent="0.25">
      <c r="A67" s="9"/>
      <c r="B67" s="6" t="s">
        <v>77</v>
      </c>
      <c r="C67" s="6" t="s">
        <v>78</v>
      </c>
      <c r="D67" s="8">
        <v>498.01830000000001</v>
      </c>
      <c r="E67" s="8">
        <v>0</v>
      </c>
      <c r="F67" s="7">
        <v>500000</v>
      </c>
      <c r="G67" s="9"/>
      <c r="H67" s="7">
        <v>1</v>
      </c>
      <c r="I67" s="9"/>
      <c r="K67">
        <v>2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0</v>
      </c>
      <c r="V67" s="3">
        <f>H67+I67</f>
        <v>1</v>
      </c>
      <c r="W67" s="3">
        <f t="shared" si="1"/>
        <v>3</v>
      </c>
      <c r="X67" s="3">
        <f t="shared" si="2"/>
        <v>2</v>
      </c>
      <c r="Y67" s="3">
        <f t="shared" si="3"/>
        <v>1</v>
      </c>
      <c r="Z67" s="3">
        <f t="shared" si="4"/>
        <v>1</v>
      </c>
      <c r="AA67" s="3">
        <f t="shared" si="5"/>
        <v>2</v>
      </c>
      <c r="AB67" s="3">
        <f t="shared" si="6"/>
        <v>1</v>
      </c>
      <c r="AC67" s="3">
        <f t="shared" si="7"/>
        <v>1</v>
      </c>
      <c r="AD67" s="3">
        <f t="shared" si="8"/>
        <v>1</v>
      </c>
      <c r="AE67" s="3">
        <f t="shared" si="9"/>
        <v>2</v>
      </c>
      <c r="AF67" s="3">
        <f t="shared" si="10"/>
        <v>1</v>
      </c>
    </row>
    <row r="68" spans="1:32" x14ac:dyDescent="0.25">
      <c r="A68" s="9"/>
      <c r="B68" s="9"/>
      <c r="C68" s="6" t="s">
        <v>79</v>
      </c>
      <c r="D68" s="8">
        <v>178.97310999999999</v>
      </c>
      <c r="E68" s="8">
        <v>1.1007750000000001</v>
      </c>
      <c r="F68" s="7">
        <v>500000</v>
      </c>
      <c r="G68" s="9"/>
      <c r="H68" s="7">
        <v>1</v>
      </c>
      <c r="I68" s="9"/>
      <c r="K68">
        <v>2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0</v>
      </c>
      <c r="V68" s="3">
        <f>H68+I68</f>
        <v>1</v>
      </c>
      <c r="W68" s="3">
        <f t="shared" ref="W68:W80" si="11">$H68+$I68+K68</f>
        <v>3</v>
      </c>
      <c r="X68" s="3">
        <f t="shared" ref="X68:X80" si="12">$H68+$I68+L68</f>
        <v>2</v>
      </c>
      <c r="Y68" s="3">
        <f t="shared" ref="Y68:Y80" si="13">$H68+$I68+M68</f>
        <v>1</v>
      </c>
      <c r="Z68" s="3">
        <f t="shared" ref="Z68:Z80" si="14">$H68+$I68+N68</f>
        <v>1</v>
      </c>
      <c r="AA68" s="3">
        <f t="shared" ref="AA68:AA80" si="15">$H68+$I68+O68</f>
        <v>2</v>
      </c>
      <c r="AB68" s="3">
        <f t="shared" ref="AB68:AB80" si="16">$H68+$I68+P68</f>
        <v>1</v>
      </c>
      <c r="AC68" s="3">
        <f t="shared" ref="AC68:AC80" si="17">$H68+$I68+Q68</f>
        <v>1</v>
      </c>
      <c r="AD68" s="3">
        <f t="shared" ref="AD68:AD80" si="18">$H68+$I68+R68</f>
        <v>1</v>
      </c>
      <c r="AE68" s="3">
        <f t="shared" ref="AE68:AE80" si="19">$H68+$I68+S68</f>
        <v>2</v>
      </c>
      <c r="AF68" s="3">
        <f t="shared" ref="AF68:AF80" si="20">$H68+$I68+T68</f>
        <v>1</v>
      </c>
    </row>
    <row r="69" spans="1:32" x14ac:dyDescent="0.25">
      <c r="A69" s="9"/>
      <c r="B69" s="9"/>
      <c r="C69" s="6" t="s">
        <v>80</v>
      </c>
      <c r="D69" s="8">
        <v>56.318112999999997</v>
      </c>
      <c r="E69" s="8">
        <v>0.64171250000000002</v>
      </c>
      <c r="F69" s="9"/>
      <c r="G69" s="9"/>
      <c r="H69" s="7">
        <v>1</v>
      </c>
      <c r="I69" s="9"/>
      <c r="V69" s="3">
        <f>H69+I69</f>
        <v>1</v>
      </c>
      <c r="W69" s="3">
        <f t="shared" si="11"/>
        <v>1</v>
      </c>
      <c r="X69" s="3">
        <f t="shared" si="12"/>
        <v>1</v>
      </c>
      <c r="Y69" s="3">
        <f t="shared" si="13"/>
        <v>1</v>
      </c>
      <c r="Z69" s="3">
        <f t="shared" si="14"/>
        <v>1</v>
      </c>
      <c r="AA69" s="3">
        <f t="shared" si="15"/>
        <v>1</v>
      </c>
      <c r="AB69" s="3">
        <f t="shared" si="16"/>
        <v>1</v>
      </c>
      <c r="AC69" s="3">
        <f t="shared" si="17"/>
        <v>1</v>
      </c>
      <c r="AD69" s="3">
        <f t="shared" si="18"/>
        <v>1</v>
      </c>
      <c r="AE69" s="3">
        <f t="shared" si="19"/>
        <v>1</v>
      </c>
      <c r="AF69" s="3">
        <f t="shared" si="20"/>
        <v>1</v>
      </c>
    </row>
    <row r="70" spans="1:32" x14ac:dyDescent="0.25">
      <c r="A70" s="9"/>
      <c r="B70" s="9"/>
      <c r="C70" s="6" t="s">
        <v>81</v>
      </c>
      <c r="D70" s="8">
        <v>1.30585</v>
      </c>
      <c r="E70" s="8">
        <v>4.3874999999999999E-3</v>
      </c>
      <c r="F70" s="7">
        <v>500000</v>
      </c>
      <c r="G70" s="9"/>
      <c r="H70" s="7">
        <v>1</v>
      </c>
      <c r="I70" s="9"/>
      <c r="K70">
        <v>2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V70" s="3">
        <f>H70+I70</f>
        <v>1</v>
      </c>
      <c r="W70" s="3">
        <f t="shared" si="11"/>
        <v>3</v>
      </c>
      <c r="X70" s="3">
        <f t="shared" si="12"/>
        <v>2</v>
      </c>
      <c r="Y70" s="3">
        <f t="shared" si="13"/>
        <v>1</v>
      </c>
      <c r="Z70" s="3">
        <f t="shared" si="14"/>
        <v>1</v>
      </c>
      <c r="AA70" s="3">
        <f t="shared" si="15"/>
        <v>2</v>
      </c>
      <c r="AB70" s="3">
        <f t="shared" si="16"/>
        <v>1</v>
      </c>
      <c r="AC70" s="3">
        <f t="shared" si="17"/>
        <v>1</v>
      </c>
      <c r="AD70" s="3">
        <f t="shared" si="18"/>
        <v>1</v>
      </c>
      <c r="AE70" s="3">
        <f t="shared" si="19"/>
        <v>2</v>
      </c>
      <c r="AF70" s="3">
        <f t="shared" si="20"/>
        <v>1</v>
      </c>
    </row>
    <row r="71" spans="1:32" x14ac:dyDescent="0.25">
      <c r="A71" s="9"/>
      <c r="B71" s="9"/>
      <c r="C71" s="6" t="s">
        <v>28</v>
      </c>
      <c r="D71" s="7">
        <v>80.778999999999996</v>
      </c>
      <c r="E71" s="7">
        <v>0.6391</v>
      </c>
      <c r="F71" s="7">
        <v>832600</v>
      </c>
      <c r="G71" s="9"/>
      <c r="H71" s="7">
        <v>1</v>
      </c>
      <c r="I71" s="9"/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V71" s="3">
        <f>H71+I71</f>
        <v>1</v>
      </c>
      <c r="W71" s="3">
        <f t="shared" si="11"/>
        <v>3</v>
      </c>
      <c r="X71" s="3">
        <f t="shared" si="12"/>
        <v>1</v>
      </c>
      <c r="Y71" s="3">
        <f t="shared" si="13"/>
        <v>2</v>
      </c>
      <c r="Z71" s="3">
        <f t="shared" si="14"/>
        <v>1</v>
      </c>
      <c r="AA71" s="3">
        <f t="shared" si="15"/>
        <v>1</v>
      </c>
      <c r="AB71" s="3">
        <f t="shared" si="16"/>
        <v>1</v>
      </c>
      <c r="AC71" s="3">
        <f t="shared" si="17"/>
        <v>1</v>
      </c>
      <c r="AD71" s="3">
        <f t="shared" si="18"/>
        <v>2</v>
      </c>
      <c r="AE71" s="3">
        <f t="shared" si="19"/>
        <v>1</v>
      </c>
      <c r="AF71" s="3">
        <f t="shared" si="20"/>
        <v>1</v>
      </c>
    </row>
    <row r="72" spans="1:32" x14ac:dyDescent="0.25">
      <c r="A72" s="9"/>
      <c r="B72" s="9"/>
      <c r="C72" s="5" t="s">
        <v>82</v>
      </c>
      <c r="D72" s="8">
        <v>6.2643800000000001</v>
      </c>
      <c r="E72" s="7">
        <v>1.3809999999999999E-2</v>
      </c>
      <c r="F72" s="7">
        <v>242700</v>
      </c>
      <c r="G72" s="9"/>
      <c r="H72" s="8">
        <v>1</v>
      </c>
      <c r="I72" s="9"/>
      <c r="K72">
        <v>3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V72" s="3">
        <f>H72+I72</f>
        <v>1</v>
      </c>
      <c r="W72" s="3">
        <f t="shared" si="11"/>
        <v>4</v>
      </c>
      <c r="X72" s="3">
        <f t="shared" si="12"/>
        <v>1</v>
      </c>
      <c r="Y72" s="3">
        <f t="shared" si="13"/>
        <v>2</v>
      </c>
      <c r="Z72" s="3">
        <f t="shared" si="14"/>
        <v>1</v>
      </c>
      <c r="AA72" s="3">
        <f t="shared" si="15"/>
        <v>2</v>
      </c>
      <c r="AB72" s="3">
        <f t="shared" si="16"/>
        <v>1</v>
      </c>
      <c r="AC72" s="3">
        <f t="shared" si="17"/>
        <v>1</v>
      </c>
      <c r="AD72" s="3">
        <f t="shared" si="18"/>
        <v>2</v>
      </c>
      <c r="AE72" s="3">
        <f t="shared" si="19"/>
        <v>1</v>
      </c>
      <c r="AF72" s="3">
        <f t="shared" si="20"/>
        <v>1</v>
      </c>
    </row>
    <row r="73" spans="1:32" x14ac:dyDescent="0.25">
      <c r="A73" s="6" t="s">
        <v>85</v>
      </c>
      <c r="B73" s="6" t="s">
        <v>86</v>
      </c>
      <c r="C73" s="9"/>
      <c r="D73" s="8">
        <v>21.84</v>
      </c>
      <c r="E73" s="8">
        <v>0.28022000000000002</v>
      </c>
      <c r="F73" s="9"/>
      <c r="G73" s="9"/>
      <c r="H73" s="8">
        <v>1</v>
      </c>
      <c r="I73" s="8">
        <v>1</v>
      </c>
      <c r="V73" s="3">
        <f>H73+I73</f>
        <v>2</v>
      </c>
      <c r="W73" s="3">
        <f t="shared" si="11"/>
        <v>2</v>
      </c>
      <c r="X73" s="3">
        <f t="shared" si="12"/>
        <v>2</v>
      </c>
      <c r="Y73" s="3">
        <f t="shared" si="13"/>
        <v>2</v>
      </c>
      <c r="Z73" s="3">
        <f t="shared" si="14"/>
        <v>2</v>
      </c>
      <c r="AA73" s="3">
        <f t="shared" si="15"/>
        <v>2</v>
      </c>
      <c r="AB73" s="3">
        <f t="shared" si="16"/>
        <v>2</v>
      </c>
      <c r="AC73" s="3">
        <f t="shared" si="17"/>
        <v>2</v>
      </c>
      <c r="AD73" s="3">
        <f t="shared" si="18"/>
        <v>2</v>
      </c>
      <c r="AE73" s="3">
        <f t="shared" si="19"/>
        <v>2</v>
      </c>
      <c r="AF73" s="3">
        <f t="shared" si="20"/>
        <v>2</v>
      </c>
    </row>
    <row r="74" spans="1:32" x14ac:dyDescent="0.25">
      <c r="A74" s="9"/>
      <c r="B74" s="6" t="s">
        <v>87</v>
      </c>
      <c r="C74" s="9"/>
      <c r="D74" s="8">
        <v>80.953999999999994</v>
      </c>
      <c r="E74" s="8">
        <v>0.68679000000000001</v>
      </c>
      <c r="F74" s="9"/>
      <c r="G74" s="9"/>
      <c r="H74" s="8">
        <v>1</v>
      </c>
      <c r="I74" s="8">
        <v>1</v>
      </c>
      <c r="V74" s="3">
        <f>H74+I74</f>
        <v>2</v>
      </c>
      <c r="W74" s="3">
        <f t="shared" si="11"/>
        <v>2</v>
      </c>
      <c r="X74" s="3">
        <f t="shared" si="12"/>
        <v>2</v>
      </c>
      <c r="Y74" s="3">
        <f t="shared" si="13"/>
        <v>2</v>
      </c>
      <c r="Z74" s="3">
        <f t="shared" si="14"/>
        <v>2</v>
      </c>
      <c r="AA74" s="3">
        <f t="shared" si="15"/>
        <v>2</v>
      </c>
      <c r="AB74" s="3">
        <f t="shared" si="16"/>
        <v>2</v>
      </c>
      <c r="AC74" s="3">
        <f t="shared" si="17"/>
        <v>2</v>
      </c>
      <c r="AD74" s="3">
        <f t="shared" si="18"/>
        <v>2</v>
      </c>
      <c r="AE74" s="3">
        <f t="shared" si="19"/>
        <v>2</v>
      </c>
      <c r="AF74" s="3">
        <f t="shared" si="20"/>
        <v>2</v>
      </c>
    </row>
    <row r="75" spans="1:32" x14ac:dyDescent="0.25">
      <c r="A75" s="9"/>
      <c r="B75" s="5" t="s">
        <v>88</v>
      </c>
      <c r="C75" s="9"/>
      <c r="D75" s="8">
        <v>6.3E-2</v>
      </c>
      <c r="E75" s="8">
        <v>2.0670000000000001E-2</v>
      </c>
      <c r="F75" s="9"/>
      <c r="G75" s="9"/>
      <c r="H75" s="8">
        <v>1</v>
      </c>
      <c r="I75" s="8">
        <v>1</v>
      </c>
      <c r="V75" s="3">
        <f>H75+I75</f>
        <v>2</v>
      </c>
      <c r="W75" s="3">
        <f t="shared" si="11"/>
        <v>2</v>
      </c>
      <c r="X75" s="3">
        <f t="shared" si="12"/>
        <v>2</v>
      </c>
      <c r="Y75" s="3">
        <f t="shared" si="13"/>
        <v>2</v>
      </c>
      <c r="Z75" s="3">
        <f t="shared" si="14"/>
        <v>2</v>
      </c>
      <c r="AA75" s="3">
        <f t="shared" si="15"/>
        <v>2</v>
      </c>
      <c r="AB75" s="3">
        <f t="shared" si="16"/>
        <v>2</v>
      </c>
      <c r="AC75" s="3">
        <f t="shared" si="17"/>
        <v>2</v>
      </c>
      <c r="AD75" s="3">
        <f t="shared" si="18"/>
        <v>2</v>
      </c>
      <c r="AE75" s="3">
        <f t="shared" si="19"/>
        <v>2</v>
      </c>
      <c r="AF75" s="3">
        <f t="shared" si="20"/>
        <v>2</v>
      </c>
    </row>
    <row r="76" spans="1:32" x14ac:dyDescent="0.25">
      <c r="A76" s="9"/>
      <c r="B76" s="6" t="s">
        <v>89</v>
      </c>
      <c r="C76" s="9"/>
      <c r="D76" s="8">
        <v>100.21</v>
      </c>
      <c r="E76" s="8">
        <v>0.05</v>
      </c>
      <c r="F76" s="9"/>
      <c r="G76" s="9"/>
      <c r="H76" s="8">
        <v>1</v>
      </c>
      <c r="I76" s="8">
        <v>1</v>
      </c>
      <c r="V76" s="3">
        <f>H76+I76</f>
        <v>2</v>
      </c>
      <c r="W76" s="3">
        <f t="shared" si="11"/>
        <v>2</v>
      </c>
      <c r="X76" s="3">
        <f t="shared" si="12"/>
        <v>2</v>
      </c>
      <c r="Y76" s="3">
        <f t="shared" si="13"/>
        <v>2</v>
      </c>
      <c r="Z76" s="3">
        <f t="shared" si="14"/>
        <v>2</v>
      </c>
      <c r="AA76" s="3">
        <f t="shared" si="15"/>
        <v>2</v>
      </c>
      <c r="AB76" s="3">
        <f t="shared" si="16"/>
        <v>2</v>
      </c>
      <c r="AC76" s="3">
        <f t="shared" si="17"/>
        <v>2</v>
      </c>
      <c r="AD76" s="3">
        <f t="shared" si="18"/>
        <v>2</v>
      </c>
      <c r="AE76" s="3">
        <f t="shared" si="19"/>
        <v>2</v>
      </c>
      <c r="AF76" s="3">
        <f t="shared" si="20"/>
        <v>2</v>
      </c>
    </row>
    <row r="77" spans="1:32" x14ac:dyDescent="0.25">
      <c r="A77" s="9"/>
      <c r="B77" s="6" t="s">
        <v>90</v>
      </c>
      <c r="C77" s="9"/>
      <c r="D77" s="8">
        <v>10.503</v>
      </c>
      <c r="E77" s="8">
        <v>8.9999999999999993E-3</v>
      </c>
      <c r="F77" s="9"/>
      <c r="G77" s="9"/>
      <c r="H77" s="8">
        <v>1</v>
      </c>
      <c r="I77" s="8">
        <v>1</v>
      </c>
      <c r="V77" s="3">
        <f>H77+I77</f>
        <v>2</v>
      </c>
      <c r="W77" s="3">
        <f t="shared" si="11"/>
        <v>2</v>
      </c>
      <c r="X77" s="3">
        <f t="shared" si="12"/>
        <v>2</v>
      </c>
      <c r="Y77" s="3">
        <f t="shared" si="13"/>
        <v>2</v>
      </c>
      <c r="Z77" s="3">
        <f t="shared" si="14"/>
        <v>2</v>
      </c>
      <c r="AA77" s="3">
        <f t="shared" si="15"/>
        <v>2</v>
      </c>
      <c r="AB77" s="3">
        <f t="shared" si="16"/>
        <v>2</v>
      </c>
      <c r="AC77" s="3">
        <f t="shared" si="17"/>
        <v>2</v>
      </c>
      <c r="AD77" s="3">
        <f t="shared" si="18"/>
        <v>2</v>
      </c>
      <c r="AE77" s="3">
        <f t="shared" si="19"/>
        <v>2</v>
      </c>
      <c r="AF77" s="3">
        <f t="shared" si="20"/>
        <v>2</v>
      </c>
    </row>
    <row r="78" spans="1:32" x14ac:dyDescent="0.25">
      <c r="A78" s="9"/>
      <c r="B78" s="6" t="s">
        <v>91</v>
      </c>
      <c r="C78" s="9"/>
      <c r="D78" s="8">
        <v>53.045999999999999</v>
      </c>
      <c r="E78" s="7">
        <v>4.546E-2</v>
      </c>
      <c r="F78" s="9"/>
      <c r="G78" s="9"/>
      <c r="H78" s="8">
        <v>1</v>
      </c>
      <c r="I78" s="8">
        <v>1</v>
      </c>
      <c r="V78" s="3">
        <f>H78+I78</f>
        <v>2</v>
      </c>
      <c r="W78" s="3">
        <f t="shared" si="11"/>
        <v>2</v>
      </c>
      <c r="X78" s="3">
        <f t="shared" si="12"/>
        <v>2</v>
      </c>
      <c r="Y78" s="3">
        <f t="shared" si="13"/>
        <v>2</v>
      </c>
      <c r="Z78" s="3">
        <f t="shared" si="14"/>
        <v>2</v>
      </c>
      <c r="AA78" s="3">
        <f t="shared" si="15"/>
        <v>2</v>
      </c>
      <c r="AB78" s="3">
        <f t="shared" si="16"/>
        <v>2</v>
      </c>
      <c r="AC78" s="3">
        <f t="shared" si="17"/>
        <v>2</v>
      </c>
      <c r="AD78" s="3">
        <f t="shared" si="18"/>
        <v>2</v>
      </c>
      <c r="AE78" s="3">
        <f t="shared" si="19"/>
        <v>2</v>
      </c>
      <c r="AF78" s="3">
        <f t="shared" si="20"/>
        <v>2</v>
      </c>
    </row>
    <row r="79" spans="1:32" x14ac:dyDescent="0.25">
      <c r="A79" s="9"/>
      <c r="B79" s="5" t="s">
        <v>92</v>
      </c>
      <c r="C79" s="9"/>
      <c r="D79" s="8">
        <v>261.07</v>
      </c>
      <c r="E79" s="8">
        <v>0.30149999999999999</v>
      </c>
      <c r="F79" s="9"/>
      <c r="G79" s="9"/>
      <c r="H79" s="8">
        <v>1</v>
      </c>
      <c r="I79" s="8">
        <v>0</v>
      </c>
      <c r="V79" s="3">
        <f>H79+I79</f>
        <v>1</v>
      </c>
      <c r="W79" s="3">
        <f t="shared" si="11"/>
        <v>1</v>
      </c>
      <c r="X79" s="3">
        <f t="shared" si="12"/>
        <v>1</v>
      </c>
      <c r="Y79" s="3">
        <f t="shared" si="13"/>
        <v>1</v>
      </c>
      <c r="Z79" s="3">
        <f t="shared" si="14"/>
        <v>1</v>
      </c>
      <c r="AA79" s="3">
        <f t="shared" si="15"/>
        <v>1</v>
      </c>
      <c r="AB79" s="3">
        <f t="shared" si="16"/>
        <v>1</v>
      </c>
      <c r="AC79" s="3">
        <f t="shared" si="17"/>
        <v>1</v>
      </c>
      <c r="AD79" s="3">
        <f t="shared" si="18"/>
        <v>1</v>
      </c>
      <c r="AE79" s="3">
        <f t="shared" si="19"/>
        <v>1</v>
      </c>
      <c r="AF79" s="3">
        <f t="shared" si="20"/>
        <v>1</v>
      </c>
    </row>
    <row r="80" spans="1:32" x14ac:dyDescent="0.25">
      <c r="A80" s="9"/>
      <c r="B80" s="5" t="s">
        <v>93</v>
      </c>
      <c r="C80" s="9"/>
      <c r="D80" s="9"/>
      <c r="E80" s="9"/>
      <c r="F80" s="9"/>
      <c r="G80" s="9"/>
      <c r="H80" s="8">
        <v>1</v>
      </c>
      <c r="I80" s="8">
        <v>0</v>
      </c>
      <c r="V80" s="3">
        <f>H80+I80</f>
        <v>1</v>
      </c>
      <c r="W80" s="3">
        <f t="shared" si="11"/>
        <v>1</v>
      </c>
      <c r="X80" s="3">
        <f t="shared" si="12"/>
        <v>1</v>
      </c>
      <c r="Y80" s="3">
        <f t="shared" si="13"/>
        <v>1</v>
      </c>
      <c r="Z80" s="3">
        <f t="shared" si="14"/>
        <v>1</v>
      </c>
      <c r="AA80" s="3">
        <f t="shared" si="15"/>
        <v>1</v>
      </c>
      <c r="AB80" s="3">
        <f t="shared" si="16"/>
        <v>1</v>
      </c>
      <c r="AC80" s="3">
        <f t="shared" si="17"/>
        <v>1</v>
      </c>
      <c r="AD80" s="3">
        <f t="shared" si="18"/>
        <v>1</v>
      </c>
      <c r="AE80" s="3">
        <f t="shared" si="19"/>
        <v>1</v>
      </c>
      <c r="AF80" s="3">
        <f t="shared" si="20"/>
        <v>1</v>
      </c>
    </row>
    <row r="81" spans="1:57" ht="29.25" x14ac:dyDescent="0.25">
      <c r="A81" s="17"/>
      <c r="B81" s="18" t="s">
        <v>161</v>
      </c>
      <c r="C81" s="17"/>
      <c r="D81" s="19">
        <v>775</v>
      </c>
      <c r="E81" s="19">
        <f>0.00657*(775/(2.3*4*(19000/24)))</f>
        <v>6.9909610983981711E-4</v>
      </c>
      <c r="F81" s="17"/>
      <c r="G81" s="17"/>
      <c r="H81" s="19">
        <v>1</v>
      </c>
      <c r="I81" s="19">
        <v>0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6"/>
      <c r="V81" s="20">
        <f>H81+I81</f>
        <v>1</v>
      </c>
      <c r="W81" s="20">
        <f>$H81+$I81+K81</f>
        <v>1</v>
      </c>
      <c r="X81" s="20">
        <f>$H81+$I81+L81</f>
        <v>1</v>
      </c>
      <c r="Y81" s="20">
        <f>$H81+$I81+M81</f>
        <v>1</v>
      </c>
      <c r="Z81" s="20">
        <f>$H81+$I81+N81</f>
        <v>1</v>
      </c>
      <c r="AA81" s="20">
        <f>$H81+$I81+O81</f>
        <v>1</v>
      </c>
      <c r="AB81" s="20">
        <f>$H81+$I81+P81</f>
        <v>1</v>
      </c>
      <c r="AC81" s="20">
        <f>$H81+$I81+Q81</f>
        <v>1</v>
      </c>
      <c r="AD81" s="20">
        <f>$H81+$I81+R81</f>
        <v>1</v>
      </c>
      <c r="AE81" s="20">
        <f>$H81+$I81+S81</f>
        <v>1</v>
      </c>
      <c r="AF81" s="20">
        <f>$H81+$I81+T81</f>
        <v>1</v>
      </c>
    </row>
    <row r="82" spans="1:57" ht="43.5" x14ac:dyDescent="0.25">
      <c r="A82" s="5" t="s">
        <v>94</v>
      </c>
      <c r="B82" s="5" t="s">
        <v>95</v>
      </c>
      <c r="C82" s="9"/>
      <c r="D82" s="8">
        <v>4580</v>
      </c>
      <c r="E82" s="8">
        <v>33.333329999999997</v>
      </c>
      <c r="F82" s="9"/>
      <c r="G82" s="9"/>
      <c r="H82" s="8">
        <v>1</v>
      </c>
      <c r="I82" s="8">
        <v>1</v>
      </c>
      <c r="V82" s="3">
        <f>H82+I82</f>
        <v>2</v>
      </c>
      <c r="W82" s="3">
        <f>$H82+$I82+K82</f>
        <v>2</v>
      </c>
      <c r="X82" s="3">
        <f>$H82+$I82+L82</f>
        <v>2</v>
      </c>
      <c r="Y82" s="3">
        <f>$H82+$I82+M82</f>
        <v>2</v>
      </c>
      <c r="Z82" s="3">
        <f>$H82+$I82+N82</f>
        <v>2</v>
      </c>
      <c r="AA82" s="3">
        <f>$H82+$I82+O82</f>
        <v>2</v>
      </c>
      <c r="AB82" s="3">
        <f>$H82+$I82+P82</f>
        <v>2</v>
      </c>
      <c r="AC82" s="3">
        <f>$H82+$I82+Q82</f>
        <v>2</v>
      </c>
      <c r="AD82" s="3">
        <f>$H82+$I82+R82</f>
        <v>2</v>
      </c>
      <c r="AE82" s="3">
        <f>$H82+$I82+S82</f>
        <v>2</v>
      </c>
      <c r="AF82" s="3">
        <f>$H82+$I82+T82</f>
        <v>2</v>
      </c>
    </row>
    <row r="83" spans="1:57" ht="43.5" x14ac:dyDescent="0.25">
      <c r="A83" s="5" t="s">
        <v>96</v>
      </c>
      <c r="B83" s="5" t="s">
        <v>97</v>
      </c>
      <c r="C83" s="10" t="s">
        <v>98</v>
      </c>
      <c r="D83" s="8">
        <v>400</v>
      </c>
      <c r="E83" s="8">
        <v>2</v>
      </c>
      <c r="F83" s="9"/>
      <c r="G83" s="9"/>
      <c r="H83" s="8">
        <v>1</v>
      </c>
      <c r="I83" s="8">
        <v>0</v>
      </c>
      <c r="V83" s="3">
        <f>H83+I83</f>
        <v>1</v>
      </c>
      <c r="W83" s="3">
        <f>$H83+$I83+K83</f>
        <v>1</v>
      </c>
      <c r="X83" s="3">
        <f>$H83+$I83+L83</f>
        <v>1</v>
      </c>
      <c r="Y83" s="3">
        <f>$H83+$I83+M83</f>
        <v>1</v>
      </c>
      <c r="Z83" s="3">
        <f>$H83+$I83+N83</f>
        <v>1</v>
      </c>
      <c r="AA83" s="3">
        <f>$H83+$I83+O83</f>
        <v>1</v>
      </c>
      <c r="AB83" s="3">
        <f>$H83+$I83+P83</f>
        <v>1</v>
      </c>
      <c r="AC83" s="3">
        <f>$H83+$I83+Q83</f>
        <v>1</v>
      </c>
      <c r="AD83" s="3">
        <f>$H83+$I83+R83</f>
        <v>1</v>
      </c>
      <c r="AE83" s="3">
        <f>$H83+$I83+S83</f>
        <v>1</v>
      </c>
      <c r="AF83" s="3">
        <f>$H83+$I83+T83</f>
        <v>1</v>
      </c>
    </row>
    <row r="84" spans="1:57" ht="15.75" x14ac:dyDescent="0.25">
      <c r="A84" s="9"/>
      <c r="B84" s="9"/>
      <c r="C84" s="10" t="s">
        <v>99</v>
      </c>
      <c r="D84" s="8">
        <v>50</v>
      </c>
      <c r="E84" s="8">
        <v>0.25</v>
      </c>
      <c r="F84" s="9"/>
      <c r="G84" s="9"/>
      <c r="H84" s="8">
        <v>1</v>
      </c>
      <c r="I84" s="8">
        <v>0</v>
      </c>
      <c r="V84" s="3">
        <f>H84+I84</f>
        <v>1</v>
      </c>
      <c r="W84" s="3">
        <f>$H84+$I84+K84</f>
        <v>1</v>
      </c>
      <c r="X84" s="3">
        <f>$H84+$I84+L84</f>
        <v>1</v>
      </c>
      <c r="Y84" s="3">
        <f>$H84+$I84+M84</f>
        <v>1</v>
      </c>
      <c r="Z84" s="3">
        <f>$H84+$I84+N84</f>
        <v>1</v>
      </c>
      <c r="AA84" s="3">
        <f>$H84+$I84+O84</f>
        <v>1</v>
      </c>
      <c r="AB84" s="3">
        <f>$H84+$I84+P84</f>
        <v>1</v>
      </c>
      <c r="AC84" s="3">
        <f>$H84+$I84+Q84</f>
        <v>1</v>
      </c>
      <c r="AD84" s="3">
        <f>$H84+$I84+R84</f>
        <v>1</v>
      </c>
      <c r="AE84" s="3">
        <f>$H84+$I84+S84</f>
        <v>1</v>
      </c>
      <c r="AF84" s="3">
        <f>$H84+$I84+T84</f>
        <v>1</v>
      </c>
    </row>
    <row r="85" spans="1:57" ht="15.75" x14ac:dyDescent="0.25">
      <c r="A85" s="9"/>
      <c r="B85" s="9"/>
      <c r="C85" s="10" t="s">
        <v>100</v>
      </c>
      <c r="D85" s="8">
        <v>70</v>
      </c>
      <c r="E85" s="8">
        <v>0.3</v>
      </c>
      <c r="F85" s="9"/>
      <c r="G85" s="9"/>
      <c r="H85" s="8">
        <v>1</v>
      </c>
      <c r="I85" s="8">
        <v>0</v>
      </c>
      <c r="V85" s="3">
        <f>H85+I85</f>
        <v>1</v>
      </c>
      <c r="W85" s="3">
        <f>$H85+$I85+K85</f>
        <v>1</v>
      </c>
      <c r="X85" s="3">
        <f>$H85+$I85+L85</f>
        <v>1</v>
      </c>
      <c r="Y85" s="3">
        <f>$H85+$I85+M85</f>
        <v>1</v>
      </c>
      <c r="Z85" s="3">
        <f>$H85+$I85+N85</f>
        <v>1</v>
      </c>
      <c r="AA85" s="3">
        <f>$H85+$I85+O85</f>
        <v>1</v>
      </c>
      <c r="AB85" s="3">
        <f>$H85+$I85+P85</f>
        <v>1</v>
      </c>
      <c r="AC85" s="3">
        <f>$H85+$I85+Q85</f>
        <v>1</v>
      </c>
      <c r="AD85" s="3">
        <f>$H85+$I85+R85</f>
        <v>1</v>
      </c>
      <c r="AE85" s="3">
        <f>$H85+$I85+S85</f>
        <v>1</v>
      </c>
      <c r="AF85" s="3">
        <f>$H85+$I85+T85</f>
        <v>1</v>
      </c>
    </row>
    <row r="86" spans="1:57" ht="15.75" x14ac:dyDescent="0.25">
      <c r="A86" s="9"/>
      <c r="B86" s="9"/>
      <c r="C86" s="10" t="s">
        <v>101</v>
      </c>
      <c r="D86" s="8">
        <v>197.917</v>
      </c>
      <c r="E86" s="8">
        <v>1.425</v>
      </c>
      <c r="F86" s="9"/>
      <c r="G86" s="9"/>
      <c r="H86" s="8">
        <v>1</v>
      </c>
      <c r="I86" s="8">
        <v>0</v>
      </c>
      <c r="V86" s="3">
        <f>H86+I86</f>
        <v>1</v>
      </c>
      <c r="W86" s="3">
        <f>$H86+$I86+K86</f>
        <v>1</v>
      </c>
      <c r="X86" s="3">
        <f>$H86+$I86+L86</f>
        <v>1</v>
      </c>
      <c r="Y86" s="3">
        <f>$H86+$I86+M86</f>
        <v>1</v>
      </c>
      <c r="Z86" s="3">
        <f>$H86+$I86+N86</f>
        <v>1</v>
      </c>
      <c r="AA86" s="3">
        <f>$H86+$I86+O86</f>
        <v>1</v>
      </c>
      <c r="AB86" s="3">
        <f>$H86+$I86+P86</f>
        <v>1</v>
      </c>
      <c r="AC86" s="3">
        <f>$H86+$I86+Q86</f>
        <v>1</v>
      </c>
      <c r="AD86" s="3">
        <f>$H86+$I86+R86</f>
        <v>1</v>
      </c>
      <c r="AE86" s="3">
        <f>$H86+$I86+S86</f>
        <v>1</v>
      </c>
      <c r="AF86" s="3">
        <f>$H86+$I86+T86</f>
        <v>1</v>
      </c>
    </row>
    <row r="87" spans="1:57" ht="15.75" x14ac:dyDescent="0.25">
      <c r="A87" s="9"/>
      <c r="B87" s="9"/>
      <c r="C87" s="10" t="s">
        <v>102</v>
      </c>
      <c r="D87" s="8">
        <v>15</v>
      </c>
      <c r="E87" s="8">
        <v>1.35E-2</v>
      </c>
      <c r="F87" s="9"/>
      <c r="G87" s="9"/>
      <c r="H87" s="8">
        <v>1</v>
      </c>
      <c r="I87" s="8">
        <v>0</v>
      </c>
      <c r="V87" s="3">
        <f>H87+I87</f>
        <v>1</v>
      </c>
      <c r="W87" s="3">
        <f>$H87+$I87+K87</f>
        <v>1</v>
      </c>
      <c r="X87" s="3">
        <f>$H87+$I87+L87</f>
        <v>1</v>
      </c>
      <c r="Y87" s="3">
        <f>$H87+$I87+M87</f>
        <v>1</v>
      </c>
      <c r="Z87" s="3">
        <f>$H87+$I87+N87</f>
        <v>1</v>
      </c>
      <c r="AA87" s="3">
        <f>$H87+$I87+O87</f>
        <v>1</v>
      </c>
      <c r="AB87" s="3">
        <f>$H87+$I87+P87</f>
        <v>1</v>
      </c>
      <c r="AC87" s="3">
        <f>$H87+$I87+Q87</f>
        <v>1</v>
      </c>
      <c r="AD87" s="3">
        <f>$H87+$I87+R87</f>
        <v>1</v>
      </c>
      <c r="AE87" s="3">
        <f>$H87+$I87+S87</f>
        <v>1</v>
      </c>
      <c r="AF87" s="3">
        <f>$H87+$I87+T87</f>
        <v>1</v>
      </c>
    </row>
    <row r="88" spans="1:57" s="20" customFormat="1" ht="15.75" x14ac:dyDescent="0.25">
      <c r="A88" s="9"/>
      <c r="B88" s="9"/>
      <c r="C88" s="10" t="s">
        <v>103</v>
      </c>
      <c r="D88" s="8">
        <v>40</v>
      </c>
      <c r="E88" s="8">
        <v>0.56000000000000005</v>
      </c>
      <c r="F88" s="9"/>
      <c r="G88" s="9"/>
      <c r="H88" s="8">
        <v>1</v>
      </c>
      <c r="I88" s="8">
        <v>0</v>
      </c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25"/>
      <c r="V88" s="3">
        <f>H88+I88</f>
        <v>1</v>
      </c>
      <c r="W88" s="3">
        <f>$H88+$I88+K88</f>
        <v>1</v>
      </c>
      <c r="X88" s="3">
        <f>$H88+$I88+L88</f>
        <v>1</v>
      </c>
      <c r="Y88" s="3">
        <f>$H88+$I88+M88</f>
        <v>1</v>
      </c>
      <c r="Z88" s="3">
        <f>$H88+$I88+N88</f>
        <v>1</v>
      </c>
      <c r="AA88" s="3">
        <f>$H88+$I88+O88</f>
        <v>1</v>
      </c>
      <c r="AB88" s="3">
        <f>$H88+$I88+P88</f>
        <v>1</v>
      </c>
      <c r="AC88" s="3">
        <f>$H88+$I88+Q88</f>
        <v>1</v>
      </c>
      <c r="AD88" s="3">
        <f>$H88+$I88+R88</f>
        <v>1</v>
      </c>
      <c r="AE88" s="3">
        <f>$H88+$I88+S88</f>
        <v>1</v>
      </c>
      <c r="AF88" s="3">
        <f>$H88+$I88+T88</f>
        <v>1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</row>
    <row r="89" spans="1:57" ht="15.75" x14ac:dyDescent="0.25">
      <c r="A89" s="9"/>
      <c r="B89" s="9"/>
      <c r="C89" s="10" t="s">
        <v>104</v>
      </c>
      <c r="D89" s="8">
        <v>20</v>
      </c>
      <c r="E89" s="8">
        <v>5.5999999999999999E-3</v>
      </c>
      <c r="F89" s="9"/>
      <c r="G89" s="9"/>
      <c r="H89" s="8">
        <v>1</v>
      </c>
      <c r="I89" s="8">
        <v>0</v>
      </c>
      <c r="V89" s="3">
        <f>H89+I89</f>
        <v>1</v>
      </c>
      <c r="W89" s="3">
        <f>$H89+$I89+K89</f>
        <v>1</v>
      </c>
      <c r="X89" s="3">
        <f>$H89+$I89+L89</f>
        <v>1</v>
      </c>
      <c r="Y89" s="3">
        <f>$H89+$I89+M89</f>
        <v>1</v>
      </c>
      <c r="Z89" s="3">
        <f>$H89+$I89+N89</f>
        <v>1</v>
      </c>
      <c r="AA89" s="3">
        <f>$H89+$I89+O89</f>
        <v>1</v>
      </c>
      <c r="AB89" s="3">
        <f>$H89+$I89+P89</f>
        <v>1</v>
      </c>
      <c r="AC89" s="3">
        <f>$H89+$I89+Q89</f>
        <v>1</v>
      </c>
      <c r="AD89" s="3">
        <f>$H89+$I89+R89</f>
        <v>1</v>
      </c>
      <c r="AE89" s="3">
        <f>$H89+$I89+S89</f>
        <v>1</v>
      </c>
      <c r="AF89" s="3">
        <f>$H89+$I89+T89</f>
        <v>1</v>
      </c>
    </row>
    <row r="90" spans="1:57" ht="15.75" x14ac:dyDescent="0.25">
      <c r="A90" s="9"/>
      <c r="B90" s="9" t="s">
        <v>177</v>
      </c>
      <c r="C90" s="10" t="s">
        <v>178</v>
      </c>
      <c r="D90" s="8">
        <v>2</v>
      </c>
      <c r="E90" s="8">
        <v>5.0000000000000001E-3</v>
      </c>
      <c r="F90" s="9"/>
      <c r="G90" s="9"/>
      <c r="H90" s="8">
        <v>1</v>
      </c>
      <c r="I90" s="8"/>
      <c r="V90" s="3">
        <f>H90+I90</f>
        <v>1</v>
      </c>
      <c r="W90" s="3">
        <f>$H90+$I90+K90</f>
        <v>1</v>
      </c>
      <c r="X90" s="3">
        <f>$H90+$I90+L90</f>
        <v>1</v>
      </c>
      <c r="Y90" s="3">
        <f>$H90+$I90+M90</f>
        <v>1</v>
      </c>
      <c r="Z90" s="3">
        <f>$H90+$I90+N90</f>
        <v>1</v>
      </c>
      <c r="AA90" s="3">
        <f>$H90+$I90+O90</f>
        <v>1</v>
      </c>
      <c r="AB90" s="3">
        <f>$H90+$I90+P90</f>
        <v>1</v>
      </c>
      <c r="AC90" s="3">
        <f>$H90+$I90+Q90</f>
        <v>1</v>
      </c>
      <c r="AD90" s="3">
        <f>$H90+$I90+R90</f>
        <v>1</v>
      </c>
      <c r="AE90" s="3">
        <f>$H90+$I90+S90</f>
        <v>1</v>
      </c>
      <c r="AF90" s="3">
        <f>$H90+$I90+T90</f>
        <v>1</v>
      </c>
    </row>
    <row r="91" spans="1:57" ht="15.75" x14ac:dyDescent="0.25">
      <c r="A91" s="9"/>
      <c r="B91" s="9"/>
      <c r="C91" s="10" t="s">
        <v>179</v>
      </c>
      <c r="D91" s="8">
        <v>8</v>
      </c>
      <c r="E91" s="8">
        <v>2.3E-2</v>
      </c>
      <c r="F91" s="9"/>
      <c r="G91" s="9"/>
      <c r="H91" s="8">
        <v>1</v>
      </c>
      <c r="I91" s="8"/>
      <c r="V91" s="3">
        <f>H91+I91</f>
        <v>1</v>
      </c>
      <c r="W91" s="3">
        <f>$H91+$I91+K91</f>
        <v>1</v>
      </c>
      <c r="X91" s="3">
        <f>$H91+$I91+L91</f>
        <v>1</v>
      </c>
      <c r="Y91" s="3">
        <f>$H91+$I91+M91</f>
        <v>1</v>
      </c>
      <c r="Z91" s="3">
        <f>$H91+$I91+N91</f>
        <v>1</v>
      </c>
      <c r="AA91" s="3">
        <f>$H91+$I91+O91</f>
        <v>1</v>
      </c>
      <c r="AB91" s="3">
        <f>$H91+$I91+P91</f>
        <v>1</v>
      </c>
      <c r="AC91" s="3">
        <f>$H91+$I91+Q91</f>
        <v>1</v>
      </c>
      <c r="AD91" s="3">
        <f>$H91+$I91+R91</f>
        <v>1</v>
      </c>
      <c r="AE91" s="3">
        <f>$H91+$I91+S91</f>
        <v>1</v>
      </c>
      <c r="AF91" s="3">
        <f>$H91+$I91+T91</f>
        <v>1</v>
      </c>
    </row>
    <row r="92" spans="1:57" ht="15.75" x14ac:dyDescent="0.25">
      <c r="A92" s="9"/>
      <c r="B92" s="9"/>
      <c r="C92" s="10" t="s">
        <v>180</v>
      </c>
      <c r="D92" s="8">
        <v>4.0999999999999996</v>
      </c>
      <c r="E92" s="8">
        <v>1.2E-2</v>
      </c>
      <c r="F92" s="9"/>
      <c r="G92" s="9"/>
      <c r="H92" s="8">
        <v>1</v>
      </c>
      <c r="I92" s="8"/>
      <c r="V92" s="3">
        <f>H92+I92</f>
        <v>1</v>
      </c>
      <c r="W92" s="3">
        <f>$H92+$I92+K92</f>
        <v>1</v>
      </c>
      <c r="X92" s="3">
        <f>$H92+$I92+L92</f>
        <v>1</v>
      </c>
      <c r="Y92" s="3">
        <f>$H92+$I92+M92</f>
        <v>1</v>
      </c>
      <c r="Z92" s="3">
        <f>$H92+$I92+N92</f>
        <v>1</v>
      </c>
      <c r="AA92" s="3">
        <f>$H92+$I92+O92</f>
        <v>1</v>
      </c>
      <c r="AB92" s="3">
        <f>$H92+$I92+P92</f>
        <v>1</v>
      </c>
      <c r="AC92" s="3">
        <f>$H92+$I92+Q92</f>
        <v>1</v>
      </c>
      <c r="AD92" s="3">
        <f>$H92+$I92+R92</f>
        <v>1</v>
      </c>
      <c r="AE92" s="3">
        <f>$H92+$I92+S92</f>
        <v>1</v>
      </c>
      <c r="AF92" s="3">
        <f>$H92+$I92+T92</f>
        <v>1</v>
      </c>
    </row>
    <row r="93" spans="1:57" ht="15.75" x14ac:dyDescent="0.25">
      <c r="A93" s="9"/>
      <c r="B93" s="9"/>
      <c r="C93" s="10" t="s">
        <v>181</v>
      </c>
      <c r="D93" s="8">
        <v>7.4</v>
      </c>
      <c r="E93" s="8">
        <v>3.1E-2</v>
      </c>
      <c r="F93" s="9"/>
      <c r="G93" s="9"/>
      <c r="H93" s="8">
        <v>1</v>
      </c>
      <c r="I93" s="8"/>
      <c r="V93" s="3">
        <f>H93+I93</f>
        <v>1</v>
      </c>
      <c r="W93" s="3">
        <f>$H93+$I93+K93</f>
        <v>1</v>
      </c>
      <c r="X93" s="3">
        <f>$H93+$I93+L93</f>
        <v>1</v>
      </c>
      <c r="Y93" s="3">
        <f>$H93+$I93+M93</f>
        <v>1</v>
      </c>
      <c r="Z93" s="3">
        <f>$H93+$I93+N93</f>
        <v>1</v>
      </c>
      <c r="AA93" s="3">
        <f>$H93+$I93+O93</f>
        <v>1</v>
      </c>
      <c r="AB93" s="3">
        <f>$H93+$I93+P93</f>
        <v>1</v>
      </c>
      <c r="AC93" s="3">
        <f>$H93+$I93+Q93</f>
        <v>1</v>
      </c>
      <c r="AD93" s="3">
        <f>$H93+$I93+R93</f>
        <v>1</v>
      </c>
      <c r="AE93" s="3">
        <f>$H93+$I93+S93</f>
        <v>1</v>
      </c>
      <c r="AF93" s="3">
        <f>$H93+$I93+T93</f>
        <v>1</v>
      </c>
    </row>
    <row r="94" spans="1:57" ht="15.75" x14ac:dyDescent="0.25">
      <c r="A94" s="9"/>
      <c r="B94" s="9"/>
      <c r="C94" s="10" t="s">
        <v>182</v>
      </c>
      <c r="D94" s="8">
        <v>5.8</v>
      </c>
      <c r="E94" s="8">
        <v>2.7E-2</v>
      </c>
      <c r="F94" s="9"/>
      <c r="G94" s="9"/>
      <c r="H94" s="8">
        <v>1</v>
      </c>
      <c r="I94" s="8"/>
      <c r="V94" s="3">
        <f>H94+I94</f>
        <v>1</v>
      </c>
      <c r="W94" s="3">
        <f>$H94+$I94+K94</f>
        <v>1</v>
      </c>
      <c r="X94" s="3">
        <f>$H94+$I94+L94</f>
        <v>1</v>
      </c>
      <c r="Y94" s="3">
        <f>$H94+$I94+M94</f>
        <v>1</v>
      </c>
      <c r="Z94" s="3">
        <f>$H94+$I94+N94</f>
        <v>1</v>
      </c>
      <c r="AA94" s="3">
        <f>$H94+$I94+O94</f>
        <v>1</v>
      </c>
      <c r="AB94" s="3">
        <f>$H94+$I94+P94</f>
        <v>1</v>
      </c>
      <c r="AC94" s="3">
        <f>$H94+$I94+Q94</f>
        <v>1</v>
      </c>
      <c r="AD94" s="3">
        <f>$H94+$I94+R94</f>
        <v>1</v>
      </c>
      <c r="AE94" s="3">
        <f>$H94+$I94+S94</f>
        <v>1</v>
      </c>
      <c r="AF94" s="3">
        <f>$H94+$I94+T94</f>
        <v>1</v>
      </c>
    </row>
    <row r="95" spans="1:57" ht="15.75" x14ac:dyDescent="0.25">
      <c r="A95" s="9"/>
      <c r="B95" s="9"/>
      <c r="C95" s="10" t="s">
        <v>183</v>
      </c>
      <c r="D95" s="8">
        <v>7.7</v>
      </c>
      <c r="E95" s="8">
        <v>3.9E-2</v>
      </c>
      <c r="F95" s="9"/>
      <c r="G95" s="9"/>
      <c r="H95" s="8">
        <v>1</v>
      </c>
      <c r="I95" s="8"/>
      <c r="V95" s="3">
        <f>H95+I95</f>
        <v>1</v>
      </c>
      <c r="W95" s="3">
        <f>$H95+$I95+K95</f>
        <v>1</v>
      </c>
      <c r="X95" s="3">
        <f>$H95+$I95+L95</f>
        <v>1</v>
      </c>
      <c r="Y95" s="3">
        <f>$H95+$I95+M95</f>
        <v>1</v>
      </c>
      <c r="Z95" s="3">
        <f>$H95+$I95+N95</f>
        <v>1</v>
      </c>
      <c r="AA95" s="3">
        <f>$H95+$I95+O95</f>
        <v>1</v>
      </c>
      <c r="AB95" s="3">
        <f>$H95+$I95+P95</f>
        <v>1</v>
      </c>
      <c r="AC95" s="3">
        <f>$H95+$I95+Q95</f>
        <v>1</v>
      </c>
      <c r="AD95" s="3">
        <f>$H95+$I95+R95</f>
        <v>1</v>
      </c>
      <c r="AE95" s="3">
        <f>$H95+$I95+S95</f>
        <v>1</v>
      </c>
      <c r="AF95" s="3">
        <f>$H95+$I95+T95</f>
        <v>1</v>
      </c>
    </row>
    <row r="96" spans="1:57" ht="29.25" x14ac:dyDescent="0.25">
      <c r="A96" s="9"/>
      <c r="B96" s="5" t="s">
        <v>105</v>
      </c>
      <c r="C96" s="10" t="s">
        <v>106</v>
      </c>
      <c r="D96" s="8">
        <v>90</v>
      </c>
      <c r="E96" s="8">
        <v>4.3600000000000003</v>
      </c>
      <c r="F96" s="9"/>
      <c r="G96" s="9"/>
      <c r="H96" s="8">
        <v>1</v>
      </c>
      <c r="I96" s="8">
        <v>0</v>
      </c>
      <c r="V96" s="3">
        <f>H96+I96</f>
        <v>1</v>
      </c>
      <c r="W96" s="3">
        <f>$H96+$I96+K96</f>
        <v>1</v>
      </c>
      <c r="X96" s="3">
        <f>$H96+$I96+L96</f>
        <v>1</v>
      </c>
      <c r="Y96" s="3">
        <f>$H96+$I96+M96</f>
        <v>1</v>
      </c>
      <c r="Z96" s="3">
        <f>$H96+$I96+N96</f>
        <v>1</v>
      </c>
      <c r="AA96" s="3">
        <f>$H96+$I96+O96</f>
        <v>1</v>
      </c>
      <c r="AB96" s="3">
        <f>$H96+$I96+P96</f>
        <v>1</v>
      </c>
      <c r="AC96" s="3">
        <f>$H96+$I96+Q96</f>
        <v>1</v>
      </c>
      <c r="AD96" s="3">
        <f>$H96+$I96+R96</f>
        <v>1</v>
      </c>
      <c r="AE96" s="3">
        <f>$H96+$I96+S96</f>
        <v>1</v>
      </c>
      <c r="AF96" s="3">
        <f>$H96+$I96+T96</f>
        <v>1</v>
      </c>
    </row>
    <row r="97" spans="1:32" ht="15.75" x14ac:dyDescent="0.25">
      <c r="A97" s="9"/>
      <c r="B97" s="9"/>
      <c r="C97" s="10" t="s">
        <v>107</v>
      </c>
      <c r="D97" s="8">
        <v>158.333</v>
      </c>
      <c r="E97" s="8">
        <v>4.1166700000000001</v>
      </c>
      <c r="F97" s="9"/>
      <c r="G97" s="9"/>
      <c r="H97" s="8">
        <v>1</v>
      </c>
      <c r="I97" s="8">
        <v>0</v>
      </c>
      <c r="V97" s="3">
        <f>H97+I97</f>
        <v>1</v>
      </c>
      <c r="W97" s="3">
        <f>$H97+$I97+K97</f>
        <v>1</v>
      </c>
      <c r="X97" s="3">
        <f>$H97+$I97+L97</f>
        <v>1</v>
      </c>
      <c r="Y97" s="3">
        <f>$H97+$I97+M97</f>
        <v>1</v>
      </c>
      <c r="Z97" s="3">
        <f>$H97+$I97+N97</f>
        <v>1</v>
      </c>
      <c r="AA97" s="3">
        <f>$H97+$I97+O97</f>
        <v>1</v>
      </c>
      <c r="AB97" s="3">
        <f>$H97+$I97+P97</f>
        <v>1</v>
      </c>
      <c r="AC97" s="3">
        <f>$H97+$I97+Q97</f>
        <v>1</v>
      </c>
      <c r="AD97" s="3">
        <f>$H97+$I97+R97</f>
        <v>1</v>
      </c>
      <c r="AE97" s="3">
        <f>$H97+$I97+S97</f>
        <v>1</v>
      </c>
      <c r="AF97" s="3">
        <f>$H97+$I97+T97</f>
        <v>1</v>
      </c>
    </row>
    <row r="98" spans="1:32" ht="15.75" x14ac:dyDescent="0.25">
      <c r="A98" s="9"/>
      <c r="B98" s="9"/>
      <c r="C98" s="10" t="s">
        <v>108</v>
      </c>
      <c r="D98" s="8">
        <v>728.33299999999997</v>
      </c>
      <c r="E98" s="8">
        <v>2.5333299999999999</v>
      </c>
      <c r="F98" s="9"/>
      <c r="G98" s="9"/>
      <c r="H98" s="8">
        <v>1</v>
      </c>
      <c r="I98" s="8">
        <v>0</v>
      </c>
      <c r="V98" s="3">
        <f>H98+I98</f>
        <v>1</v>
      </c>
      <c r="W98" s="3">
        <f>$H98+$I98+K98</f>
        <v>1</v>
      </c>
      <c r="X98" s="3">
        <f>$H98+$I98+L98</f>
        <v>1</v>
      </c>
      <c r="Y98" s="3">
        <f>$H98+$I98+M98</f>
        <v>1</v>
      </c>
      <c r="Z98" s="3">
        <f>$H98+$I98+N98</f>
        <v>1</v>
      </c>
      <c r="AA98" s="3">
        <f>$H98+$I98+O98</f>
        <v>1</v>
      </c>
      <c r="AB98" s="3">
        <f>$H98+$I98+P98</f>
        <v>1</v>
      </c>
      <c r="AC98" s="3">
        <f>$H98+$I98+Q98</f>
        <v>1</v>
      </c>
      <c r="AD98" s="3">
        <f>$H98+$I98+R98</f>
        <v>1</v>
      </c>
      <c r="AE98" s="3">
        <f>$H98+$I98+S98</f>
        <v>1</v>
      </c>
      <c r="AF98" s="3">
        <f>$H98+$I98+T98</f>
        <v>1</v>
      </c>
    </row>
    <row r="99" spans="1:32" ht="15.75" x14ac:dyDescent="0.25">
      <c r="A99" s="9"/>
      <c r="B99" s="5" t="s">
        <v>109</v>
      </c>
      <c r="C99" s="10" t="s">
        <v>110</v>
      </c>
      <c r="D99" s="8">
        <v>75</v>
      </c>
      <c r="E99" s="8">
        <v>1.41</v>
      </c>
      <c r="F99" s="9"/>
      <c r="G99" s="9"/>
      <c r="H99" s="8">
        <v>1</v>
      </c>
      <c r="I99" s="8">
        <v>0</v>
      </c>
      <c r="V99" s="3">
        <f>H99+I99</f>
        <v>1</v>
      </c>
      <c r="W99" s="3">
        <f>$H99+$I99+K99</f>
        <v>1</v>
      </c>
      <c r="X99" s="3">
        <f>$H99+$I99+L99</f>
        <v>1</v>
      </c>
      <c r="Y99" s="3">
        <f>$H99+$I99+M99</f>
        <v>1</v>
      </c>
      <c r="Z99" s="3">
        <f>$H99+$I99+N99</f>
        <v>1</v>
      </c>
      <c r="AA99" s="3">
        <f>$H99+$I99+O99</f>
        <v>1</v>
      </c>
      <c r="AB99" s="3">
        <f>$H99+$I99+P99</f>
        <v>1</v>
      </c>
      <c r="AC99" s="3">
        <f>$H99+$I99+Q99</f>
        <v>1</v>
      </c>
      <c r="AD99" s="3">
        <f>$H99+$I99+R99</f>
        <v>1</v>
      </c>
      <c r="AE99" s="3">
        <f>$H99+$I99+S99</f>
        <v>1</v>
      </c>
      <c r="AF99" s="3">
        <f>$H99+$I99+T99</f>
        <v>1</v>
      </c>
    </row>
    <row r="100" spans="1:32" ht="15.75" x14ac:dyDescent="0.25">
      <c r="A100" s="9"/>
      <c r="B100" s="9"/>
      <c r="C100" s="10" t="s">
        <v>111</v>
      </c>
      <c r="D100" s="8">
        <v>8</v>
      </c>
      <c r="E100" s="8">
        <v>0.01</v>
      </c>
      <c r="F100" s="9"/>
      <c r="G100" s="9"/>
      <c r="H100" s="8">
        <v>1</v>
      </c>
      <c r="I100" s="8">
        <v>0</v>
      </c>
      <c r="V100" s="3">
        <f>H100+I100</f>
        <v>1</v>
      </c>
      <c r="W100" s="3">
        <f>$H100+$I100+K100</f>
        <v>1</v>
      </c>
      <c r="X100" s="3">
        <f>$H100+$I100+L100</f>
        <v>1</v>
      </c>
      <c r="Y100" s="3">
        <f>$H100+$I100+M100</f>
        <v>1</v>
      </c>
      <c r="Z100" s="3">
        <f>$H100+$I100+N100</f>
        <v>1</v>
      </c>
      <c r="AA100" s="3">
        <f>$H100+$I100+O100</f>
        <v>1</v>
      </c>
      <c r="AB100" s="3">
        <f>$H100+$I100+P100</f>
        <v>1</v>
      </c>
      <c r="AC100" s="3">
        <f>$H100+$I100+Q100</f>
        <v>1</v>
      </c>
      <c r="AD100" s="3">
        <f>$H100+$I100+R100</f>
        <v>1</v>
      </c>
      <c r="AE100" s="3">
        <f>$H100+$I100+S100</f>
        <v>1</v>
      </c>
      <c r="AF100" s="3">
        <f>$H100+$I100+T100</f>
        <v>1</v>
      </c>
    </row>
    <row r="101" spans="1:32" ht="15.75" x14ac:dyDescent="0.25">
      <c r="A101" s="9"/>
      <c r="B101" s="9"/>
      <c r="C101" s="10" t="s">
        <v>112</v>
      </c>
      <c r="D101" s="8">
        <v>7.2</v>
      </c>
      <c r="E101" s="8">
        <v>7.4999999999999997E-2</v>
      </c>
      <c r="F101" s="9"/>
      <c r="G101" s="9"/>
      <c r="H101" s="8">
        <v>1</v>
      </c>
      <c r="I101" s="8">
        <v>0</v>
      </c>
      <c r="V101" s="3">
        <f>H101+I101</f>
        <v>1</v>
      </c>
      <c r="W101" s="3">
        <f>$H101+$I101+K101</f>
        <v>1</v>
      </c>
      <c r="X101" s="3">
        <f>$H101+$I101+L101</f>
        <v>1</v>
      </c>
      <c r="Y101" s="3">
        <f>$H101+$I101+M101</f>
        <v>1</v>
      </c>
      <c r="Z101" s="3">
        <f>$H101+$I101+N101</f>
        <v>1</v>
      </c>
      <c r="AA101" s="3">
        <f>$H101+$I101+O101</f>
        <v>1</v>
      </c>
      <c r="AB101" s="3">
        <f>$H101+$I101+P101</f>
        <v>1</v>
      </c>
      <c r="AC101" s="3">
        <f>$H101+$I101+Q101</f>
        <v>1</v>
      </c>
      <c r="AD101" s="3">
        <f>$H101+$I101+R101</f>
        <v>1</v>
      </c>
      <c r="AE101" s="3">
        <f>$H101+$I101+S101</f>
        <v>1</v>
      </c>
      <c r="AF101" s="3">
        <f>$H101+$I101+T101</f>
        <v>1</v>
      </c>
    </row>
    <row r="102" spans="1:32" ht="15.75" x14ac:dyDescent="0.25">
      <c r="A102" s="9"/>
      <c r="B102" s="9"/>
      <c r="C102" s="10" t="s">
        <v>113</v>
      </c>
      <c r="D102" s="8">
        <v>237.5</v>
      </c>
      <c r="E102" s="8">
        <v>4.75</v>
      </c>
      <c r="F102" s="9"/>
      <c r="G102" s="9"/>
      <c r="H102" s="8">
        <v>1</v>
      </c>
      <c r="I102" s="8">
        <v>0</v>
      </c>
      <c r="V102" s="3">
        <f>H102+I102</f>
        <v>1</v>
      </c>
      <c r="W102" s="3">
        <f>$H102+$I102+K102</f>
        <v>1</v>
      </c>
      <c r="X102" s="3">
        <f>$H102+$I102+L102</f>
        <v>1</v>
      </c>
      <c r="Y102" s="3">
        <f>$H102+$I102+M102</f>
        <v>1</v>
      </c>
      <c r="Z102" s="3">
        <f>$H102+$I102+N102</f>
        <v>1</v>
      </c>
      <c r="AA102" s="3">
        <f>$H102+$I102+O102</f>
        <v>1</v>
      </c>
      <c r="AB102" s="3">
        <f>$H102+$I102+P102</f>
        <v>1</v>
      </c>
      <c r="AC102" s="3">
        <f>$H102+$I102+Q102</f>
        <v>1</v>
      </c>
      <c r="AD102" s="3">
        <f>$H102+$I102+R102</f>
        <v>1</v>
      </c>
      <c r="AE102" s="3">
        <f>$H102+$I102+S102</f>
        <v>1</v>
      </c>
      <c r="AF102" s="3">
        <f>$H102+$I102+T102</f>
        <v>1</v>
      </c>
    </row>
    <row r="103" spans="1:32" ht="15.75" x14ac:dyDescent="0.25">
      <c r="A103" s="9"/>
      <c r="B103" s="5" t="s">
        <v>114</v>
      </c>
      <c r="C103" s="10" t="s">
        <v>114</v>
      </c>
      <c r="D103" s="8">
        <v>396</v>
      </c>
      <c r="E103" s="8">
        <v>1.3440000000000001</v>
      </c>
      <c r="F103" s="9"/>
      <c r="G103" s="9"/>
      <c r="H103" s="8">
        <v>1</v>
      </c>
      <c r="I103" s="8">
        <v>0</v>
      </c>
      <c r="V103" s="3">
        <f>H103+I103</f>
        <v>1</v>
      </c>
      <c r="W103" s="3">
        <f>$H103+$I103+K103</f>
        <v>1</v>
      </c>
      <c r="X103" s="3">
        <f>$H103+$I103+L103</f>
        <v>1</v>
      </c>
      <c r="Y103" s="3">
        <f>$H103+$I103+M103</f>
        <v>1</v>
      </c>
      <c r="Z103" s="3">
        <f>$H103+$I103+N103</f>
        <v>1</v>
      </c>
      <c r="AA103" s="3">
        <f>$H103+$I103+O103</f>
        <v>1</v>
      </c>
      <c r="AB103" s="3">
        <f>$H103+$I103+P103</f>
        <v>1</v>
      </c>
      <c r="AC103" s="3">
        <f>$H103+$I103+Q103</f>
        <v>1</v>
      </c>
      <c r="AD103" s="3">
        <f>$H103+$I103+R103</f>
        <v>1</v>
      </c>
      <c r="AE103" s="3">
        <f>$H103+$I103+S103</f>
        <v>1</v>
      </c>
      <c r="AF103" s="3">
        <f>$H103+$I103+T103</f>
        <v>1</v>
      </c>
    </row>
    <row r="104" spans="1:32" ht="15.75" x14ac:dyDescent="0.25">
      <c r="A104" s="9"/>
      <c r="B104" s="9"/>
      <c r="C104" s="10" t="s">
        <v>115</v>
      </c>
      <c r="D104" s="8">
        <v>100</v>
      </c>
      <c r="E104" s="8">
        <v>0.75</v>
      </c>
      <c r="F104" s="9"/>
      <c r="G104" s="9"/>
      <c r="H104" s="8">
        <v>1</v>
      </c>
      <c r="I104" s="8">
        <v>0</v>
      </c>
      <c r="V104" s="3">
        <f>H104+I104</f>
        <v>1</v>
      </c>
      <c r="W104" s="3">
        <f>$H104+$I104+K104</f>
        <v>1</v>
      </c>
      <c r="X104" s="3">
        <f>$H104+$I104+L104</f>
        <v>1</v>
      </c>
      <c r="Y104" s="3">
        <f>$H104+$I104+M104</f>
        <v>1</v>
      </c>
      <c r="Z104" s="3">
        <f>$H104+$I104+N104</f>
        <v>1</v>
      </c>
      <c r="AA104" s="3">
        <f>$H104+$I104+O104</f>
        <v>1</v>
      </c>
      <c r="AB104" s="3">
        <f>$H104+$I104+P104</f>
        <v>1</v>
      </c>
      <c r="AC104" s="3">
        <f>$H104+$I104+Q104</f>
        <v>1</v>
      </c>
      <c r="AD104" s="3">
        <f>$H104+$I104+R104</f>
        <v>1</v>
      </c>
      <c r="AE104" s="3">
        <f>$H104+$I104+S104</f>
        <v>1</v>
      </c>
      <c r="AF104" s="3">
        <f>$H104+$I104+T104</f>
        <v>1</v>
      </c>
    </row>
    <row r="105" spans="1:32" ht="15.75" x14ac:dyDescent="0.25">
      <c r="A105" s="9"/>
      <c r="B105" s="9"/>
      <c r="C105" s="10" t="s">
        <v>116</v>
      </c>
      <c r="D105" s="8">
        <v>60</v>
      </c>
      <c r="E105" s="8">
        <v>0.75</v>
      </c>
      <c r="F105" s="9"/>
      <c r="G105" s="9"/>
      <c r="H105" s="8">
        <v>1</v>
      </c>
      <c r="I105" s="8">
        <v>0</v>
      </c>
      <c r="V105" s="3">
        <f>H105+I105</f>
        <v>1</v>
      </c>
      <c r="W105" s="3">
        <f>$H105+$I105+K105</f>
        <v>1</v>
      </c>
      <c r="X105" s="3">
        <f>$H105+$I105+L105</f>
        <v>1</v>
      </c>
      <c r="Y105" s="3">
        <f>$H105+$I105+M105</f>
        <v>1</v>
      </c>
      <c r="Z105" s="3">
        <f>$H105+$I105+N105</f>
        <v>1</v>
      </c>
      <c r="AA105" s="3">
        <f>$H105+$I105+O105</f>
        <v>1</v>
      </c>
      <c r="AB105" s="3">
        <f>$H105+$I105+P105</f>
        <v>1</v>
      </c>
      <c r="AC105" s="3">
        <f>$H105+$I105+Q105</f>
        <v>1</v>
      </c>
      <c r="AD105" s="3">
        <f>$H105+$I105+R105</f>
        <v>1</v>
      </c>
      <c r="AE105" s="3">
        <f>$H105+$I105+S105</f>
        <v>1</v>
      </c>
      <c r="AF105" s="3">
        <f>$H105+$I105+T105</f>
        <v>1</v>
      </c>
    </row>
    <row r="106" spans="1:32" ht="43.5" x14ac:dyDescent="0.25">
      <c r="A106" s="9"/>
      <c r="B106" s="5" t="s">
        <v>117</v>
      </c>
      <c r="C106" s="5" t="s">
        <v>118</v>
      </c>
      <c r="D106" s="8">
        <v>200</v>
      </c>
      <c r="E106" s="8">
        <v>3</v>
      </c>
      <c r="F106" s="9"/>
      <c r="G106" s="9"/>
      <c r="H106" s="8">
        <v>1</v>
      </c>
      <c r="I106" s="8">
        <v>0</v>
      </c>
      <c r="V106" s="3">
        <f>H106+I106</f>
        <v>1</v>
      </c>
      <c r="W106" s="3">
        <f>$H106+$I106+K106</f>
        <v>1</v>
      </c>
      <c r="X106" s="3">
        <f>$H106+$I106+L106</f>
        <v>1</v>
      </c>
      <c r="Y106" s="3">
        <f>$H106+$I106+M106</f>
        <v>1</v>
      </c>
      <c r="Z106" s="3">
        <f>$H106+$I106+N106</f>
        <v>1</v>
      </c>
      <c r="AA106" s="3">
        <f>$H106+$I106+O106</f>
        <v>1</v>
      </c>
      <c r="AB106" s="3">
        <f>$H106+$I106+P106</f>
        <v>1</v>
      </c>
      <c r="AC106" s="3">
        <f>$H106+$I106+Q106</f>
        <v>1</v>
      </c>
      <c r="AD106" s="3">
        <f>$H106+$I106+R106</f>
        <v>1</v>
      </c>
      <c r="AE106" s="3">
        <f>$H106+$I106+S106</f>
        <v>1</v>
      </c>
      <c r="AF106" s="3">
        <f>$H106+$I106+T106</f>
        <v>1</v>
      </c>
    </row>
    <row r="107" spans="1:32" ht="15.75" x14ac:dyDescent="0.25">
      <c r="A107" s="9"/>
      <c r="B107" s="5" t="s">
        <v>119</v>
      </c>
      <c r="C107" s="10" t="s">
        <v>120</v>
      </c>
      <c r="D107" s="8">
        <v>13</v>
      </c>
      <c r="E107" s="8">
        <v>7.0000000000000007E-2</v>
      </c>
      <c r="F107" s="9"/>
      <c r="G107" s="9"/>
      <c r="H107" s="8">
        <v>1</v>
      </c>
      <c r="I107" s="8">
        <v>0</v>
      </c>
      <c r="V107" s="3">
        <f>H107+I107</f>
        <v>1</v>
      </c>
      <c r="W107" s="3">
        <f>$H107+$I107+K107</f>
        <v>1</v>
      </c>
      <c r="X107" s="3">
        <f>$H107+$I107+L107</f>
        <v>1</v>
      </c>
      <c r="Y107" s="3">
        <f>$H107+$I107+M107</f>
        <v>1</v>
      </c>
      <c r="Z107" s="3">
        <f>$H107+$I107+N107</f>
        <v>1</v>
      </c>
      <c r="AA107" s="3">
        <f>$H107+$I107+O107</f>
        <v>1</v>
      </c>
      <c r="AB107" s="3">
        <f>$H107+$I107+P107</f>
        <v>1</v>
      </c>
      <c r="AC107" s="3">
        <f>$H107+$I107+Q107</f>
        <v>1</v>
      </c>
      <c r="AD107" s="3">
        <f>$H107+$I107+R107</f>
        <v>1</v>
      </c>
      <c r="AE107" s="3">
        <f>$H107+$I107+S107</f>
        <v>1</v>
      </c>
      <c r="AF107" s="3">
        <f>$H107+$I107+T107</f>
        <v>1</v>
      </c>
    </row>
    <row r="108" spans="1:32" ht="15.75" x14ac:dyDescent="0.25">
      <c r="A108" s="9"/>
      <c r="B108" s="9"/>
      <c r="C108" s="10" t="s">
        <v>121</v>
      </c>
      <c r="D108" s="8">
        <v>150</v>
      </c>
      <c r="E108" s="8">
        <v>0.3</v>
      </c>
      <c r="F108" s="9"/>
      <c r="G108" s="9"/>
      <c r="H108" s="8">
        <v>1</v>
      </c>
      <c r="I108" s="8">
        <v>0</v>
      </c>
      <c r="V108" s="3">
        <f>H108+I108</f>
        <v>1</v>
      </c>
      <c r="W108" s="3">
        <f>$H108+$I108+K108</f>
        <v>1</v>
      </c>
      <c r="X108" s="3">
        <f>$H108+$I108+L108</f>
        <v>1</v>
      </c>
      <c r="Y108" s="3">
        <f>$H108+$I108+M108</f>
        <v>1</v>
      </c>
      <c r="Z108" s="3">
        <f>$H108+$I108+N108</f>
        <v>1</v>
      </c>
      <c r="AA108" s="3">
        <f>$H108+$I108+O108</f>
        <v>1</v>
      </c>
      <c r="AB108" s="3">
        <f>$H108+$I108+P108</f>
        <v>1</v>
      </c>
      <c r="AC108" s="3">
        <f>$H108+$I108+Q108</f>
        <v>1</v>
      </c>
      <c r="AD108" s="3">
        <f>$H108+$I108+R108</f>
        <v>1</v>
      </c>
      <c r="AE108" s="3">
        <f>$H108+$I108+S108</f>
        <v>1</v>
      </c>
      <c r="AF108" s="3">
        <f>$H108+$I108+T108</f>
        <v>1</v>
      </c>
    </row>
    <row r="109" spans="1:32" ht="15.75" x14ac:dyDescent="0.25">
      <c r="A109" s="9"/>
      <c r="B109" s="9"/>
      <c r="C109" s="10" t="s">
        <v>122</v>
      </c>
      <c r="D109" s="8">
        <v>158.333</v>
      </c>
      <c r="E109" s="8">
        <v>3.1666699999999999</v>
      </c>
      <c r="F109" s="9"/>
      <c r="G109" s="9"/>
      <c r="H109" s="8">
        <v>1</v>
      </c>
      <c r="I109" s="8">
        <v>0</v>
      </c>
      <c r="V109" s="3">
        <f>H109+I109</f>
        <v>1</v>
      </c>
      <c r="W109" s="3">
        <f>$H109+$I109+K109</f>
        <v>1</v>
      </c>
      <c r="X109" s="3">
        <f>$H109+$I109+L109</f>
        <v>1</v>
      </c>
      <c r="Y109" s="3">
        <f>$H109+$I109+M109</f>
        <v>1</v>
      </c>
      <c r="Z109" s="3">
        <f>$H109+$I109+N109</f>
        <v>1</v>
      </c>
      <c r="AA109" s="3">
        <f>$H109+$I109+O109</f>
        <v>1</v>
      </c>
      <c r="AB109" s="3">
        <f>$H109+$I109+P109</f>
        <v>1</v>
      </c>
      <c r="AC109" s="3">
        <f>$H109+$I109+Q109</f>
        <v>1</v>
      </c>
      <c r="AD109" s="3">
        <f>$H109+$I109+R109</f>
        <v>1</v>
      </c>
      <c r="AE109" s="3">
        <f>$H109+$I109+S109</f>
        <v>1</v>
      </c>
      <c r="AF109" s="3">
        <f>$H109+$I109+T109</f>
        <v>1</v>
      </c>
    </row>
    <row r="110" spans="1:32" ht="43.5" x14ac:dyDescent="0.25">
      <c r="A110" s="9"/>
      <c r="B110" s="5" t="s">
        <v>123</v>
      </c>
      <c r="C110" s="10" t="s">
        <v>123</v>
      </c>
      <c r="D110" s="8">
        <v>80</v>
      </c>
      <c r="E110" s="8">
        <v>8.0000000000000002E-3</v>
      </c>
      <c r="F110" s="9"/>
      <c r="G110" s="9"/>
      <c r="H110" s="8">
        <v>1</v>
      </c>
      <c r="I110" s="8">
        <v>0</v>
      </c>
      <c r="V110" s="3">
        <f>H110+I110</f>
        <v>1</v>
      </c>
      <c r="W110" s="3">
        <f>$H110+$I110+K110</f>
        <v>1</v>
      </c>
      <c r="X110" s="3">
        <f>$H110+$I110+L110</f>
        <v>1</v>
      </c>
      <c r="Y110" s="3">
        <f>$H110+$I110+M110</f>
        <v>1</v>
      </c>
      <c r="Z110" s="3">
        <f>$H110+$I110+N110</f>
        <v>1</v>
      </c>
      <c r="AA110" s="3">
        <f>$H110+$I110+O110</f>
        <v>1</v>
      </c>
      <c r="AB110" s="3">
        <f>$H110+$I110+P110</f>
        <v>1</v>
      </c>
      <c r="AC110" s="3">
        <f>$H110+$I110+Q110</f>
        <v>1</v>
      </c>
      <c r="AD110" s="3">
        <f>$H110+$I110+R110</f>
        <v>1</v>
      </c>
      <c r="AE110" s="3">
        <f>$H110+$I110+S110</f>
        <v>1</v>
      </c>
      <c r="AF110" s="3">
        <f>$H110+$I110+T110</f>
        <v>1</v>
      </c>
    </row>
    <row r="111" spans="1:32" ht="15.75" x14ac:dyDescent="0.25">
      <c r="A111" s="9"/>
      <c r="B111" s="9"/>
      <c r="C111" s="10" t="s">
        <v>124</v>
      </c>
      <c r="D111" s="8">
        <v>100</v>
      </c>
      <c r="E111" s="8">
        <v>0.54</v>
      </c>
      <c r="F111" s="9"/>
      <c r="G111" s="9"/>
      <c r="H111" s="8">
        <v>1</v>
      </c>
      <c r="I111" s="8">
        <v>0</v>
      </c>
      <c r="V111" s="3">
        <f>H111+I111</f>
        <v>1</v>
      </c>
      <c r="W111" s="3">
        <f>$H111+$I111+K111</f>
        <v>1</v>
      </c>
      <c r="X111" s="3">
        <f>$H111+$I111+L111</f>
        <v>1</v>
      </c>
      <c r="Y111" s="3">
        <f>$H111+$I111+M111</f>
        <v>1</v>
      </c>
      <c r="Z111" s="3">
        <f>$H111+$I111+N111</f>
        <v>1</v>
      </c>
      <c r="AA111" s="3">
        <f>$H111+$I111+O111</f>
        <v>1</v>
      </c>
      <c r="AB111" s="3">
        <f>$H111+$I111+P111</f>
        <v>1</v>
      </c>
      <c r="AC111" s="3">
        <f>$H111+$I111+Q111</f>
        <v>1</v>
      </c>
      <c r="AD111" s="3">
        <f>$H111+$I111+R111</f>
        <v>1</v>
      </c>
      <c r="AE111" s="3">
        <f>$H111+$I111+S111</f>
        <v>1</v>
      </c>
      <c r="AF111" s="3">
        <f>$H111+$I111+T111</f>
        <v>1</v>
      </c>
    </row>
    <row r="112" spans="1:32" x14ac:dyDescent="0.25">
      <c r="A112" s="9"/>
      <c r="B112" s="5" t="s">
        <v>125</v>
      </c>
      <c r="C112" s="5" t="s">
        <v>126</v>
      </c>
      <c r="D112" s="8">
        <v>120</v>
      </c>
      <c r="E112" s="8">
        <v>0.5</v>
      </c>
      <c r="F112" s="9"/>
      <c r="G112" s="9"/>
      <c r="H112" s="8">
        <v>1</v>
      </c>
      <c r="I112" s="8">
        <v>0</v>
      </c>
      <c r="V112" s="3">
        <f>H112+I112</f>
        <v>1</v>
      </c>
      <c r="W112" s="3">
        <f>$H112+$I112+K112</f>
        <v>1</v>
      </c>
      <c r="X112" s="3">
        <f>$H112+$I112+L112</f>
        <v>1</v>
      </c>
      <c r="Y112" s="3">
        <f>$H112+$I112+M112</f>
        <v>1</v>
      </c>
      <c r="Z112" s="3">
        <f>$H112+$I112+N112</f>
        <v>1</v>
      </c>
      <c r="AA112" s="3">
        <f>$H112+$I112+O112</f>
        <v>1</v>
      </c>
      <c r="AB112" s="3">
        <f>$H112+$I112+P112</f>
        <v>1</v>
      </c>
      <c r="AC112" s="3">
        <f>$H112+$I112+Q112</f>
        <v>1</v>
      </c>
      <c r="AD112" s="3">
        <f>$H112+$I112+R112</f>
        <v>1</v>
      </c>
      <c r="AE112" s="3">
        <f>$H112+$I112+S112</f>
        <v>1</v>
      </c>
      <c r="AF112" s="3">
        <f>$H112+$I112+T112</f>
        <v>1</v>
      </c>
    </row>
    <row r="113" spans="1:32" ht="29.25" x14ac:dyDescent="0.25">
      <c r="A113" s="9"/>
      <c r="B113" s="5" t="s">
        <v>127</v>
      </c>
      <c r="C113" s="5" t="s">
        <v>128</v>
      </c>
      <c r="D113" s="8">
        <v>36</v>
      </c>
      <c r="E113" s="8">
        <v>0.4</v>
      </c>
      <c r="F113" s="9"/>
      <c r="G113" s="9"/>
      <c r="H113" s="8">
        <v>1</v>
      </c>
      <c r="I113" s="8">
        <v>0</v>
      </c>
      <c r="V113" s="3">
        <f>H113+I113</f>
        <v>1</v>
      </c>
      <c r="W113" s="3">
        <f>$H113+$I113+K113</f>
        <v>1</v>
      </c>
      <c r="X113" s="3">
        <f>$H113+$I113+L113</f>
        <v>1</v>
      </c>
      <c r="Y113" s="3">
        <f>$H113+$I113+M113</f>
        <v>1</v>
      </c>
      <c r="Z113" s="3">
        <f>$H113+$I113+N113</f>
        <v>1</v>
      </c>
      <c r="AA113" s="3">
        <f>$H113+$I113+O113</f>
        <v>1</v>
      </c>
      <c r="AB113" s="3">
        <f>$H113+$I113+P113</f>
        <v>1</v>
      </c>
      <c r="AC113" s="3">
        <f>$H113+$I113+Q113</f>
        <v>1</v>
      </c>
      <c r="AD113" s="3">
        <f>$H113+$I113+R113</f>
        <v>1</v>
      </c>
      <c r="AE113" s="3">
        <f>$H113+$I113+S113</f>
        <v>1</v>
      </c>
      <c r="AF113" s="3">
        <f>$H113+$I113+T113</f>
        <v>1</v>
      </c>
    </row>
    <row r="114" spans="1:32" ht="15.75" x14ac:dyDescent="0.25">
      <c r="A114" s="9"/>
      <c r="B114" s="5" t="s">
        <v>129</v>
      </c>
      <c r="C114" s="10" t="s">
        <v>130</v>
      </c>
      <c r="D114" s="8">
        <v>1000</v>
      </c>
      <c r="E114" s="8">
        <v>4</v>
      </c>
      <c r="F114" s="9"/>
      <c r="G114" s="9"/>
      <c r="H114" s="8">
        <v>1</v>
      </c>
      <c r="I114" s="8">
        <v>0</v>
      </c>
      <c r="V114" s="3">
        <f>H114+I114</f>
        <v>1</v>
      </c>
      <c r="W114" s="3">
        <f>$H114+$I114+K114</f>
        <v>1</v>
      </c>
      <c r="X114" s="3">
        <f>$H114+$I114+L114</f>
        <v>1</v>
      </c>
      <c r="Y114" s="3">
        <f>$H114+$I114+M114</f>
        <v>1</v>
      </c>
      <c r="Z114" s="3">
        <f>$H114+$I114+N114</f>
        <v>1</v>
      </c>
      <c r="AA114" s="3">
        <f>$H114+$I114+O114</f>
        <v>1</v>
      </c>
      <c r="AB114" s="3">
        <f>$H114+$I114+P114</f>
        <v>1</v>
      </c>
      <c r="AC114" s="3">
        <f>$H114+$I114+Q114</f>
        <v>1</v>
      </c>
      <c r="AD114" s="3">
        <f>$H114+$I114+R114</f>
        <v>1</v>
      </c>
      <c r="AE114" s="3">
        <f>$H114+$I114+S114</f>
        <v>1</v>
      </c>
      <c r="AF114" s="3">
        <f>$H114+$I114+T114</f>
        <v>1</v>
      </c>
    </row>
    <row r="115" spans="1:32" ht="15.75" x14ac:dyDescent="0.25">
      <c r="A115" s="9"/>
      <c r="B115" s="9"/>
      <c r="C115" s="10" t="s">
        <v>131</v>
      </c>
      <c r="D115" s="8">
        <v>500</v>
      </c>
      <c r="E115" s="8">
        <v>2.5</v>
      </c>
      <c r="F115" s="9"/>
      <c r="G115" s="9"/>
      <c r="H115" s="8">
        <v>1</v>
      </c>
      <c r="I115" s="8">
        <v>0</v>
      </c>
      <c r="V115" s="3">
        <f>H115+I115</f>
        <v>1</v>
      </c>
      <c r="W115" s="3">
        <f>$H115+$I115+K115</f>
        <v>1</v>
      </c>
      <c r="X115" s="3">
        <f>$H115+$I115+L115</f>
        <v>1</v>
      </c>
      <c r="Y115" s="3">
        <f>$H115+$I115+M115</f>
        <v>1</v>
      </c>
      <c r="Z115" s="3">
        <f>$H115+$I115+N115</f>
        <v>1</v>
      </c>
      <c r="AA115" s="3">
        <f>$H115+$I115+O115</f>
        <v>1</v>
      </c>
      <c r="AB115" s="3">
        <f>$H115+$I115+P115</f>
        <v>1</v>
      </c>
      <c r="AC115" s="3">
        <f>$H115+$I115+Q115</f>
        <v>1</v>
      </c>
      <c r="AD115" s="3">
        <f>$H115+$I115+R115</f>
        <v>1</v>
      </c>
      <c r="AE115" s="3">
        <f>$H115+$I115+S115</f>
        <v>1</v>
      </c>
      <c r="AF115" s="3">
        <f>$H115+$I115+T115</f>
        <v>1</v>
      </c>
    </row>
    <row r="116" spans="1:32" ht="29.25" x14ac:dyDescent="0.25">
      <c r="A116" s="9"/>
      <c r="B116" s="5" t="s">
        <v>132</v>
      </c>
      <c r="C116" s="5" t="s">
        <v>133</v>
      </c>
      <c r="D116" s="8">
        <v>317.51400000000001</v>
      </c>
      <c r="E116" s="8">
        <v>1.35921</v>
      </c>
      <c r="F116" s="9"/>
      <c r="G116" s="9"/>
      <c r="H116" s="8">
        <v>1</v>
      </c>
      <c r="I116" s="8">
        <v>0</v>
      </c>
      <c r="V116" s="3">
        <f>H116+I116</f>
        <v>1</v>
      </c>
      <c r="W116" s="3">
        <f>$H116+$I116+K116</f>
        <v>1</v>
      </c>
      <c r="X116" s="3">
        <f>$H116+$I116+L116</f>
        <v>1</v>
      </c>
      <c r="Y116" s="3">
        <f>$H116+$I116+M116</f>
        <v>1</v>
      </c>
      <c r="Z116" s="3">
        <f>$H116+$I116+N116</f>
        <v>1</v>
      </c>
      <c r="AA116" s="3">
        <f>$H116+$I116+O116</f>
        <v>1</v>
      </c>
      <c r="AB116" s="3">
        <f>$H116+$I116+P116</f>
        <v>1</v>
      </c>
      <c r="AC116" s="3">
        <f>$H116+$I116+Q116</f>
        <v>1</v>
      </c>
      <c r="AD116" s="3">
        <f>$H116+$I116+R116</f>
        <v>1</v>
      </c>
      <c r="AE116" s="3">
        <f>$H116+$I116+S116</f>
        <v>1</v>
      </c>
      <c r="AF116" s="3">
        <f>$H116+$I116+T116</f>
        <v>1</v>
      </c>
    </row>
    <row r="117" spans="1:32" x14ac:dyDescent="0.25">
      <c r="A117" s="9"/>
      <c r="B117" s="9"/>
      <c r="C117" s="5" t="s">
        <v>134</v>
      </c>
      <c r="D117" s="11">
        <v>997.90200000000004</v>
      </c>
      <c r="E117" s="8">
        <v>0.33979999999999999</v>
      </c>
      <c r="F117" s="9"/>
      <c r="G117" s="9"/>
      <c r="H117" s="8">
        <v>1</v>
      </c>
      <c r="I117" s="8">
        <v>0</v>
      </c>
      <c r="V117" s="3">
        <f>H117+I117</f>
        <v>1</v>
      </c>
      <c r="W117" s="3">
        <f>$H117+$I117+K117</f>
        <v>1</v>
      </c>
      <c r="X117" s="3">
        <f>$H117+$I117+L117</f>
        <v>1</v>
      </c>
      <c r="Y117" s="3">
        <f>$H117+$I117+M117</f>
        <v>1</v>
      </c>
      <c r="Z117" s="3">
        <f>$H117+$I117+N117</f>
        <v>1</v>
      </c>
      <c r="AA117" s="3">
        <f>$H117+$I117+O117</f>
        <v>1</v>
      </c>
      <c r="AB117" s="3">
        <f>$H117+$I117+P117</f>
        <v>1</v>
      </c>
      <c r="AC117" s="3">
        <f>$H117+$I117+Q117</f>
        <v>1</v>
      </c>
      <c r="AD117" s="3">
        <f>$H117+$I117+R117</f>
        <v>1</v>
      </c>
      <c r="AE117" s="3">
        <f>$H117+$I117+S117</f>
        <v>1</v>
      </c>
      <c r="AF117" s="3">
        <f>$H117+$I117+T117</f>
        <v>1</v>
      </c>
    </row>
    <row r="118" spans="1:32" x14ac:dyDescent="0.25">
      <c r="A118" s="9"/>
      <c r="B118" s="9"/>
      <c r="C118" s="5" t="s">
        <v>135</v>
      </c>
      <c r="D118" s="8">
        <v>26.762</v>
      </c>
      <c r="E118" s="8">
        <v>8.4949999999999998E-2</v>
      </c>
      <c r="F118" s="9"/>
      <c r="G118" s="9"/>
      <c r="H118" s="8">
        <v>1</v>
      </c>
      <c r="I118" s="8">
        <v>0</v>
      </c>
      <c r="V118" s="3">
        <f>H118+I118</f>
        <v>1</v>
      </c>
      <c r="W118" s="3">
        <f>$H118+$I118+K118</f>
        <v>1</v>
      </c>
      <c r="X118" s="3">
        <f>$H118+$I118+L118</f>
        <v>1</v>
      </c>
      <c r="Y118" s="3">
        <f>$H118+$I118+M118</f>
        <v>1</v>
      </c>
      <c r="Z118" s="3">
        <f>$H118+$I118+N118</f>
        <v>1</v>
      </c>
      <c r="AA118" s="3">
        <f>$H118+$I118+O118</f>
        <v>1</v>
      </c>
      <c r="AB118" s="3">
        <f>$H118+$I118+P118</f>
        <v>1</v>
      </c>
      <c r="AC118" s="3">
        <f>$H118+$I118+Q118</f>
        <v>1</v>
      </c>
      <c r="AD118" s="3">
        <f>$H118+$I118+R118</f>
        <v>1</v>
      </c>
      <c r="AE118" s="3">
        <f>$H118+$I118+S118</f>
        <v>1</v>
      </c>
      <c r="AF118" s="3">
        <f>$H118+$I118+T118</f>
        <v>1</v>
      </c>
    </row>
    <row r="119" spans="1:32" ht="15.75" x14ac:dyDescent="0.25">
      <c r="A119" s="9"/>
      <c r="B119" s="5" t="s">
        <v>136</v>
      </c>
      <c r="C119" s="5" t="s">
        <v>137</v>
      </c>
      <c r="D119" s="8">
        <v>6.33</v>
      </c>
      <c r="E119" s="8">
        <v>4.79E-3</v>
      </c>
      <c r="F119" s="9"/>
      <c r="G119" s="8">
        <v>0.1230769231</v>
      </c>
      <c r="H119" s="8">
        <v>2</v>
      </c>
      <c r="I119" s="8">
        <v>2</v>
      </c>
      <c r="K119" s="14">
        <v>34</v>
      </c>
      <c r="L119" s="14">
        <v>70</v>
      </c>
      <c r="M119" s="14">
        <v>104</v>
      </c>
      <c r="N119" s="14">
        <v>140</v>
      </c>
      <c r="O119" s="14">
        <v>176</v>
      </c>
      <c r="P119" s="14">
        <v>210</v>
      </c>
      <c r="Q119" s="14">
        <v>246</v>
      </c>
      <c r="R119" s="14">
        <v>280</v>
      </c>
      <c r="S119" s="14">
        <v>316</v>
      </c>
      <c r="T119" s="14">
        <v>352</v>
      </c>
      <c r="V119" s="3">
        <f>H119+I119</f>
        <v>4</v>
      </c>
      <c r="W119" s="3">
        <f>$H119+$I119+K119</f>
        <v>38</v>
      </c>
      <c r="X119" s="3">
        <f>$H119+$I119+L119</f>
        <v>74</v>
      </c>
      <c r="Y119" s="3">
        <f>$H119+$I119+M119</f>
        <v>108</v>
      </c>
      <c r="Z119" s="3">
        <f>$H119+$I119+N119</f>
        <v>144</v>
      </c>
      <c r="AA119" s="3">
        <f>$H119+$I119+O119</f>
        <v>180</v>
      </c>
      <c r="AB119" s="3">
        <f>$H119+$I119+P119</f>
        <v>214</v>
      </c>
      <c r="AC119" s="3">
        <f>$H119+$I119+Q119</f>
        <v>250</v>
      </c>
      <c r="AD119" s="3">
        <f>$H119+$I119+R119</f>
        <v>284</v>
      </c>
      <c r="AE119" s="3">
        <f>$H119+$I119+S119</f>
        <v>320</v>
      </c>
      <c r="AF119" s="3">
        <f>$H119+$I119+T119</f>
        <v>356</v>
      </c>
    </row>
    <row r="120" spans="1:32" x14ac:dyDescent="0.25">
      <c r="A120" s="9"/>
      <c r="B120" s="9"/>
      <c r="C120" s="5" t="s">
        <v>138</v>
      </c>
      <c r="D120" s="8">
        <v>78.040000000000006</v>
      </c>
      <c r="E120" s="8">
        <v>0.66796</v>
      </c>
      <c r="F120" s="9"/>
      <c r="G120" s="9"/>
      <c r="H120" s="8">
        <v>2</v>
      </c>
      <c r="I120" s="8">
        <v>2</v>
      </c>
      <c r="V120" s="3">
        <f>H120+I120</f>
        <v>4</v>
      </c>
      <c r="W120" s="3">
        <f>$H120+$I120+K120</f>
        <v>4</v>
      </c>
      <c r="X120" s="3">
        <f>$H120+$I120+L120</f>
        <v>4</v>
      </c>
      <c r="Y120" s="3">
        <f>$H120+$I120+M120</f>
        <v>4</v>
      </c>
      <c r="Z120" s="3">
        <f>$H120+$I120+N120</f>
        <v>4</v>
      </c>
      <c r="AA120" s="3">
        <f>$H120+$I120+O120</f>
        <v>4</v>
      </c>
      <c r="AB120" s="3">
        <f>$H120+$I120+P120</f>
        <v>4</v>
      </c>
      <c r="AC120" s="3">
        <f>$H120+$I120+Q120</f>
        <v>4</v>
      </c>
      <c r="AD120" s="3">
        <f>$H120+$I120+R120</f>
        <v>4</v>
      </c>
      <c r="AE120" s="3">
        <f>$H120+$I120+S120</f>
        <v>4</v>
      </c>
      <c r="AF120" s="3">
        <f>$H120+$I120+T120</f>
        <v>4</v>
      </c>
    </row>
    <row r="121" spans="1:32" x14ac:dyDescent="0.25">
      <c r="A121" s="2"/>
      <c r="B121" s="2"/>
      <c r="C121" s="2"/>
      <c r="D121" s="2"/>
      <c r="E121" s="2"/>
      <c r="F121" s="2"/>
      <c r="G121" s="2"/>
      <c r="H121" s="2"/>
      <c r="I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thickBot="1" x14ac:dyDescent="0.3"/>
    <row r="123" spans="1:32" ht="45.75" thickBot="1" x14ac:dyDescent="0.3">
      <c r="U123" s="21" t="s">
        <v>155</v>
      </c>
      <c r="V123" s="22">
        <f>V125+V128</f>
        <v>14</v>
      </c>
      <c r="W123" s="22">
        <f t="shared" ref="W123:AF123" si="21">W125+W128</f>
        <v>19</v>
      </c>
      <c r="X123" s="22">
        <f t="shared" si="21"/>
        <v>19</v>
      </c>
      <c r="Y123" s="22">
        <f t="shared" si="21"/>
        <v>20</v>
      </c>
      <c r="Z123" s="22">
        <f t="shared" si="21"/>
        <v>22</v>
      </c>
      <c r="AA123" s="22">
        <f t="shared" si="21"/>
        <v>23</v>
      </c>
      <c r="AB123" s="22">
        <f t="shared" si="21"/>
        <v>25</v>
      </c>
      <c r="AC123" s="22">
        <f t="shared" si="21"/>
        <v>27</v>
      </c>
      <c r="AD123" s="22">
        <f t="shared" si="21"/>
        <v>29</v>
      </c>
      <c r="AE123" s="22">
        <f t="shared" si="21"/>
        <v>30</v>
      </c>
      <c r="AF123" s="22">
        <f t="shared" si="21"/>
        <v>32</v>
      </c>
    </row>
    <row r="125" spans="1:32" ht="45" x14ac:dyDescent="0.25">
      <c r="U125" s="25" t="s">
        <v>211</v>
      </c>
      <c r="V125" s="3">
        <v>14</v>
      </c>
      <c r="W125" s="3">
        <v>19</v>
      </c>
      <c r="X125" s="3">
        <v>19</v>
      </c>
      <c r="Y125" s="27">
        <v>20</v>
      </c>
      <c r="Z125" s="27">
        <v>22</v>
      </c>
      <c r="AA125" s="27">
        <v>23</v>
      </c>
      <c r="AB125" s="27">
        <v>25</v>
      </c>
      <c r="AC125" s="27">
        <v>27</v>
      </c>
      <c r="AD125" s="27">
        <v>29</v>
      </c>
      <c r="AE125" s="27">
        <v>30</v>
      </c>
      <c r="AF125" s="27">
        <v>32</v>
      </c>
    </row>
    <row r="126" spans="1:32" ht="30" x14ac:dyDescent="0.25">
      <c r="U126" s="25" t="s">
        <v>212</v>
      </c>
      <c r="V126" s="3">
        <f>2.5*V125+($D$81*V81+($D$82-2500)*V82-SUMPRODUCT(V3:V120,$D$3:$D$120))/1000</f>
        <v>12.669745311500002</v>
      </c>
      <c r="W126" s="3">
        <f>2.5*W125+($D$81*W81+($D$82-2500)*W82-SUMPRODUCT(W3:W120,$D$3:$D$120))/1000</f>
        <v>15.103116906499984</v>
      </c>
      <c r="X126" s="3">
        <f>2.5*X125+($D$81*X81+($D$82-2500)*X82-SUMPRODUCT(X3:X120,$D$3:$D$120))/1000</f>
        <v>15.452386079999982</v>
      </c>
      <c r="Y126" s="3">
        <f>2.5*Y125+($D$81*Y81+($D$82-2500)*Y82-SUMPRODUCT(Y3:Y120,$D$3:$D$120))/1000</f>
        <v>14.124308959999993</v>
      </c>
      <c r="Z126" s="3">
        <f>2.5*Z125+($D$81*Z81+($D$82-2500)*Z82-SUMPRODUCT(Z3:Z120,$D$3:$D$120))/1000</f>
        <v>15.379444703999994</v>
      </c>
      <c r="AA126" s="3">
        <f>2.5*AA125+($D$81*AA81+($D$82-2500)*AA82-SUMPRODUCT(AA3:AA120,$D$3:$D$120))/1000</f>
        <v>13.266357448999997</v>
      </c>
      <c r="AB126" s="3">
        <f>2.5*AB125+($D$81*AB81+($D$82-2500)*AB82-SUMPRODUCT(AB3:AB120,$D$3:$D$120))/1000</f>
        <v>13.897245892500003</v>
      </c>
      <c r="AC126" s="3">
        <f>2.5*AC125+($D$81*AC81+($D$82-2500)*AC82-SUMPRODUCT(AC3:AC120,$D$3:$D$120))/1000</f>
        <v>14.525045115999994</v>
      </c>
      <c r="AD126" s="3">
        <f>2.5*AD125+($D$81*AD81+($D$82-2500)*AD82-SUMPRODUCT(AD3:AD120,$D$3:$D$120))/1000</f>
        <v>14.488652773000005</v>
      </c>
      <c r="AE126" s="3">
        <f>2.5*AE125+($D$81*AE81+($D$82-2500)*AE82-SUMPRODUCT(AE3:AE120,$D$3:$D$120))/1000</f>
        <v>12.446875955499998</v>
      </c>
      <c r="AF126" s="3">
        <f>2.5*AF125+($D$81*AF81+($D$82-2500)*AF82-SUMPRODUCT(AF3:AF120,$D$3:$D$120))/1000</f>
        <v>13.787700037000008</v>
      </c>
    </row>
    <row r="127" spans="1:32" ht="45" x14ac:dyDescent="0.25">
      <c r="U127" s="25" t="s">
        <v>213</v>
      </c>
      <c r="V127" s="3">
        <f>25*V125+($E$81*V81-SUMPRODUCT(V3:V120,$E$3:$E$120))</f>
        <v>199.01729377500001</v>
      </c>
      <c r="W127" s="3">
        <f>25*W125+($E$81*W81-SUMPRODUCT(W3:W120,$E$3:$E$120))</f>
        <v>298.32623087500002</v>
      </c>
      <c r="X127" s="3">
        <f>25*X125+($E$81*X81-SUMPRODUCT(X3:X120,$E$3:$E$120))</f>
        <v>303.98136780000004</v>
      </c>
      <c r="Y127" s="3">
        <f>25*Y125+($E$81*Y81-SUMPRODUCT(Y3:Y120,$E$3:$E$120))</f>
        <v>321.97781892500001</v>
      </c>
      <c r="Z127" s="3">
        <f>25*Z125+($E$81*Z81-SUMPRODUCT(Z3:Z120,$E$3:$E$120))</f>
        <v>365.98228504999997</v>
      </c>
      <c r="AA127" s="3">
        <f>25*AA125+($E$81*AA81-SUMPRODUCT(AA3:AA120,$E$3:$E$120))</f>
        <v>382.66520754999999</v>
      </c>
      <c r="AB127" s="3">
        <f>25*AB125+($E$81*AB81-SUMPRODUCT(AB3:AB120,$E$3:$E$120))</f>
        <v>424.91219632499997</v>
      </c>
      <c r="AC127" s="3">
        <f>25*AC125+($E$81*AC81-SUMPRODUCT(AC3:AC120,$E$3:$E$120))</f>
        <v>466.52654382500003</v>
      </c>
      <c r="AD127" s="3">
        <f>25*AD125+($E$81*AD81-SUMPRODUCT(AD3:AD120,$E$3:$E$120))</f>
        <v>507.22963259999995</v>
      </c>
      <c r="AE127" s="3">
        <f>25*AE125+($E$81*AE81-SUMPRODUCT(AE3:AE120,$E$3:$E$120))</f>
        <v>524.62988010000004</v>
      </c>
      <c r="AF127" s="3">
        <f>25*AF125+($E$81*AF81-SUMPRODUCT(AF3:AF120,$E$3:$E$120))</f>
        <v>566.9013976</v>
      </c>
    </row>
    <row r="128" spans="1:32" customFormat="1" ht="60" x14ac:dyDescent="0.25">
      <c r="B128" s="3"/>
      <c r="C128" s="3"/>
      <c r="D128" s="3"/>
      <c r="E128" s="3"/>
      <c r="F128" s="3"/>
      <c r="G128" s="3"/>
      <c r="H128" s="3"/>
      <c r="I128" s="3"/>
      <c r="J128" s="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25" t="s">
        <v>214</v>
      </c>
      <c r="V128" s="3">
        <f>MAX(ROUNDUP((($D$81*V81)/1000-V126)/2.5,0),ROUNDUP((($E$81*V81)/1000-V127)/25,0),0)</f>
        <v>0</v>
      </c>
      <c r="W128" s="3">
        <f>MAX(ROUNDUP((($D$81*W81)/1000-W126)/2.5,0),ROUNDUP((($E$81*W81)/1000-W127)/25,0),0)</f>
        <v>0</v>
      </c>
      <c r="X128" s="3">
        <f>MAX(ROUNDUP((($D$81*X81)/1000-X126)/2.5,0),ROUNDUP((($E$81*X81)/1000-X127)/25,0),0)</f>
        <v>0</v>
      </c>
      <c r="Y128" s="3">
        <f>MAX(ROUNDUP((($D$81*Y81)/1000-Y126)/2.5,0),ROUNDUP((($E$81*Y81)/1000-Y127)/25,0),0)</f>
        <v>0</v>
      </c>
      <c r="Z128" s="3">
        <f>MAX(ROUNDUP((($D$81*Z81)/1000-Z126)/2.5,0),ROUNDUP((($E$81*Z81)/1000-Z127)/25,0),0)</f>
        <v>0</v>
      </c>
      <c r="AA128" s="3">
        <f>MAX(ROUNDUP((($D$81*AA81)/1000-AA126)/2.5,0),ROUNDUP((($E$81*AA81)/1000-AA127)/25,0),0)</f>
        <v>0</v>
      </c>
      <c r="AB128" s="3">
        <f>MAX(ROUNDUP((($D$81*AB81)/1000-AB126)/2.5,0),ROUNDUP((($E$81*AB81)/1000-AB127)/25,0),0)</f>
        <v>0</v>
      </c>
      <c r="AC128" s="3">
        <f>MAX(ROUNDUP((($D$81*AC81)/1000-AC126)/2.5,0),ROUNDUP((($E$81*AC81)/1000-AC127)/25,0),0)</f>
        <v>0</v>
      </c>
      <c r="AD128" s="3">
        <f>MAX(ROUNDUP((($D$81*AD81)/1000-AD126)/2.5,0),ROUNDUP((($E$81*AD81)/1000-AD127)/25,0),0)</f>
        <v>0</v>
      </c>
      <c r="AE128" s="3">
        <f>MAX(ROUNDUP((($D$81*AE81)/1000-AE126)/2.5,0),ROUNDUP((($E$81*AE81)/1000-AE127)/25,0),0)</f>
        <v>0</v>
      </c>
      <c r="AF128" s="3">
        <f>MAX(ROUNDUP((($D$81*AF81)/1000-AF126)/2.5,0),ROUNDUP((($E$81*AF81)/1000-AF127)/25,0),0)</f>
        <v>0</v>
      </c>
    </row>
  </sheetData>
  <mergeCells count="3">
    <mergeCell ref="A1:I1"/>
    <mergeCell ref="K1:T1"/>
    <mergeCell ref="V1:AF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topLeftCell="I1" workbookViewId="0">
      <selection activeCell="V82" sqref="V82"/>
    </sheetView>
  </sheetViews>
  <sheetFormatPr defaultColWidth="8.85546875" defaultRowHeight="15" x14ac:dyDescent="0.25"/>
  <cols>
    <col min="1" max="1" width="8.85546875" style="3" bestFit="1" customWidth="1"/>
    <col min="2" max="2" width="19.7109375" style="3" bestFit="1" customWidth="1"/>
    <col min="3" max="3" width="60.42578125" style="3" bestFit="1" customWidth="1"/>
    <col min="4" max="4" width="9.42578125" style="3" customWidth="1"/>
    <col min="5" max="5" width="13.140625" style="3" customWidth="1"/>
    <col min="6" max="6" width="10.140625" style="3" customWidth="1"/>
    <col min="7" max="7" width="13.140625" style="3" customWidth="1"/>
    <col min="8" max="8" width="8.42578125" style="3" customWidth="1"/>
    <col min="9" max="9" width="8.7109375" style="3" customWidth="1"/>
    <col min="10" max="10" width="8.85546875" style="2" customWidth="1"/>
    <col min="11" max="20" width="8.85546875" style="3" customWidth="1"/>
    <col min="21" max="21" width="14.7109375" style="2" customWidth="1"/>
    <col min="22" max="22" width="8" style="3" bestFit="1" customWidth="1"/>
    <col min="23" max="32" width="8.85546875" style="3" bestFit="1" customWidth="1"/>
    <col min="33" max="16384" width="8.85546875" style="3"/>
  </cols>
  <sheetData>
    <row r="1" spans="1:32" s="12" customFormat="1" x14ac:dyDescent="0.25">
      <c r="A1" s="30" t="s">
        <v>140</v>
      </c>
      <c r="B1" s="30"/>
      <c r="C1" s="30"/>
      <c r="D1" s="30"/>
      <c r="E1" s="30"/>
      <c r="F1" s="30"/>
      <c r="G1" s="30"/>
      <c r="H1" s="30"/>
      <c r="I1" s="30"/>
      <c r="J1" s="13"/>
      <c r="K1" s="30" t="s">
        <v>152</v>
      </c>
      <c r="L1" s="30"/>
      <c r="M1" s="30"/>
      <c r="N1" s="30"/>
      <c r="O1" s="30"/>
      <c r="P1" s="30"/>
      <c r="Q1" s="30"/>
      <c r="R1" s="30"/>
      <c r="S1" s="30"/>
      <c r="T1" s="30"/>
      <c r="U1" s="13"/>
      <c r="V1" s="30" t="s">
        <v>153</v>
      </c>
      <c r="W1" s="30"/>
      <c r="X1" s="30"/>
      <c r="Y1" s="30"/>
      <c r="Z1" s="30"/>
      <c r="AA1" s="30"/>
      <c r="AB1" s="30"/>
      <c r="AC1" s="30"/>
      <c r="AD1" s="30"/>
      <c r="AE1" s="30"/>
      <c r="AF1" s="30"/>
    </row>
    <row r="2" spans="1:32" s="12" customFormat="1" ht="6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3"/>
      <c r="K2" s="1" t="s">
        <v>142</v>
      </c>
      <c r="L2" s="1" t="s">
        <v>143</v>
      </c>
      <c r="M2" s="1" t="s">
        <v>144</v>
      </c>
      <c r="N2" s="1" t="s">
        <v>145</v>
      </c>
      <c r="O2" s="1" t="s">
        <v>146</v>
      </c>
      <c r="P2" s="1" t="s">
        <v>147</v>
      </c>
      <c r="Q2" s="1" t="s">
        <v>148</v>
      </c>
      <c r="R2" s="1" t="s">
        <v>149</v>
      </c>
      <c r="S2" s="1" t="s">
        <v>150</v>
      </c>
      <c r="T2" s="1" t="s">
        <v>151</v>
      </c>
      <c r="U2" s="13"/>
      <c r="V2" s="1" t="s">
        <v>141</v>
      </c>
      <c r="W2" s="1" t="s">
        <v>142</v>
      </c>
      <c r="X2" s="1" t="s">
        <v>143</v>
      </c>
      <c r="Y2" s="1" t="s">
        <v>144</v>
      </c>
      <c r="Z2" s="1" t="s">
        <v>145</v>
      </c>
      <c r="AA2" s="1" t="s">
        <v>146</v>
      </c>
      <c r="AB2" s="1" t="s">
        <v>147</v>
      </c>
      <c r="AC2" s="1" t="s">
        <v>148</v>
      </c>
      <c r="AD2" s="1" t="s">
        <v>149</v>
      </c>
      <c r="AE2" s="1" t="s">
        <v>150</v>
      </c>
      <c r="AF2" s="1" t="s">
        <v>151</v>
      </c>
    </row>
    <row r="3" spans="1:32" x14ac:dyDescent="0.25">
      <c r="A3" s="5" t="s">
        <v>9</v>
      </c>
      <c r="B3" s="6" t="s">
        <v>10</v>
      </c>
      <c r="C3" s="6" t="s">
        <v>11</v>
      </c>
      <c r="D3" s="7">
        <v>4.3550000000000004</v>
      </c>
      <c r="E3" s="7">
        <v>3.3999999999999998E-3</v>
      </c>
      <c r="F3" s="7">
        <v>61845.599999999999</v>
      </c>
      <c r="G3" s="7">
        <v>0.25</v>
      </c>
      <c r="H3" s="7">
        <v>1</v>
      </c>
      <c r="I3" s="8">
        <v>1</v>
      </c>
      <c r="K3">
        <v>8</v>
      </c>
      <c r="L3">
        <v>17</v>
      </c>
      <c r="M3">
        <v>26</v>
      </c>
      <c r="N3">
        <v>34</v>
      </c>
      <c r="O3">
        <v>43</v>
      </c>
      <c r="P3">
        <v>52</v>
      </c>
      <c r="Q3">
        <v>60</v>
      </c>
      <c r="R3">
        <v>69</v>
      </c>
      <c r="S3">
        <v>78</v>
      </c>
      <c r="T3">
        <v>86</v>
      </c>
      <c r="V3" s="3">
        <f>H3+I3</f>
        <v>2</v>
      </c>
      <c r="W3" s="3">
        <f>$H3+$I3+K3</f>
        <v>10</v>
      </c>
      <c r="X3" s="3">
        <f>$H3+$I3+L3</f>
        <v>19</v>
      </c>
      <c r="Y3" s="3">
        <f>$H3+$I3+M3</f>
        <v>28</v>
      </c>
      <c r="Z3" s="3">
        <f>$H3+$I3+N3</f>
        <v>36</v>
      </c>
      <c r="AA3" s="3">
        <f>$H3+$I3+O3</f>
        <v>45</v>
      </c>
      <c r="AB3" s="3">
        <f>$H3+$I3+P3</f>
        <v>54</v>
      </c>
      <c r="AC3" s="3">
        <f>$H3+$I3+Q3</f>
        <v>62</v>
      </c>
      <c r="AD3" s="3">
        <f>$H3+$I3+R3</f>
        <v>71</v>
      </c>
      <c r="AE3" s="3">
        <f>$H3+$I3+S3</f>
        <v>80</v>
      </c>
      <c r="AF3" s="3">
        <f>$H3+$I3+T3</f>
        <v>88</v>
      </c>
    </row>
    <row r="4" spans="1:32" x14ac:dyDescent="0.25">
      <c r="A4" s="9"/>
      <c r="B4" s="9"/>
      <c r="C4" s="6" t="s">
        <v>12</v>
      </c>
      <c r="D4" s="7">
        <v>28.667999999999999</v>
      </c>
      <c r="E4" s="7">
        <v>2.945E-2</v>
      </c>
      <c r="F4" s="7">
        <v>296701.2</v>
      </c>
      <c r="G4" s="7">
        <v>6</v>
      </c>
      <c r="H4" s="7">
        <v>1</v>
      </c>
      <c r="I4" s="8">
        <v>1</v>
      </c>
      <c r="K4">
        <v>2</v>
      </c>
      <c r="L4">
        <v>1</v>
      </c>
      <c r="M4">
        <v>1</v>
      </c>
      <c r="N4">
        <v>2</v>
      </c>
      <c r="O4">
        <v>1</v>
      </c>
      <c r="P4">
        <v>1</v>
      </c>
      <c r="Q4">
        <v>1</v>
      </c>
      <c r="R4">
        <v>1</v>
      </c>
      <c r="S4">
        <v>2</v>
      </c>
      <c r="T4">
        <v>3</v>
      </c>
      <c r="V4" s="3">
        <f t="shared" ref="V4:V67" si="0">H4+I4</f>
        <v>2</v>
      </c>
      <c r="W4" s="3">
        <f t="shared" ref="W4:W67" si="1">$H4+$I4+K4</f>
        <v>4</v>
      </c>
      <c r="X4" s="3">
        <f t="shared" ref="X4:X67" si="2">$H4+$I4+L4</f>
        <v>3</v>
      </c>
      <c r="Y4" s="3">
        <f t="shared" ref="Y4:Y67" si="3">$H4+$I4+M4</f>
        <v>3</v>
      </c>
      <c r="Z4" s="3">
        <f t="shared" ref="Z4:Z67" si="4">$H4+$I4+N4</f>
        <v>4</v>
      </c>
      <c r="AA4" s="3">
        <f t="shared" ref="AA4:AA67" si="5">$H4+$I4+O4</f>
        <v>3</v>
      </c>
      <c r="AB4" s="3">
        <f t="shared" ref="AB4:AB67" si="6">$H4+$I4+P4</f>
        <v>3</v>
      </c>
      <c r="AC4" s="3">
        <f t="shared" ref="AC4:AC67" si="7">$H4+$I4+Q4</f>
        <v>3</v>
      </c>
      <c r="AD4" s="3">
        <f t="shared" ref="AD4:AD67" si="8">$H4+$I4+R4</f>
        <v>3</v>
      </c>
      <c r="AE4" s="3">
        <f t="shared" ref="AE4:AE67" si="9">$H4+$I4+S4</f>
        <v>4</v>
      </c>
      <c r="AF4" s="3">
        <f t="shared" ref="AF4:AF67" si="10">$H4+$I4+T4</f>
        <v>5</v>
      </c>
    </row>
    <row r="5" spans="1:32" x14ac:dyDescent="0.25">
      <c r="A5" s="9"/>
      <c r="B5" s="9"/>
      <c r="C5" s="6" t="s">
        <v>13</v>
      </c>
      <c r="D5" s="7">
        <v>34.247</v>
      </c>
      <c r="E5" s="8">
        <v>3.1150000000000001E-2</v>
      </c>
      <c r="F5" s="7">
        <v>138408</v>
      </c>
      <c r="G5" s="9"/>
      <c r="H5" s="7">
        <v>1</v>
      </c>
      <c r="I5" s="8">
        <v>1</v>
      </c>
      <c r="K5">
        <v>3</v>
      </c>
      <c r="L5">
        <v>2</v>
      </c>
      <c r="M5">
        <v>1</v>
      </c>
      <c r="N5">
        <v>2</v>
      </c>
      <c r="O5">
        <v>2</v>
      </c>
      <c r="P5">
        <v>1</v>
      </c>
      <c r="Q5">
        <v>2</v>
      </c>
      <c r="R5">
        <v>3</v>
      </c>
      <c r="S5">
        <v>2</v>
      </c>
      <c r="T5">
        <v>2</v>
      </c>
      <c r="V5" s="3">
        <f t="shared" si="0"/>
        <v>2</v>
      </c>
      <c r="W5" s="3">
        <f t="shared" si="1"/>
        <v>5</v>
      </c>
      <c r="X5" s="3">
        <f t="shared" si="2"/>
        <v>4</v>
      </c>
      <c r="Y5" s="3">
        <f t="shared" si="3"/>
        <v>3</v>
      </c>
      <c r="Z5" s="3">
        <f t="shared" si="4"/>
        <v>4</v>
      </c>
      <c r="AA5" s="3">
        <f t="shared" si="5"/>
        <v>4</v>
      </c>
      <c r="AB5" s="3">
        <f t="shared" si="6"/>
        <v>3</v>
      </c>
      <c r="AC5" s="3">
        <f t="shared" si="7"/>
        <v>4</v>
      </c>
      <c r="AD5" s="3">
        <f t="shared" si="8"/>
        <v>5</v>
      </c>
      <c r="AE5" s="3">
        <f t="shared" si="9"/>
        <v>4</v>
      </c>
      <c r="AF5" s="3">
        <f t="shared" si="10"/>
        <v>4</v>
      </c>
    </row>
    <row r="6" spans="1:32" x14ac:dyDescent="0.25">
      <c r="A6" s="9"/>
      <c r="B6" s="9"/>
      <c r="C6" s="6" t="s">
        <v>14</v>
      </c>
      <c r="D6" s="7">
        <v>48.171999999999997</v>
      </c>
      <c r="E6" s="7">
        <v>3.1150000000000001E-2</v>
      </c>
      <c r="F6" s="7">
        <v>98112</v>
      </c>
      <c r="G6" s="7">
        <v>10</v>
      </c>
      <c r="H6" s="7">
        <v>1</v>
      </c>
      <c r="I6" s="8">
        <v>1</v>
      </c>
      <c r="K6">
        <v>3</v>
      </c>
      <c r="L6">
        <v>2</v>
      </c>
      <c r="M6">
        <v>2</v>
      </c>
      <c r="N6">
        <v>2</v>
      </c>
      <c r="O6">
        <v>2</v>
      </c>
      <c r="P6">
        <v>3</v>
      </c>
      <c r="Q6">
        <v>2</v>
      </c>
      <c r="R6">
        <v>3</v>
      </c>
      <c r="S6">
        <v>3</v>
      </c>
      <c r="T6">
        <v>3</v>
      </c>
      <c r="V6" s="3">
        <f t="shared" si="0"/>
        <v>2</v>
      </c>
      <c r="W6" s="3">
        <f t="shared" si="1"/>
        <v>5</v>
      </c>
      <c r="X6" s="3">
        <f t="shared" si="2"/>
        <v>4</v>
      </c>
      <c r="Y6" s="3">
        <f t="shared" si="3"/>
        <v>4</v>
      </c>
      <c r="Z6" s="3">
        <f t="shared" si="4"/>
        <v>4</v>
      </c>
      <c r="AA6" s="3">
        <f t="shared" si="5"/>
        <v>4</v>
      </c>
      <c r="AB6" s="3">
        <f t="shared" si="6"/>
        <v>5</v>
      </c>
      <c r="AC6" s="3">
        <f t="shared" si="7"/>
        <v>4</v>
      </c>
      <c r="AD6" s="3">
        <f t="shared" si="8"/>
        <v>5</v>
      </c>
      <c r="AE6" s="3">
        <f t="shared" si="9"/>
        <v>5</v>
      </c>
      <c r="AF6" s="3">
        <f t="shared" si="10"/>
        <v>5</v>
      </c>
    </row>
    <row r="7" spans="1:32" x14ac:dyDescent="0.25">
      <c r="A7" s="9"/>
      <c r="B7" s="9"/>
      <c r="C7" s="6" t="s">
        <v>15</v>
      </c>
      <c r="D7" s="7">
        <v>42.637999999999998</v>
      </c>
      <c r="E7" s="7">
        <v>6.4850000000000005E-2</v>
      </c>
      <c r="F7" s="7">
        <v>47479.199999999997</v>
      </c>
      <c r="G7" s="7">
        <v>4.17</v>
      </c>
      <c r="H7" s="7">
        <v>1</v>
      </c>
      <c r="I7" s="8">
        <v>1</v>
      </c>
      <c r="K7">
        <v>5</v>
      </c>
      <c r="L7">
        <v>2</v>
      </c>
      <c r="M7">
        <v>3</v>
      </c>
      <c r="N7">
        <v>4</v>
      </c>
      <c r="O7">
        <v>4</v>
      </c>
      <c r="P7">
        <v>4</v>
      </c>
      <c r="Q7">
        <v>4</v>
      </c>
      <c r="R7">
        <v>5</v>
      </c>
      <c r="S7">
        <v>6</v>
      </c>
      <c r="T7">
        <v>5</v>
      </c>
      <c r="V7" s="3">
        <f t="shared" si="0"/>
        <v>2</v>
      </c>
      <c r="W7" s="3">
        <f t="shared" si="1"/>
        <v>7</v>
      </c>
      <c r="X7" s="3">
        <f t="shared" si="2"/>
        <v>4</v>
      </c>
      <c r="Y7" s="3">
        <f t="shared" si="3"/>
        <v>5</v>
      </c>
      <c r="Z7" s="3">
        <f t="shared" si="4"/>
        <v>6</v>
      </c>
      <c r="AA7" s="3">
        <f t="shared" si="5"/>
        <v>6</v>
      </c>
      <c r="AB7" s="3">
        <f t="shared" si="6"/>
        <v>6</v>
      </c>
      <c r="AC7" s="3">
        <f t="shared" si="7"/>
        <v>6</v>
      </c>
      <c r="AD7" s="3">
        <f t="shared" si="8"/>
        <v>7</v>
      </c>
      <c r="AE7" s="3">
        <f t="shared" si="9"/>
        <v>8</v>
      </c>
      <c r="AF7" s="3">
        <f t="shared" si="10"/>
        <v>7</v>
      </c>
    </row>
    <row r="8" spans="1:32" x14ac:dyDescent="0.25">
      <c r="A8" s="9"/>
      <c r="B8" s="9"/>
      <c r="C8" s="6" t="s">
        <v>16</v>
      </c>
      <c r="D8" s="7">
        <v>47.084000000000003</v>
      </c>
      <c r="E8" s="7">
        <v>8.3830000000000002E-2</v>
      </c>
      <c r="F8" s="7">
        <v>103280.4</v>
      </c>
      <c r="G8" s="7">
        <v>7.72</v>
      </c>
      <c r="H8" s="7">
        <v>1</v>
      </c>
      <c r="I8" s="8">
        <v>1</v>
      </c>
      <c r="K8">
        <v>3</v>
      </c>
      <c r="L8">
        <v>2</v>
      </c>
      <c r="M8">
        <v>2</v>
      </c>
      <c r="N8">
        <v>2</v>
      </c>
      <c r="O8">
        <v>2</v>
      </c>
      <c r="P8">
        <v>2</v>
      </c>
      <c r="Q8">
        <v>3</v>
      </c>
      <c r="R8">
        <v>3</v>
      </c>
      <c r="S8">
        <v>3</v>
      </c>
      <c r="T8">
        <v>3</v>
      </c>
      <c r="V8" s="3">
        <f t="shared" si="0"/>
        <v>2</v>
      </c>
      <c r="W8" s="3">
        <f t="shared" si="1"/>
        <v>5</v>
      </c>
      <c r="X8" s="3">
        <f t="shared" si="2"/>
        <v>4</v>
      </c>
      <c r="Y8" s="3">
        <f t="shared" si="3"/>
        <v>4</v>
      </c>
      <c r="Z8" s="3">
        <f t="shared" si="4"/>
        <v>4</v>
      </c>
      <c r="AA8" s="3">
        <f t="shared" si="5"/>
        <v>4</v>
      </c>
      <c r="AB8" s="3">
        <f t="shared" si="6"/>
        <v>4</v>
      </c>
      <c r="AC8" s="3">
        <f t="shared" si="7"/>
        <v>5</v>
      </c>
      <c r="AD8" s="3">
        <f t="shared" si="8"/>
        <v>5</v>
      </c>
      <c r="AE8" s="3">
        <f t="shared" si="9"/>
        <v>5</v>
      </c>
      <c r="AF8" s="3">
        <f t="shared" si="10"/>
        <v>5</v>
      </c>
    </row>
    <row r="9" spans="1:32" x14ac:dyDescent="0.25">
      <c r="A9" s="9"/>
      <c r="B9" s="9"/>
      <c r="C9" s="6" t="s">
        <v>17</v>
      </c>
      <c r="D9" s="7">
        <v>17.963000000000001</v>
      </c>
      <c r="E9" s="7">
        <v>1.0149999999999999E-2</v>
      </c>
      <c r="F9" s="7">
        <v>144540</v>
      </c>
      <c r="G9" s="7">
        <v>1</v>
      </c>
      <c r="H9" s="7">
        <v>1</v>
      </c>
      <c r="I9" s="8">
        <v>1</v>
      </c>
      <c r="K9">
        <v>3</v>
      </c>
      <c r="L9">
        <v>3</v>
      </c>
      <c r="M9">
        <v>6</v>
      </c>
      <c r="N9">
        <v>8</v>
      </c>
      <c r="O9">
        <v>10</v>
      </c>
      <c r="P9">
        <v>13</v>
      </c>
      <c r="Q9">
        <v>15</v>
      </c>
      <c r="R9">
        <v>17</v>
      </c>
      <c r="S9">
        <v>19</v>
      </c>
      <c r="T9">
        <v>21</v>
      </c>
      <c r="V9" s="3">
        <f t="shared" si="0"/>
        <v>2</v>
      </c>
      <c r="W9" s="3">
        <f t="shared" si="1"/>
        <v>5</v>
      </c>
      <c r="X9" s="3">
        <f t="shared" si="2"/>
        <v>5</v>
      </c>
      <c r="Y9" s="3">
        <f t="shared" si="3"/>
        <v>8</v>
      </c>
      <c r="Z9" s="3">
        <f t="shared" si="4"/>
        <v>10</v>
      </c>
      <c r="AA9" s="3">
        <f t="shared" si="5"/>
        <v>12</v>
      </c>
      <c r="AB9" s="3">
        <f t="shared" si="6"/>
        <v>15</v>
      </c>
      <c r="AC9" s="3">
        <f t="shared" si="7"/>
        <v>17</v>
      </c>
      <c r="AD9" s="3">
        <f t="shared" si="8"/>
        <v>19</v>
      </c>
      <c r="AE9" s="3">
        <f t="shared" si="9"/>
        <v>21</v>
      </c>
      <c r="AF9" s="3">
        <f t="shared" si="10"/>
        <v>23</v>
      </c>
    </row>
    <row r="10" spans="1:32" x14ac:dyDescent="0.25">
      <c r="A10" s="9"/>
      <c r="B10" s="6" t="s">
        <v>139</v>
      </c>
      <c r="C10" s="6" t="s">
        <v>19</v>
      </c>
      <c r="D10" s="7">
        <v>10.885999999999999</v>
      </c>
      <c r="E10" s="7">
        <v>4.5300000000000002E-3</v>
      </c>
      <c r="F10" s="7">
        <v>156200</v>
      </c>
      <c r="G10" s="7">
        <v>15.29</v>
      </c>
      <c r="H10" s="7">
        <v>1</v>
      </c>
      <c r="I10" s="8">
        <v>1</v>
      </c>
      <c r="K10">
        <v>3</v>
      </c>
      <c r="L10">
        <v>1</v>
      </c>
      <c r="M10">
        <v>2</v>
      </c>
      <c r="N10">
        <v>1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V10" s="3">
        <f t="shared" si="0"/>
        <v>2</v>
      </c>
      <c r="W10" s="3">
        <f t="shared" si="1"/>
        <v>5</v>
      </c>
      <c r="X10" s="3">
        <f t="shared" si="2"/>
        <v>3</v>
      </c>
      <c r="Y10" s="3">
        <f t="shared" si="3"/>
        <v>4</v>
      </c>
      <c r="Z10" s="3">
        <f t="shared" si="4"/>
        <v>3</v>
      </c>
      <c r="AA10" s="3">
        <f t="shared" si="5"/>
        <v>4</v>
      </c>
      <c r="AB10" s="3">
        <f t="shared" si="6"/>
        <v>4</v>
      </c>
      <c r="AC10" s="3">
        <f t="shared" si="7"/>
        <v>4</v>
      </c>
      <c r="AD10" s="3">
        <f t="shared" si="8"/>
        <v>4</v>
      </c>
      <c r="AE10" s="3">
        <f t="shared" si="9"/>
        <v>4</v>
      </c>
      <c r="AF10" s="3">
        <f t="shared" si="10"/>
        <v>4</v>
      </c>
    </row>
    <row r="11" spans="1:32" x14ac:dyDescent="0.25">
      <c r="A11" s="9"/>
      <c r="B11" s="9"/>
      <c r="C11" s="6" t="s">
        <v>20</v>
      </c>
      <c r="D11" s="7">
        <v>5.58</v>
      </c>
      <c r="E11" s="7">
        <v>0.03</v>
      </c>
      <c r="F11" s="7">
        <v>129700</v>
      </c>
      <c r="G11" s="7">
        <v>10</v>
      </c>
      <c r="H11" s="7">
        <v>1</v>
      </c>
      <c r="I11" s="8">
        <v>1</v>
      </c>
      <c r="K11">
        <v>3</v>
      </c>
      <c r="L11">
        <v>2</v>
      </c>
      <c r="M11">
        <v>1</v>
      </c>
      <c r="N11">
        <v>2</v>
      </c>
      <c r="O11">
        <v>2</v>
      </c>
      <c r="P11">
        <v>2</v>
      </c>
      <c r="Q11">
        <v>2</v>
      </c>
      <c r="R11">
        <v>2</v>
      </c>
      <c r="S11">
        <v>3</v>
      </c>
      <c r="T11">
        <v>2</v>
      </c>
      <c r="V11" s="3">
        <f t="shared" si="0"/>
        <v>2</v>
      </c>
      <c r="W11" s="3">
        <f t="shared" si="1"/>
        <v>5</v>
      </c>
      <c r="X11" s="3">
        <f t="shared" si="2"/>
        <v>4</v>
      </c>
      <c r="Y11" s="3">
        <f t="shared" si="3"/>
        <v>3</v>
      </c>
      <c r="Z11" s="3">
        <f t="shared" si="4"/>
        <v>4</v>
      </c>
      <c r="AA11" s="3">
        <f t="shared" si="5"/>
        <v>4</v>
      </c>
      <c r="AB11" s="3">
        <f t="shared" si="6"/>
        <v>4</v>
      </c>
      <c r="AC11" s="3">
        <f t="shared" si="7"/>
        <v>4</v>
      </c>
      <c r="AD11" s="3">
        <f t="shared" si="8"/>
        <v>4</v>
      </c>
      <c r="AE11" s="3">
        <f t="shared" si="9"/>
        <v>5</v>
      </c>
      <c r="AF11" s="3">
        <f t="shared" si="10"/>
        <v>4</v>
      </c>
    </row>
    <row r="12" spans="1:32" x14ac:dyDescent="0.25">
      <c r="A12" s="9"/>
      <c r="B12" s="9"/>
      <c r="C12" s="6" t="s">
        <v>21</v>
      </c>
      <c r="D12" s="7">
        <v>39.915999999999997</v>
      </c>
      <c r="E12" s="7">
        <v>0.17842</v>
      </c>
      <c r="F12" s="7">
        <v>32900</v>
      </c>
      <c r="G12" s="9"/>
      <c r="H12" s="7">
        <v>1</v>
      </c>
      <c r="I12" s="8">
        <v>1</v>
      </c>
      <c r="K12">
        <v>5</v>
      </c>
      <c r="L12">
        <v>4</v>
      </c>
      <c r="M12">
        <v>4</v>
      </c>
      <c r="N12">
        <v>4</v>
      </c>
      <c r="O12">
        <v>5</v>
      </c>
      <c r="P12">
        <v>6</v>
      </c>
      <c r="Q12">
        <v>6</v>
      </c>
      <c r="R12">
        <v>7</v>
      </c>
      <c r="S12">
        <v>7</v>
      </c>
      <c r="T12">
        <v>8</v>
      </c>
      <c r="V12" s="3">
        <f t="shared" si="0"/>
        <v>2</v>
      </c>
      <c r="W12" s="3">
        <f t="shared" si="1"/>
        <v>7</v>
      </c>
      <c r="X12" s="3">
        <f t="shared" si="2"/>
        <v>6</v>
      </c>
      <c r="Y12" s="3">
        <f t="shared" si="3"/>
        <v>6</v>
      </c>
      <c r="Z12" s="3">
        <f t="shared" si="4"/>
        <v>6</v>
      </c>
      <c r="AA12" s="3">
        <f t="shared" si="5"/>
        <v>7</v>
      </c>
      <c r="AB12" s="3">
        <f t="shared" si="6"/>
        <v>8</v>
      </c>
      <c r="AC12" s="3">
        <f t="shared" si="7"/>
        <v>8</v>
      </c>
      <c r="AD12" s="3">
        <f t="shared" si="8"/>
        <v>9</v>
      </c>
      <c r="AE12" s="3">
        <f t="shared" si="9"/>
        <v>9</v>
      </c>
      <c r="AF12" s="3">
        <f t="shared" si="10"/>
        <v>10</v>
      </c>
    </row>
    <row r="13" spans="1:32" x14ac:dyDescent="0.25">
      <c r="A13" s="9"/>
      <c r="B13" s="9"/>
      <c r="C13" s="6" t="s">
        <v>22</v>
      </c>
      <c r="D13" s="7">
        <v>42.637999999999998</v>
      </c>
      <c r="E13" s="7">
        <v>8.4959999999999994E-2</v>
      </c>
      <c r="F13" s="7">
        <v>77100</v>
      </c>
      <c r="G13" s="9"/>
      <c r="H13" s="7">
        <v>2</v>
      </c>
      <c r="I13" s="8">
        <v>2</v>
      </c>
      <c r="K13">
        <v>5</v>
      </c>
      <c r="L13">
        <v>3</v>
      </c>
      <c r="M13">
        <v>4</v>
      </c>
      <c r="N13">
        <v>4</v>
      </c>
      <c r="O13">
        <v>4</v>
      </c>
      <c r="P13">
        <v>5</v>
      </c>
      <c r="Q13">
        <v>5</v>
      </c>
      <c r="R13">
        <v>6</v>
      </c>
      <c r="S13">
        <v>7</v>
      </c>
      <c r="T13">
        <v>6</v>
      </c>
      <c r="V13" s="3">
        <f t="shared" si="0"/>
        <v>4</v>
      </c>
      <c r="W13" s="3">
        <f t="shared" si="1"/>
        <v>9</v>
      </c>
      <c r="X13" s="3">
        <f t="shared" si="2"/>
        <v>7</v>
      </c>
      <c r="Y13" s="3">
        <f t="shared" si="3"/>
        <v>8</v>
      </c>
      <c r="Z13" s="3">
        <f t="shared" si="4"/>
        <v>8</v>
      </c>
      <c r="AA13" s="3">
        <f t="shared" si="5"/>
        <v>8</v>
      </c>
      <c r="AB13" s="3">
        <f t="shared" si="6"/>
        <v>9</v>
      </c>
      <c r="AC13" s="3">
        <f t="shared" si="7"/>
        <v>9</v>
      </c>
      <c r="AD13" s="3">
        <f t="shared" si="8"/>
        <v>10</v>
      </c>
      <c r="AE13" s="3">
        <f t="shared" si="9"/>
        <v>11</v>
      </c>
      <c r="AF13" s="3">
        <f t="shared" si="10"/>
        <v>10</v>
      </c>
    </row>
    <row r="14" spans="1:32" x14ac:dyDescent="0.25">
      <c r="A14" s="9"/>
      <c r="B14" s="9"/>
      <c r="C14" s="6" t="s">
        <v>23</v>
      </c>
      <c r="D14" s="7">
        <v>3.3109999999999999</v>
      </c>
      <c r="E14" s="7">
        <v>8.5000000000000006E-3</v>
      </c>
      <c r="F14" s="7">
        <v>242700</v>
      </c>
      <c r="G14" s="9"/>
      <c r="H14" s="7">
        <v>2</v>
      </c>
      <c r="I14" s="8">
        <v>2</v>
      </c>
      <c r="K14">
        <v>3</v>
      </c>
      <c r="L14">
        <v>2</v>
      </c>
      <c r="M14">
        <v>2</v>
      </c>
      <c r="N14">
        <v>1</v>
      </c>
      <c r="O14">
        <v>2</v>
      </c>
      <c r="P14">
        <v>2</v>
      </c>
      <c r="Q14">
        <v>3</v>
      </c>
      <c r="R14">
        <v>2</v>
      </c>
      <c r="S14">
        <v>2</v>
      </c>
      <c r="T14">
        <v>3</v>
      </c>
      <c r="V14" s="3">
        <f t="shared" si="0"/>
        <v>4</v>
      </c>
      <c r="W14" s="3">
        <f t="shared" si="1"/>
        <v>7</v>
      </c>
      <c r="X14" s="3">
        <f t="shared" si="2"/>
        <v>6</v>
      </c>
      <c r="Y14" s="3">
        <f t="shared" si="3"/>
        <v>6</v>
      </c>
      <c r="Z14" s="3">
        <f t="shared" si="4"/>
        <v>5</v>
      </c>
      <c r="AA14" s="3">
        <f t="shared" si="5"/>
        <v>6</v>
      </c>
      <c r="AB14" s="3">
        <f t="shared" si="6"/>
        <v>6</v>
      </c>
      <c r="AC14" s="3">
        <f t="shared" si="7"/>
        <v>7</v>
      </c>
      <c r="AD14" s="3">
        <f t="shared" si="8"/>
        <v>6</v>
      </c>
      <c r="AE14" s="3">
        <f t="shared" si="9"/>
        <v>6</v>
      </c>
      <c r="AF14" s="3">
        <f t="shared" si="10"/>
        <v>7</v>
      </c>
    </row>
    <row r="15" spans="1:32" x14ac:dyDescent="0.25">
      <c r="A15" s="9"/>
      <c r="B15" s="9"/>
      <c r="C15" s="6" t="s">
        <v>24</v>
      </c>
      <c r="D15" s="7">
        <v>5.5789999999999997</v>
      </c>
      <c r="E15" s="7">
        <v>2.5489999999999999E-2</v>
      </c>
      <c r="F15" s="7">
        <v>129700</v>
      </c>
      <c r="G15" s="7">
        <v>10</v>
      </c>
      <c r="H15" s="7">
        <v>1</v>
      </c>
      <c r="I15" s="8">
        <v>1</v>
      </c>
      <c r="K15">
        <v>3</v>
      </c>
      <c r="L15">
        <v>2</v>
      </c>
      <c r="M15">
        <v>1</v>
      </c>
      <c r="N15">
        <v>2</v>
      </c>
      <c r="O15">
        <v>2</v>
      </c>
      <c r="P15">
        <v>2</v>
      </c>
      <c r="Q15">
        <v>2</v>
      </c>
      <c r="R15">
        <v>2</v>
      </c>
      <c r="S15">
        <v>3</v>
      </c>
      <c r="T15">
        <v>2</v>
      </c>
      <c r="V15" s="3">
        <f t="shared" si="0"/>
        <v>2</v>
      </c>
      <c r="W15" s="3">
        <f t="shared" si="1"/>
        <v>5</v>
      </c>
      <c r="X15" s="3">
        <f t="shared" si="2"/>
        <v>4</v>
      </c>
      <c r="Y15" s="3">
        <f t="shared" si="3"/>
        <v>3</v>
      </c>
      <c r="Z15" s="3">
        <f t="shared" si="4"/>
        <v>4</v>
      </c>
      <c r="AA15" s="3">
        <f t="shared" si="5"/>
        <v>4</v>
      </c>
      <c r="AB15" s="3">
        <f t="shared" si="6"/>
        <v>4</v>
      </c>
      <c r="AC15" s="3">
        <f t="shared" si="7"/>
        <v>4</v>
      </c>
      <c r="AD15" s="3">
        <f t="shared" si="8"/>
        <v>4</v>
      </c>
      <c r="AE15" s="3">
        <f t="shared" si="9"/>
        <v>5</v>
      </c>
      <c r="AF15" s="3">
        <f t="shared" si="10"/>
        <v>4</v>
      </c>
    </row>
    <row r="16" spans="1:32" x14ac:dyDescent="0.25">
      <c r="A16" s="9"/>
      <c r="B16" s="9"/>
      <c r="C16" s="6" t="s">
        <v>25</v>
      </c>
      <c r="D16" s="7">
        <v>2.722</v>
      </c>
      <c r="E16" s="7">
        <v>5.6600000000000001E-3</v>
      </c>
      <c r="F16" s="7">
        <v>2270000</v>
      </c>
      <c r="G16" s="9"/>
      <c r="H16" s="7">
        <v>2</v>
      </c>
      <c r="I16" s="8">
        <v>2</v>
      </c>
      <c r="K16">
        <v>2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V16" s="3">
        <f t="shared" si="0"/>
        <v>4</v>
      </c>
      <c r="W16" s="3">
        <f t="shared" si="1"/>
        <v>6</v>
      </c>
      <c r="X16" s="3">
        <f t="shared" si="2"/>
        <v>4</v>
      </c>
      <c r="Y16" s="3">
        <f t="shared" si="3"/>
        <v>5</v>
      </c>
      <c r="Z16" s="3">
        <f t="shared" si="4"/>
        <v>4</v>
      </c>
      <c r="AA16" s="3">
        <f t="shared" si="5"/>
        <v>5</v>
      </c>
      <c r="AB16" s="3">
        <f t="shared" si="6"/>
        <v>4</v>
      </c>
      <c r="AC16" s="3">
        <f t="shared" si="7"/>
        <v>5</v>
      </c>
      <c r="AD16" s="3">
        <f t="shared" si="8"/>
        <v>4</v>
      </c>
      <c r="AE16" s="3">
        <f t="shared" si="9"/>
        <v>5</v>
      </c>
      <c r="AF16" s="3">
        <f t="shared" si="10"/>
        <v>4</v>
      </c>
    </row>
    <row r="17" spans="1:32" x14ac:dyDescent="0.25">
      <c r="A17" s="9"/>
      <c r="B17" s="9"/>
      <c r="C17" s="6" t="s">
        <v>26</v>
      </c>
      <c r="D17" s="7">
        <v>3.0390000000000001</v>
      </c>
      <c r="E17" s="7">
        <v>1.6999999999999999E-3</v>
      </c>
      <c r="F17" s="7">
        <v>117000</v>
      </c>
      <c r="G17" s="7">
        <v>10.61</v>
      </c>
      <c r="H17" s="7">
        <v>6</v>
      </c>
      <c r="I17" s="8">
        <v>6</v>
      </c>
      <c r="K17">
        <v>7</v>
      </c>
      <c r="L17">
        <v>5</v>
      </c>
      <c r="M17">
        <v>5</v>
      </c>
      <c r="N17">
        <v>7</v>
      </c>
      <c r="O17">
        <v>8</v>
      </c>
      <c r="P17">
        <v>8</v>
      </c>
      <c r="Q17">
        <v>10</v>
      </c>
      <c r="R17">
        <v>10</v>
      </c>
      <c r="S17">
        <v>12</v>
      </c>
      <c r="T17">
        <v>12</v>
      </c>
      <c r="V17" s="3">
        <f t="shared" si="0"/>
        <v>12</v>
      </c>
      <c r="W17" s="3">
        <f t="shared" si="1"/>
        <v>19</v>
      </c>
      <c r="X17" s="3">
        <f t="shared" si="2"/>
        <v>17</v>
      </c>
      <c r="Y17" s="3">
        <f t="shared" si="3"/>
        <v>17</v>
      </c>
      <c r="Z17" s="3">
        <f t="shared" si="4"/>
        <v>19</v>
      </c>
      <c r="AA17" s="3">
        <f t="shared" si="5"/>
        <v>20</v>
      </c>
      <c r="AB17" s="3">
        <f t="shared" si="6"/>
        <v>20</v>
      </c>
      <c r="AC17" s="3">
        <f t="shared" si="7"/>
        <v>22</v>
      </c>
      <c r="AD17" s="3">
        <f t="shared" si="8"/>
        <v>22</v>
      </c>
      <c r="AE17" s="3">
        <f t="shared" si="9"/>
        <v>24</v>
      </c>
      <c r="AF17" s="3">
        <f t="shared" si="10"/>
        <v>24</v>
      </c>
    </row>
    <row r="18" spans="1:32" x14ac:dyDescent="0.25">
      <c r="A18" s="9"/>
      <c r="B18" s="9"/>
      <c r="C18" s="6" t="s">
        <v>27</v>
      </c>
      <c r="D18" s="7">
        <v>42.637999999999998</v>
      </c>
      <c r="E18" s="7">
        <v>8.4959999999999994E-2</v>
      </c>
      <c r="F18" s="7">
        <v>77100</v>
      </c>
      <c r="G18" s="7">
        <v>2.2799999999999998</v>
      </c>
      <c r="H18" s="7">
        <v>2</v>
      </c>
      <c r="I18" s="8">
        <v>2</v>
      </c>
      <c r="K18">
        <v>5</v>
      </c>
      <c r="L18">
        <v>3</v>
      </c>
      <c r="M18">
        <v>4</v>
      </c>
      <c r="N18">
        <v>4</v>
      </c>
      <c r="O18">
        <v>4</v>
      </c>
      <c r="P18">
        <v>10</v>
      </c>
      <c r="Q18">
        <v>12</v>
      </c>
      <c r="R18">
        <v>14</v>
      </c>
      <c r="S18">
        <v>16</v>
      </c>
      <c r="T18">
        <v>18</v>
      </c>
      <c r="V18" s="3">
        <f t="shared" si="0"/>
        <v>4</v>
      </c>
      <c r="W18" s="3">
        <f t="shared" si="1"/>
        <v>9</v>
      </c>
      <c r="X18" s="3">
        <f t="shared" si="2"/>
        <v>7</v>
      </c>
      <c r="Y18" s="3">
        <f t="shared" si="3"/>
        <v>8</v>
      </c>
      <c r="Z18" s="3">
        <f t="shared" si="4"/>
        <v>8</v>
      </c>
      <c r="AA18" s="3">
        <f t="shared" si="5"/>
        <v>8</v>
      </c>
      <c r="AB18" s="3">
        <f t="shared" si="6"/>
        <v>14</v>
      </c>
      <c r="AC18" s="3">
        <f t="shared" si="7"/>
        <v>16</v>
      </c>
      <c r="AD18" s="3">
        <f t="shared" si="8"/>
        <v>18</v>
      </c>
      <c r="AE18" s="3">
        <f t="shared" si="9"/>
        <v>20</v>
      </c>
      <c r="AF18" s="3">
        <f t="shared" si="10"/>
        <v>22</v>
      </c>
    </row>
    <row r="19" spans="1:32" x14ac:dyDescent="0.25">
      <c r="A19" s="9"/>
      <c r="B19" s="6" t="s">
        <v>219</v>
      </c>
      <c r="C19" s="6" t="s">
        <v>28</v>
      </c>
      <c r="D19" s="7">
        <v>49.71</v>
      </c>
      <c r="E19" s="7">
        <v>0.39328999999999997</v>
      </c>
      <c r="F19" s="7">
        <v>832600</v>
      </c>
      <c r="G19" s="9"/>
      <c r="H19" s="7">
        <v>6</v>
      </c>
      <c r="I19" s="7">
        <v>6</v>
      </c>
      <c r="K19">
        <v>3</v>
      </c>
      <c r="L19">
        <v>2</v>
      </c>
      <c r="M19">
        <v>1</v>
      </c>
      <c r="N19">
        <v>2</v>
      </c>
      <c r="O19">
        <v>2</v>
      </c>
      <c r="P19">
        <v>1</v>
      </c>
      <c r="Q19">
        <v>2</v>
      </c>
      <c r="R19">
        <v>3</v>
      </c>
      <c r="S19">
        <v>2</v>
      </c>
      <c r="T19">
        <v>2</v>
      </c>
      <c r="V19" s="3">
        <f t="shared" si="0"/>
        <v>12</v>
      </c>
      <c r="W19" s="3">
        <f t="shared" si="1"/>
        <v>15</v>
      </c>
      <c r="X19" s="3">
        <f t="shared" si="2"/>
        <v>14</v>
      </c>
      <c r="Y19" s="3">
        <f t="shared" si="3"/>
        <v>13</v>
      </c>
      <c r="Z19" s="3">
        <f t="shared" si="4"/>
        <v>14</v>
      </c>
      <c r="AA19" s="3">
        <f t="shared" si="5"/>
        <v>14</v>
      </c>
      <c r="AB19" s="3">
        <f t="shared" si="6"/>
        <v>13</v>
      </c>
      <c r="AC19" s="3">
        <f t="shared" si="7"/>
        <v>14</v>
      </c>
      <c r="AD19" s="3">
        <f t="shared" si="8"/>
        <v>15</v>
      </c>
      <c r="AE19" s="3">
        <f t="shared" si="9"/>
        <v>14</v>
      </c>
      <c r="AF19" s="3">
        <f t="shared" si="10"/>
        <v>14</v>
      </c>
    </row>
    <row r="20" spans="1:32" x14ac:dyDescent="0.25">
      <c r="A20" s="9"/>
      <c r="B20" s="9"/>
      <c r="C20" s="6" t="s">
        <v>29</v>
      </c>
      <c r="D20" s="7">
        <v>4.0369999999999999</v>
      </c>
      <c r="E20" s="7">
        <v>1.728E-2</v>
      </c>
      <c r="F20" s="7">
        <v>2350000</v>
      </c>
      <c r="G20" s="9"/>
      <c r="H20" s="7">
        <v>12</v>
      </c>
      <c r="I20" s="7">
        <v>12</v>
      </c>
      <c r="K20">
        <v>3</v>
      </c>
      <c r="L20">
        <v>1</v>
      </c>
      <c r="M20">
        <v>1</v>
      </c>
      <c r="N20">
        <v>2</v>
      </c>
      <c r="O20">
        <v>1</v>
      </c>
      <c r="P20">
        <v>2</v>
      </c>
      <c r="Q20">
        <v>1</v>
      </c>
      <c r="R20">
        <v>2</v>
      </c>
      <c r="S20">
        <v>1</v>
      </c>
      <c r="T20">
        <v>2</v>
      </c>
      <c r="V20" s="3">
        <f t="shared" si="0"/>
        <v>24</v>
      </c>
      <c r="W20" s="3">
        <f t="shared" si="1"/>
        <v>27</v>
      </c>
      <c r="X20" s="3">
        <f t="shared" si="2"/>
        <v>25</v>
      </c>
      <c r="Y20" s="3">
        <f t="shared" si="3"/>
        <v>25</v>
      </c>
      <c r="Z20" s="3">
        <f t="shared" si="4"/>
        <v>26</v>
      </c>
      <c r="AA20" s="3">
        <f t="shared" si="5"/>
        <v>25</v>
      </c>
      <c r="AB20" s="3">
        <f t="shared" si="6"/>
        <v>26</v>
      </c>
      <c r="AC20" s="3">
        <f t="shared" si="7"/>
        <v>25</v>
      </c>
      <c r="AD20" s="3">
        <f t="shared" si="8"/>
        <v>26</v>
      </c>
      <c r="AE20" s="3">
        <f t="shared" si="9"/>
        <v>25</v>
      </c>
      <c r="AF20" s="3">
        <f t="shared" si="10"/>
        <v>26</v>
      </c>
    </row>
    <row r="21" spans="1:32" x14ac:dyDescent="0.25">
      <c r="A21" s="9"/>
      <c r="B21" s="9"/>
      <c r="C21" s="6" t="s">
        <v>30</v>
      </c>
      <c r="D21" s="7">
        <v>0.45400000000000001</v>
      </c>
      <c r="E21" s="7">
        <v>1.6000000000000001E-4</v>
      </c>
      <c r="F21" s="7">
        <v>1250000</v>
      </c>
      <c r="G21" s="9"/>
      <c r="H21" s="7">
        <v>6</v>
      </c>
      <c r="I21" s="7">
        <v>6</v>
      </c>
      <c r="K21">
        <v>3</v>
      </c>
      <c r="L21">
        <v>1</v>
      </c>
      <c r="M21">
        <v>1</v>
      </c>
      <c r="N21">
        <v>1</v>
      </c>
      <c r="O21">
        <v>2</v>
      </c>
      <c r="P21">
        <v>1</v>
      </c>
      <c r="Q21">
        <v>2</v>
      </c>
      <c r="R21">
        <v>1</v>
      </c>
      <c r="S21">
        <v>2</v>
      </c>
      <c r="T21">
        <v>2</v>
      </c>
      <c r="V21" s="3">
        <f t="shared" si="0"/>
        <v>12</v>
      </c>
      <c r="W21" s="3">
        <f t="shared" si="1"/>
        <v>15</v>
      </c>
      <c r="X21" s="3">
        <f t="shared" si="2"/>
        <v>13</v>
      </c>
      <c r="Y21" s="3">
        <f t="shared" si="3"/>
        <v>13</v>
      </c>
      <c r="Z21" s="3">
        <f t="shared" si="4"/>
        <v>13</v>
      </c>
      <c r="AA21" s="3">
        <f t="shared" si="5"/>
        <v>14</v>
      </c>
      <c r="AB21" s="3">
        <f t="shared" si="6"/>
        <v>13</v>
      </c>
      <c r="AC21" s="3">
        <f t="shared" si="7"/>
        <v>14</v>
      </c>
      <c r="AD21" s="3">
        <f t="shared" si="8"/>
        <v>13</v>
      </c>
      <c r="AE21" s="3">
        <f t="shared" si="9"/>
        <v>14</v>
      </c>
      <c r="AF21" s="3">
        <f t="shared" si="10"/>
        <v>14</v>
      </c>
    </row>
    <row r="22" spans="1:32" x14ac:dyDescent="0.25">
      <c r="A22" s="9"/>
      <c r="B22" s="9"/>
      <c r="C22" s="6" t="s">
        <v>31</v>
      </c>
      <c r="D22" s="7">
        <v>0.63500000000000001</v>
      </c>
      <c r="E22" s="7">
        <v>5.6999999999999998E-4</v>
      </c>
      <c r="F22" s="7">
        <v>1140000</v>
      </c>
      <c r="G22" s="9"/>
      <c r="H22" s="7">
        <v>12</v>
      </c>
      <c r="I22" s="7">
        <v>12</v>
      </c>
      <c r="K22">
        <v>4</v>
      </c>
      <c r="L22">
        <v>1</v>
      </c>
      <c r="M22">
        <v>2</v>
      </c>
      <c r="N22">
        <v>2</v>
      </c>
      <c r="O22">
        <v>3</v>
      </c>
      <c r="P22">
        <v>2</v>
      </c>
      <c r="Q22">
        <v>3</v>
      </c>
      <c r="R22">
        <v>3</v>
      </c>
      <c r="S22">
        <v>3</v>
      </c>
      <c r="T22">
        <v>3</v>
      </c>
      <c r="V22" s="3">
        <f t="shared" si="0"/>
        <v>24</v>
      </c>
      <c r="W22" s="3">
        <f t="shared" si="1"/>
        <v>28</v>
      </c>
      <c r="X22" s="3">
        <f t="shared" si="2"/>
        <v>25</v>
      </c>
      <c r="Y22" s="3">
        <f t="shared" si="3"/>
        <v>26</v>
      </c>
      <c r="Z22" s="3">
        <f t="shared" si="4"/>
        <v>26</v>
      </c>
      <c r="AA22" s="3">
        <f t="shared" si="5"/>
        <v>27</v>
      </c>
      <c r="AB22" s="3">
        <f t="shared" si="6"/>
        <v>26</v>
      </c>
      <c r="AC22" s="3">
        <f t="shared" si="7"/>
        <v>27</v>
      </c>
      <c r="AD22" s="3">
        <f t="shared" si="8"/>
        <v>27</v>
      </c>
      <c r="AE22" s="3">
        <f t="shared" si="9"/>
        <v>27</v>
      </c>
      <c r="AF22" s="3">
        <f t="shared" si="10"/>
        <v>27</v>
      </c>
    </row>
    <row r="23" spans="1:32" x14ac:dyDescent="0.25">
      <c r="A23" s="9"/>
      <c r="B23" s="9"/>
      <c r="C23" s="6" t="s">
        <v>32</v>
      </c>
      <c r="D23" s="7">
        <v>25.31</v>
      </c>
      <c r="E23" s="7">
        <v>0.13088</v>
      </c>
      <c r="F23" s="7">
        <v>333000</v>
      </c>
      <c r="G23" s="9"/>
      <c r="H23" s="7">
        <v>6</v>
      </c>
      <c r="I23" s="7">
        <v>6</v>
      </c>
      <c r="K23">
        <v>4</v>
      </c>
      <c r="L23">
        <v>3</v>
      </c>
      <c r="M23">
        <v>3</v>
      </c>
      <c r="N23">
        <v>3</v>
      </c>
      <c r="O23">
        <v>3</v>
      </c>
      <c r="P23">
        <v>4</v>
      </c>
      <c r="Q23">
        <v>4</v>
      </c>
      <c r="R23">
        <v>4</v>
      </c>
      <c r="S23">
        <v>5</v>
      </c>
      <c r="T23">
        <v>5</v>
      </c>
      <c r="V23" s="3">
        <f t="shared" si="0"/>
        <v>12</v>
      </c>
      <c r="W23" s="3">
        <f t="shared" si="1"/>
        <v>16</v>
      </c>
      <c r="X23" s="3">
        <f t="shared" si="2"/>
        <v>15</v>
      </c>
      <c r="Y23" s="3">
        <f t="shared" si="3"/>
        <v>15</v>
      </c>
      <c r="Z23" s="3">
        <f t="shared" si="4"/>
        <v>15</v>
      </c>
      <c r="AA23" s="3">
        <f t="shared" si="5"/>
        <v>15</v>
      </c>
      <c r="AB23" s="3">
        <f t="shared" si="6"/>
        <v>16</v>
      </c>
      <c r="AC23" s="3">
        <f t="shared" si="7"/>
        <v>16</v>
      </c>
      <c r="AD23" s="3">
        <f t="shared" si="8"/>
        <v>16</v>
      </c>
      <c r="AE23" s="3">
        <f t="shared" si="9"/>
        <v>17</v>
      </c>
      <c r="AF23" s="3">
        <f t="shared" si="10"/>
        <v>17</v>
      </c>
    </row>
    <row r="24" spans="1:32" x14ac:dyDescent="0.25">
      <c r="A24" s="9"/>
      <c r="B24" s="9"/>
      <c r="C24" s="6" t="s">
        <v>33</v>
      </c>
      <c r="D24" s="7">
        <v>0.47599999999999998</v>
      </c>
      <c r="E24" s="7">
        <v>0</v>
      </c>
      <c r="F24" s="7">
        <v>1250000</v>
      </c>
      <c r="G24" s="7">
        <v>15</v>
      </c>
      <c r="H24" s="7">
        <v>6</v>
      </c>
      <c r="I24" s="7">
        <v>6</v>
      </c>
      <c r="K24">
        <v>3</v>
      </c>
      <c r="L24">
        <v>1</v>
      </c>
      <c r="M24">
        <v>1</v>
      </c>
      <c r="N24">
        <v>1</v>
      </c>
      <c r="O24">
        <v>2</v>
      </c>
      <c r="P24">
        <v>1</v>
      </c>
      <c r="Q24">
        <v>2</v>
      </c>
      <c r="R24">
        <v>1</v>
      </c>
      <c r="S24">
        <v>6</v>
      </c>
      <c r="T24">
        <v>6</v>
      </c>
      <c r="V24" s="3">
        <f t="shared" si="0"/>
        <v>12</v>
      </c>
      <c r="W24" s="3">
        <f t="shared" si="1"/>
        <v>15</v>
      </c>
      <c r="X24" s="3">
        <f t="shared" si="2"/>
        <v>13</v>
      </c>
      <c r="Y24" s="3">
        <f t="shared" si="3"/>
        <v>13</v>
      </c>
      <c r="Z24" s="3">
        <f t="shared" si="4"/>
        <v>13</v>
      </c>
      <c r="AA24" s="3">
        <f t="shared" si="5"/>
        <v>14</v>
      </c>
      <c r="AB24" s="3">
        <f t="shared" si="6"/>
        <v>13</v>
      </c>
      <c r="AC24" s="3">
        <f t="shared" si="7"/>
        <v>14</v>
      </c>
      <c r="AD24" s="3">
        <f t="shared" si="8"/>
        <v>13</v>
      </c>
      <c r="AE24" s="3">
        <f t="shared" si="9"/>
        <v>18</v>
      </c>
      <c r="AF24" s="3">
        <f t="shared" si="10"/>
        <v>18</v>
      </c>
    </row>
    <row r="25" spans="1:32" x14ac:dyDescent="0.25">
      <c r="A25" s="9"/>
      <c r="B25" s="9"/>
      <c r="C25" s="6" t="s">
        <v>34</v>
      </c>
      <c r="D25" s="7">
        <v>7.4530000000000003</v>
      </c>
      <c r="E25" s="7">
        <v>7.0800000000000004E-3</v>
      </c>
      <c r="F25" s="7">
        <v>32900</v>
      </c>
      <c r="G25" s="9"/>
      <c r="H25" s="7">
        <v>12</v>
      </c>
      <c r="I25" s="7">
        <v>12</v>
      </c>
      <c r="K25">
        <v>19</v>
      </c>
      <c r="L25">
        <v>22</v>
      </c>
      <c r="M25">
        <v>28</v>
      </c>
      <c r="N25">
        <v>35</v>
      </c>
      <c r="O25">
        <v>42</v>
      </c>
      <c r="P25">
        <v>48</v>
      </c>
      <c r="Q25">
        <v>56</v>
      </c>
      <c r="R25">
        <v>63</v>
      </c>
      <c r="S25">
        <v>69</v>
      </c>
      <c r="T25">
        <v>77</v>
      </c>
      <c r="V25" s="3">
        <f t="shared" si="0"/>
        <v>24</v>
      </c>
      <c r="W25" s="3">
        <f t="shared" si="1"/>
        <v>43</v>
      </c>
      <c r="X25" s="3">
        <f t="shared" si="2"/>
        <v>46</v>
      </c>
      <c r="Y25" s="3">
        <f t="shared" si="3"/>
        <v>52</v>
      </c>
      <c r="Z25" s="3">
        <f t="shared" si="4"/>
        <v>59</v>
      </c>
      <c r="AA25" s="3">
        <f t="shared" si="5"/>
        <v>66</v>
      </c>
      <c r="AB25" s="3">
        <f t="shared" si="6"/>
        <v>72</v>
      </c>
      <c r="AC25" s="3">
        <f t="shared" si="7"/>
        <v>80</v>
      </c>
      <c r="AD25" s="3">
        <f t="shared" si="8"/>
        <v>87</v>
      </c>
      <c r="AE25" s="3">
        <f t="shared" si="9"/>
        <v>93</v>
      </c>
      <c r="AF25" s="3">
        <f t="shared" si="10"/>
        <v>101</v>
      </c>
    </row>
    <row r="26" spans="1:32" x14ac:dyDescent="0.25">
      <c r="A26" s="9"/>
      <c r="B26" s="9"/>
      <c r="C26" s="6" t="s">
        <v>35</v>
      </c>
      <c r="D26" s="7">
        <v>0.26300000000000001</v>
      </c>
      <c r="E26" s="7">
        <v>1.42E-3</v>
      </c>
      <c r="F26" s="7">
        <v>37600000</v>
      </c>
      <c r="G26" s="9"/>
      <c r="H26" s="7">
        <v>24</v>
      </c>
      <c r="I26" s="7">
        <v>24</v>
      </c>
      <c r="K26">
        <v>2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V26" s="3">
        <f t="shared" si="0"/>
        <v>48</v>
      </c>
      <c r="W26" s="3">
        <f t="shared" si="1"/>
        <v>50</v>
      </c>
      <c r="X26" s="3">
        <f t="shared" si="2"/>
        <v>48</v>
      </c>
      <c r="Y26" s="3">
        <f t="shared" si="3"/>
        <v>49</v>
      </c>
      <c r="Z26" s="3">
        <f t="shared" si="4"/>
        <v>48</v>
      </c>
      <c r="AA26" s="3">
        <f t="shared" si="5"/>
        <v>48</v>
      </c>
      <c r="AB26" s="3">
        <f t="shared" si="6"/>
        <v>49</v>
      </c>
      <c r="AC26" s="3">
        <f t="shared" si="7"/>
        <v>48</v>
      </c>
      <c r="AD26" s="3">
        <f t="shared" si="8"/>
        <v>49</v>
      </c>
      <c r="AE26" s="3">
        <f t="shared" si="9"/>
        <v>48</v>
      </c>
      <c r="AF26" s="3">
        <f t="shared" si="10"/>
        <v>49</v>
      </c>
    </row>
    <row r="27" spans="1:32" x14ac:dyDescent="0.25">
      <c r="A27" s="9"/>
      <c r="B27" s="9"/>
      <c r="C27" s="6" t="s">
        <v>36</v>
      </c>
      <c r="D27" s="7">
        <v>11.93</v>
      </c>
      <c r="E27" s="7">
        <v>5.8290000000000002E-2</v>
      </c>
      <c r="F27" s="7">
        <v>131000</v>
      </c>
      <c r="G27" s="7">
        <v>5</v>
      </c>
      <c r="H27" s="7">
        <v>12</v>
      </c>
      <c r="I27" s="7">
        <v>12</v>
      </c>
      <c r="K27">
        <v>9</v>
      </c>
      <c r="L27">
        <v>7</v>
      </c>
      <c r="M27">
        <v>9</v>
      </c>
      <c r="N27">
        <v>11</v>
      </c>
      <c r="O27">
        <v>12</v>
      </c>
      <c r="P27">
        <v>24</v>
      </c>
      <c r="Q27">
        <v>36</v>
      </c>
      <c r="R27">
        <v>36</v>
      </c>
      <c r="S27">
        <v>36</v>
      </c>
      <c r="T27">
        <v>48</v>
      </c>
      <c r="V27" s="3">
        <f t="shared" si="0"/>
        <v>24</v>
      </c>
      <c r="W27" s="3">
        <f t="shared" si="1"/>
        <v>33</v>
      </c>
      <c r="X27" s="3">
        <f t="shared" si="2"/>
        <v>31</v>
      </c>
      <c r="Y27" s="3">
        <f t="shared" si="3"/>
        <v>33</v>
      </c>
      <c r="Z27" s="3">
        <f t="shared" si="4"/>
        <v>35</v>
      </c>
      <c r="AA27" s="3">
        <f t="shared" si="5"/>
        <v>36</v>
      </c>
      <c r="AB27" s="3">
        <f t="shared" si="6"/>
        <v>48</v>
      </c>
      <c r="AC27" s="3">
        <f t="shared" si="7"/>
        <v>60</v>
      </c>
      <c r="AD27" s="3">
        <f t="shared" si="8"/>
        <v>60</v>
      </c>
      <c r="AE27" s="3">
        <f t="shared" si="9"/>
        <v>60</v>
      </c>
      <c r="AF27" s="3">
        <f t="shared" si="10"/>
        <v>72</v>
      </c>
    </row>
    <row r="28" spans="1:32" x14ac:dyDescent="0.25">
      <c r="A28" s="9"/>
      <c r="B28" s="9"/>
      <c r="C28" s="6" t="s">
        <v>37</v>
      </c>
      <c r="D28" s="7">
        <v>0.63500000000000001</v>
      </c>
      <c r="E28" s="7">
        <v>5.6999999999999998E-4</v>
      </c>
      <c r="F28" s="7">
        <v>1140000</v>
      </c>
      <c r="G28" s="9"/>
      <c r="H28" s="7">
        <v>12</v>
      </c>
      <c r="I28" s="7">
        <v>12</v>
      </c>
      <c r="K28">
        <v>4</v>
      </c>
      <c r="L28">
        <v>1</v>
      </c>
      <c r="M28">
        <v>2</v>
      </c>
      <c r="N28">
        <v>2</v>
      </c>
      <c r="O28">
        <v>3</v>
      </c>
      <c r="P28">
        <v>2</v>
      </c>
      <c r="Q28">
        <v>3</v>
      </c>
      <c r="R28">
        <v>3</v>
      </c>
      <c r="S28">
        <v>3</v>
      </c>
      <c r="T28">
        <v>3</v>
      </c>
      <c r="V28" s="3">
        <f t="shared" si="0"/>
        <v>24</v>
      </c>
      <c r="W28" s="3">
        <f t="shared" si="1"/>
        <v>28</v>
      </c>
      <c r="X28" s="3">
        <f t="shared" si="2"/>
        <v>25</v>
      </c>
      <c r="Y28" s="3">
        <f t="shared" si="3"/>
        <v>26</v>
      </c>
      <c r="Z28" s="3">
        <f t="shared" si="4"/>
        <v>26</v>
      </c>
      <c r="AA28" s="3">
        <f t="shared" si="5"/>
        <v>27</v>
      </c>
      <c r="AB28" s="3">
        <f t="shared" si="6"/>
        <v>26</v>
      </c>
      <c r="AC28" s="3">
        <f t="shared" si="7"/>
        <v>27</v>
      </c>
      <c r="AD28" s="3">
        <f t="shared" si="8"/>
        <v>27</v>
      </c>
      <c r="AE28" s="3">
        <f t="shared" si="9"/>
        <v>27</v>
      </c>
      <c r="AF28" s="3">
        <f t="shared" si="10"/>
        <v>27</v>
      </c>
    </row>
    <row r="29" spans="1:32" x14ac:dyDescent="0.25">
      <c r="A29" s="9"/>
      <c r="B29" s="6" t="s">
        <v>38</v>
      </c>
      <c r="C29" s="6" t="s">
        <v>39</v>
      </c>
      <c r="D29" s="7">
        <v>92.760999999999996</v>
      </c>
      <c r="E29" s="7">
        <v>0.14216999999999999</v>
      </c>
      <c r="F29" s="7">
        <v>142525.20000000001</v>
      </c>
      <c r="G29" s="7">
        <v>2</v>
      </c>
      <c r="H29" s="7">
        <v>1</v>
      </c>
      <c r="I29" s="8">
        <v>1</v>
      </c>
      <c r="K29">
        <v>2</v>
      </c>
      <c r="L29">
        <v>1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10</v>
      </c>
      <c r="V29" s="3">
        <f t="shared" si="0"/>
        <v>2</v>
      </c>
      <c r="W29" s="3">
        <f t="shared" si="1"/>
        <v>4</v>
      </c>
      <c r="X29" s="3">
        <f t="shared" si="2"/>
        <v>3</v>
      </c>
      <c r="Y29" s="3">
        <f t="shared" si="3"/>
        <v>5</v>
      </c>
      <c r="Z29" s="3">
        <f t="shared" si="4"/>
        <v>6</v>
      </c>
      <c r="AA29" s="3">
        <f t="shared" si="5"/>
        <v>7</v>
      </c>
      <c r="AB29" s="3">
        <f t="shared" si="6"/>
        <v>8</v>
      </c>
      <c r="AC29" s="3">
        <f t="shared" si="7"/>
        <v>9</v>
      </c>
      <c r="AD29" s="3">
        <f t="shared" si="8"/>
        <v>10</v>
      </c>
      <c r="AE29" s="3">
        <f t="shared" si="9"/>
        <v>11</v>
      </c>
      <c r="AF29" s="3">
        <f t="shared" si="10"/>
        <v>12</v>
      </c>
    </row>
    <row r="30" spans="1:32" x14ac:dyDescent="0.25">
      <c r="A30" s="9"/>
      <c r="B30" s="9"/>
      <c r="C30" s="6" t="s">
        <v>40</v>
      </c>
      <c r="D30" s="7">
        <v>23.088000000000001</v>
      </c>
      <c r="E30" s="7">
        <v>2.86E-2</v>
      </c>
      <c r="F30" s="7">
        <v>27331.200000000001</v>
      </c>
      <c r="G30" s="7">
        <v>2.4</v>
      </c>
      <c r="H30" s="7">
        <v>1</v>
      </c>
      <c r="I30" s="8">
        <v>1</v>
      </c>
      <c r="K30">
        <v>4</v>
      </c>
      <c r="L30">
        <v>3</v>
      </c>
      <c r="M30">
        <v>2</v>
      </c>
      <c r="N30">
        <v>3</v>
      </c>
      <c r="O30">
        <v>3</v>
      </c>
      <c r="P30">
        <v>4</v>
      </c>
      <c r="Q30">
        <v>3</v>
      </c>
      <c r="R30">
        <v>6</v>
      </c>
      <c r="S30">
        <v>8</v>
      </c>
      <c r="T30">
        <v>9</v>
      </c>
      <c r="V30" s="3">
        <f t="shared" si="0"/>
        <v>2</v>
      </c>
      <c r="W30" s="3">
        <f t="shared" si="1"/>
        <v>6</v>
      </c>
      <c r="X30" s="3">
        <f t="shared" si="2"/>
        <v>5</v>
      </c>
      <c r="Y30" s="3">
        <f t="shared" si="3"/>
        <v>4</v>
      </c>
      <c r="Z30" s="3">
        <f t="shared" si="4"/>
        <v>5</v>
      </c>
      <c r="AA30" s="3">
        <f t="shared" si="5"/>
        <v>5</v>
      </c>
      <c r="AB30" s="3">
        <f t="shared" si="6"/>
        <v>6</v>
      </c>
      <c r="AC30" s="3">
        <f t="shared" si="7"/>
        <v>5</v>
      </c>
      <c r="AD30" s="3">
        <f t="shared" si="8"/>
        <v>8</v>
      </c>
      <c r="AE30" s="3">
        <f t="shared" si="9"/>
        <v>10</v>
      </c>
      <c r="AF30" s="3">
        <f t="shared" si="10"/>
        <v>11</v>
      </c>
    </row>
    <row r="31" spans="1:32" x14ac:dyDescent="0.25">
      <c r="A31" s="9"/>
      <c r="B31" s="9"/>
      <c r="C31" s="6" t="s">
        <v>41</v>
      </c>
      <c r="D31" s="7">
        <v>47.582999999999998</v>
      </c>
      <c r="E31" s="7">
        <v>7.3069999999999996E-2</v>
      </c>
      <c r="F31" s="7">
        <v>90140.4</v>
      </c>
      <c r="G31" s="7">
        <v>4</v>
      </c>
      <c r="H31" s="7">
        <v>1</v>
      </c>
      <c r="I31" s="8">
        <v>1</v>
      </c>
      <c r="K31">
        <v>3</v>
      </c>
      <c r="L31">
        <v>1</v>
      </c>
      <c r="M31">
        <v>1</v>
      </c>
      <c r="N31">
        <v>2</v>
      </c>
      <c r="O31">
        <v>1</v>
      </c>
      <c r="P31">
        <v>1</v>
      </c>
      <c r="Q31">
        <v>3</v>
      </c>
      <c r="R31">
        <v>4</v>
      </c>
      <c r="S31">
        <v>4</v>
      </c>
      <c r="T31">
        <v>5</v>
      </c>
      <c r="V31" s="3">
        <f t="shared" si="0"/>
        <v>2</v>
      </c>
      <c r="W31" s="3">
        <f t="shared" si="1"/>
        <v>5</v>
      </c>
      <c r="X31" s="3">
        <f t="shared" si="2"/>
        <v>3</v>
      </c>
      <c r="Y31" s="3">
        <f t="shared" si="3"/>
        <v>3</v>
      </c>
      <c r="Z31" s="3">
        <f t="shared" si="4"/>
        <v>4</v>
      </c>
      <c r="AA31" s="3">
        <f t="shared" si="5"/>
        <v>3</v>
      </c>
      <c r="AB31" s="3">
        <f t="shared" si="6"/>
        <v>3</v>
      </c>
      <c r="AC31" s="3">
        <f t="shared" si="7"/>
        <v>5</v>
      </c>
      <c r="AD31" s="3">
        <f t="shared" si="8"/>
        <v>6</v>
      </c>
      <c r="AE31" s="3">
        <f t="shared" si="9"/>
        <v>6</v>
      </c>
      <c r="AF31" s="3">
        <f t="shared" si="10"/>
        <v>7</v>
      </c>
    </row>
    <row r="32" spans="1:32" x14ac:dyDescent="0.25">
      <c r="A32" s="9"/>
      <c r="B32" s="9"/>
      <c r="C32" s="6" t="s">
        <v>42</v>
      </c>
      <c r="D32" s="7">
        <v>49.08</v>
      </c>
      <c r="E32" s="7">
        <v>0.11583</v>
      </c>
      <c r="F32" s="7">
        <v>181507.20000000001</v>
      </c>
      <c r="G32" s="7">
        <v>2</v>
      </c>
      <c r="H32" s="7">
        <v>1</v>
      </c>
      <c r="I32" s="8">
        <v>1</v>
      </c>
      <c r="K32">
        <v>2</v>
      </c>
      <c r="L32">
        <v>1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  <c r="S32">
        <v>9</v>
      </c>
      <c r="T32">
        <v>10</v>
      </c>
      <c r="V32" s="3">
        <f t="shared" si="0"/>
        <v>2</v>
      </c>
      <c r="W32" s="3">
        <f t="shared" si="1"/>
        <v>4</v>
      </c>
      <c r="X32" s="3">
        <f t="shared" si="2"/>
        <v>3</v>
      </c>
      <c r="Y32" s="3">
        <f t="shared" si="3"/>
        <v>5</v>
      </c>
      <c r="Z32" s="3">
        <f t="shared" si="4"/>
        <v>6</v>
      </c>
      <c r="AA32" s="3">
        <f t="shared" si="5"/>
        <v>7</v>
      </c>
      <c r="AB32" s="3">
        <f t="shared" si="6"/>
        <v>8</v>
      </c>
      <c r="AC32" s="3">
        <f t="shared" si="7"/>
        <v>9</v>
      </c>
      <c r="AD32" s="3">
        <f t="shared" si="8"/>
        <v>10</v>
      </c>
      <c r="AE32" s="3">
        <f t="shared" si="9"/>
        <v>11</v>
      </c>
      <c r="AF32" s="3">
        <f t="shared" si="10"/>
        <v>12</v>
      </c>
    </row>
    <row r="33" spans="1:32" x14ac:dyDescent="0.25">
      <c r="A33" s="9"/>
      <c r="B33" s="9"/>
      <c r="C33" s="6" t="s">
        <v>43</v>
      </c>
      <c r="D33" s="7">
        <v>15.377000000000001</v>
      </c>
      <c r="E33" s="7">
        <v>0.1011</v>
      </c>
      <c r="F33" s="7">
        <v>199640.4</v>
      </c>
      <c r="G33" s="7">
        <v>0.08</v>
      </c>
      <c r="H33" s="7">
        <v>1</v>
      </c>
      <c r="I33" s="8">
        <v>1</v>
      </c>
      <c r="K33">
        <v>27</v>
      </c>
      <c r="L33">
        <v>54</v>
      </c>
      <c r="M33">
        <v>81</v>
      </c>
      <c r="N33">
        <v>108</v>
      </c>
      <c r="O33">
        <v>135</v>
      </c>
      <c r="P33">
        <v>162</v>
      </c>
      <c r="Q33">
        <v>189</v>
      </c>
      <c r="R33">
        <v>216</v>
      </c>
      <c r="S33">
        <v>244</v>
      </c>
      <c r="T33">
        <v>271</v>
      </c>
      <c r="V33" s="3">
        <f t="shared" si="0"/>
        <v>2</v>
      </c>
      <c r="W33" s="3">
        <f t="shared" si="1"/>
        <v>29</v>
      </c>
      <c r="X33" s="3">
        <f t="shared" si="2"/>
        <v>56</v>
      </c>
      <c r="Y33" s="3">
        <f t="shared" si="3"/>
        <v>83</v>
      </c>
      <c r="Z33" s="3">
        <f t="shared" si="4"/>
        <v>110</v>
      </c>
      <c r="AA33" s="3">
        <f t="shared" si="5"/>
        <v>137</v>
      </c>
      <c r="AB33" s="3">
        <f t="shared" si="6"/>
        <v>164</v>
      </c>
      <c r="AC33" s="3">
        <f t="shared" si="7"/>
        <v>191</v>
      </c>
      <c r="AD33" s="3">
        <f t="shared" si="8"/>
        <v>218</v>
      </c>
      <c r="AE33" s="3">
        <f t="shared" si="9"/>
        <v>246</v>
      </c>
      <c r="AF33" s="3">
        <f t="shared" si="10"/>
        <v>273</v>
      </c>
    </row>
    <row r="34" spans="1:32" x14ac:dyDescent="0.25">
      <c r="A34" s="9"/>
      <c r="B34" s="9"/>
      <c r="C34" s="6" t="s">
        <v>44</v>
      </c>
      <c r="D34" s="7">
        <v>16.783000000000001</v>
      </c>
      <c r="E34" s="7">
        <v>2.2939999999999999E-2</v>
      </c>
      <c r="F34" s="7">
        <v>384651.6</v>
      </c>
      <c r="G34" s="7">
        <v>1</v>
      </c>
      <c r="H34" s="7">
        <v>1</v>
      </c>
      <c r="I34" s="8">
        <v>1</v>
      </c>
      <c r="K34">
        <v>2</v>
      </c>
      <c r="L34">
        <v>4</v>
      </c>
      <c r="M34">
        <v>6</v>
      </c>
      <c r="N34">
        <v>8</v>
      </c>
      <c r="O34">
        <v>10</v>
      </c>
      <c r="P34">
        <v>13</v>
      </c>
      <c r="Q34">
        <v>15</v>
      </c>
      <c r="R34">
        <v>17</v>
      </c>
      <c r="S34">
        <v>19</v>
      </c>
      <c r="T34">
        <v>21</v>
      </c>
      <c r="V34" s="3">
        <f t="shared" si="0"/>
        <v>2</v>
      </c>
      <c r="W34" s="3">
        <f t="shared" si="1"/>
        <v>4</v>
      </c>
      <c r="X34" s="3">
        <f t="shared" si="2"/>
        <v>6</v>
      </c>
      <c r="Y34" s="3">
        <f t="shared" si="3"/>
        <v>8</v>
      </c>
      <c r="Z34" s="3">
        <f t="shared" si="4"/>
        <v>10</v>
      </c>
      <c r="AA34" s="3">
        <f t="shared" si="5"/>
        <v>12</v>
      </c>
      <c r="AB34" s="3">
        <f t="shared" si="6"/>
        <v>15</v>
      </c>
      <c r="AC34" s="3">
        <f t="shared" si="7"/>
        <v>17</v>
      </c>
      <c r="AD34" s="3">
        <f t="shared" si="8"/>
        <v>19</v>
      </c>
      <c r="AE34" s="3">
        <f t="shared" si="9"/>
        <v>21</v>
      </c>
      <c r="AF34" s="3">
        <f t="shared" si="10"/>
        <v>23</v>
      </c>
    </row>
    <row r="35" spans="1:32" x14ac:dyDescent="0.25">
      <c r="A35" s="9"/>
      <c r="B35" s="6" t="s">
        <v>45</v>
      </c>
      <c r="C35" s="6" t="s">
        <v>46</v>
      </c>
      <c r="D35" s="7">
        <v>67.042000000000002</v>
      </c>
      <c r="E35" s="7">
        <v>0.11555</v>
      </c>
      <c r="F35" s="7">
        <v>25579.200000000001</v>
      </c>
      <c r="G35" s="7">
        <v>2.25</v>
      </c>
      <c r="H35" s="7">
        <v>1</v>
      </c>
      <c r="I35" s="8">
        <v>1</v>
      </c>
      <c r="K35">
        <v>3</v>
      </c>
      <c r="L35">
        <v>1</v>
      </c>
      <c r="M35">
        <v>1</v>
      </c>
      <c r="N35">
        <v>1</v>
      </c>
      <c r="O35">
        <v>4</v>
      </c>
      <c r="P35">
        <v>5</v>
      </c>
      <c r="Q35">
        <v>6</v>
      </c>
      <c r="R35">
        <v>7</v>
      </c>
      <c r="S35">
        <v>8</v>
      </c>
      <c r="T35">
        <v>9</v>
      </c>
      <c r="V35" s="3">
        <f t="shared" si="0"/>
        <v>2</v>
      </c>
      <c r="W35" s="3">
        <f t="shared" si="1"/>
        <v>5</v>
      </c>
      <c r="X35" s="3">
        <f t="shared" si="2"/>
        <v>3</v>
      </c>
      <c r="Y35" s="3">
        <f t="shared" si="3"/>
        <v>3</v>
      </c>
      <c r="Z35" s="3">
        <f t="shared" si="4"/>
        <v>3</v>
      </c>
      <c r="AA35" s="3">
        <f t="shared" si="5"/>
        <v>6</v>
      </c>
      <c r="AB35" s="3">
        <f t="shared" si="6"/>
        <v>7</v>
      </c>
      <c r="AC35" s="3">
        <f t="shared" si="7"/>
        <v>8</v>
      </c>
      <c r="AD35" s="3">
        <f t="shared" si="8"/>
        <v>9</v>
      </c>
      <c r="AE35" s="3">
        <f t="shared" si="9"/>
        <v>10</v>
      </c>
      <c r="AF35" s="3">
        <f t="shared" si="10"/>
        <v>11</v>
      </c>
    </row>
    <row r="36" spans="1:32" x14ac:dyDescent="0.25">
      <c r="A36" s="9"/>
      <c r="B36" s="9"/>
      <c r="C36" s="6" t="s">
        <v>47</v>
      </c>
      <c r="D36" s="7">
        <v>39.146000000000001</v>
      </c>
      <c r="E36" s="7">
        <v>6.5989999999999993E-2</v>
      </c>
      <c r="F36" s="7">
        <v>84008.4</v>
      </c>
      <c r="G36" s="7">
        <v>1</v>
      </c>
      <c r="H36" s="7">
        <v>1</v>
      </c>
      <c r="I36" s="8">
        <v>1</v>
      </c>
      <c r="K36">
        <v>2</v>
      </c>
      <c r="L36">
        <v>4</v>
      </c>
      <c r="M36">
        <v>6</v>
      </c>
      <c r="N36">
        <v>8</v>
      </c>
      <c r="O36">
        <v>10</v>
      </c>
      <c r="P36">
        <v>13</v>
      </c>
      <c r="Q36">
        <v>15</v>
      </c>
      <c r="R36">
        <v>17</v>
      </c>
      <c r="S36">
        <v>19</v>
      </c>
      <c r="T36">
        <v>21</v>
      </c>
      <c r="V36" s="3">
        <f t="shared" si="0"/>
        <v>2</v>
      </c>
      <c r="W36" s="3">
        <f t="shared" si="1"/>
        <v>4</v>
      </c>
      <c r="X36" s="3">
        <f t="shared" si="2"/>
        <v>6</v>
      </c>
      <c r="Y36" s="3">
        <f t="shared" si="3"/>
        <v>8</v>
      </c>
      <c r="Z36" s="3">
        <f t="shared" si="4"/>
        <v>10</v>
      </c>
      <c r="AA36" s="3">
        <f t="shared" si="5"/>
        <v>12</v>
      </c>
      <c r="AB36" s="3">
        <f t="shared" si="6"/>
        <v>15</v>
      </c>
      <c r="AC36" s="3">
        <f t="shared" si="7"/>
        <v>17</v>
      </c>
      <c r="AD36" s="3">
        <f t="shared" si="8"/>
        <v>19</v>
      </c>
      <c r="AE36" s="3">
        <f t="shared" si="9"/>
        <v>21</v>
      </c>
      <c r="AF36" s="3">
        <f t="shared" si="10"/>
        <v>23</v>
      </c>
    </row>
    <row r="37" spans="1:32" x14ac:dyDescent="0.25">
      <c r="A37" s="9"/>
      <c r="B37" s="9"/>
      <c r="C37" s="6" t="s">
        <v>48</v>
      </c>
      <c r="D37" s="7">
        <v>13.018000000000001</v>
      </c>
      <c r="E37" s="7">
        <v>1.728E-2</v>
      </c>
      <c r="F37" s="7">
        <v>296701.2</v>
      </c>
      <c r="G37" s="7">
        <v>0.16</v>
      </c>
      <c r="H37" s="7">
        <v>1</v>
      </c>
      <c r="I37" s="8">
        <v>1</v>
      </c>
      <c r="K37">
        <v>13</v>
      </c>
      <c r="L37">
        <v>27</v>
      </c>
      <c r="M37">
        <v>40</v>
      </c>
      <c r="N37">
        <v>54</v>
      </c>
      <c r="O37">
        <v>67</v>
      </c>
      <c r="P37">
        <v>81</v>
      </c>
      <c r="Q37">
        <v>94</v>
      </c>
      <c r="R37">
        <v>108</v>
      </c>
      <c r="S37">
        <v>122</v>
      </c>
      <c r="T37">
        <v>135</v>
      </c>
      <c r="V37" s="3">
        <f t="shared" si="0"/>
        <v>2</v>
      </c>
      <c r="W37" s="3">
        <f t="shared" si="1"/>
        <v>15</v>
      </c>
      <c r="X37" s="3">
        <f t="shared" si="2"/>
        <v>29</v>
      </c>
      <c r="Y37" s="3">
        <f t="shared" si="3"/>
        <v>42</v>
      </c>
      <c r="Z37" s="3">
        <f t="shared" si="4"/>
        <v>56</v>
      </c>
      <c r="AA37" s="3">
        <f t="shared" si="5"/>
        <v>69</v>
      </c>
      <c r="AB37" s="3">
        <f t="shared" si="6"/>
        <v>83</v>
      </c>
      <c r="AC37" s="3">
        <f t="shared" si="7"/>
        <v>96</v>
      </c>
      <c r="AD37" s="3">
        <f t="shared" si="8"/>
        <v>110</v>
      </c>
      <c r="AE37" s="3">
        <f t="shared" si="9"/>
        <v>124</v>
      </c>
      <c r="AF37" s="3">
        <f t="shared" si="10"/>
        <v>137</v>
      </c>
    </row>
    <row r="38" spans="1:32" x14ac:dyDescent="0.25">
      <c r="A38" s="9"/>
      <c r="B38" s="9"/>
      <c r="C38" s="6" t="s">
        <v>49</v>
      </c>
      <c r="D38" s="7">
        <v>5.7610000000000001</v>
      </c>
      <c r="E38" s="7">
        <v>6.5100000000000002E-3</v>
      </c>
      <c r="F38" s="7">
        <v>143488.79999999999</v>
      </c>
      <c r="G38" s="7">
        <v>1</v>
      </c>
      <c r="H38" s="7">
        <v>1</v>
      </c>
      <c r="I38" s="8">
        <v>1</v>
      </c>
      <c r="K38">
        <v>2</v>
      </c>
      <c r="L38">
        <v>4</v>
      </c>
      <c r="M38">
        <v>6</v>
      </c>
      <c r="N38">
        <v>8</v>
      </c>
      <c r="O38">
        <v>10</v>
      </c>
      <c r="P38">
        <v>13</v>
      </c>
      <c r="Q38">
        <v>15</v>
      </c>
      <c r="R38">
        <v>17</v>
      </c>
      <c r="S38">
        <v>19</v>
      </c>
      <c r="T38">
        <v>21</v>
      </c>
      <c r="V38" s="3">
        <f t="shared" si="0"/>
        <v>2</v>
      </c>
      <c r="W38" s="3">
        <f t="shared" si="1"/>
        <v>4</v>
      </c>
      <c r="X38" s="3">
        <f t="shared" si="2"/>
        <v>6</v>
      </c>
      <c r="Y38" s="3">
        <f t="shared" si="3"/>
        <v>8</v>
      </c>
      <c r="Z38" s="3">
        <f t="shared" si="4"/>
        <v>10</v>
      </c>
      <c r="AA38" s="3">
        <f t="shared" si="5"/>
        <v>12</v>
      </c>
      <c r="AB38" s="3">
        <f t="shared" si="6"/>
        <v>15</v>
      </c>
      <c r="AC38" s="3">
        <f t="shared" si="7"/>
        <v>17</v>
      </c>
      <c r="AD38" s="3">
        <f t="shared" si="8"/>
        <v>19</v>
      </c>
      <c r="AE38" s="3">
        <f t="shared" si="9"/>
        <v>21</v>
      </c>
      <c r="AF38" s="3">
        <f t="shared" si="10"/>
        <v>23</v>
      </c>
    </row>
    <row r="39" spans="1:32" x14ac:dyDescent="0.25">
      <c r="A39" s="9"/>
      <c r="B39" s="9"/>
      <c r="C39" s="6" t="s">
        <v>50</v>
      </c>
      <c r="D39" s="7">
        <v>149.23400000000001</v>
      </c>
      <c r="E39" s="7">
        <v>6.5699999999999995E-2</v>
      </c>
      <c r="F39" s="7">
        <v>296701.2</v>
      </c>
      <c r="G39" s="7">
        <v>0.36</v>
      </c>
      <c r="H39" s="7">
        <v>1</v>
      </c>
      <c r="I39" s="8">
        <v>1</v>
      </c>
      <c r="K39">
        <v>6</v>
      </c>
      <c r="L39">
        <v>12</v>
      </c>
      <c r="M39">
        <v>18</v>
      </c>
      <c r="N39">
        <v>24</v>
      </c>
      <c r="O39">
        <v>30</v>
      </c>
      <c r="P39">
        <v>36</v>
      </c>
      <c r="Q39">
        <v>42</v>
      </c>
      <c r="R39">
        <v>48</v>
      </c>
      <c r="S39">
        <v>54</v>
      </c>
      <c r="T39">
        <v>60</v>
      </c>
      <c r="V39" s="3">
        <f t="shared" si="0"/>
        <v>2</v>
      </c>
      <c r="W39" s="3">
        <f t="shared" si="1"/>
        <v>8</v>
      </c>
      <c r="X39" s="3">
        <f t="shared" si="2"/>
        <v>14</v>
      </c>
      <c r="Y39" s="3">
        <f t="shared" si="3"/>
        <v>20</v>
      </c>
      <c r="Z39" s="3">
        <f t="shared" si="4"/>
        <v>26</v>
      </c>
      <c r="AA39" s="3">
        <f t="shared" si="5"/>
        <v>32</v>
      </c>
      <c r="AB39" s="3">
        <f t="shared" si="6"/>
        <v>38</v>
      </c>
      <c r="AC39" s="3">
        <f t="shared" si="7"/>
        <v>44</v>
      </c>
      <c r="AD39" s="3">
        <f t="shared" si="8"/>
        <v>50</v>
      </c>
      <c r="AE39" s="3">
        <f t="shared" si="9"/>
        <v>56</v>
      </c>
      <c r="AF39" s="3">
        <f t="shared" si="10"/>
        <v>62</v>
      </c>
    </row>
    <row r="40" spans="1:32" x14ac:dyDescent="0.25">
      <c r="A40" s="9"/>
      <c r="B40" s="9"/>
      <c r="C40" s="6" t="s">
        <v>51</v>
      </c>
      <c r="D40" s="7">
        <v>149.23400000000001</v>
      </c>
      <c r="E40" s="7">
        <v>6.5699999999999995E-2</v>
      </c>
      <c r="F40" s="7">
        <v>296701.2</v>
      </c>
      <c r="G40" s="7">
        <v>0.36</v>
      </c>
      <c r="H40" s="7">
        <v>1</v>
      </c>
      <c r="I40" s="8">
        <v>1</v>
      </c>
      <c r="K40">
        <v>6</v>
      </c>
      <c r="L40">
        <v>12</v>
      </c>
      <c r="M40">
        <v>18</v>
      </c>
      <c r="N40">
        <v>24</v>
      </c>
      <c r="O40">
        <v>30</v>
      </c>
      <c r="P40">
        <v>36</v>
      </c>
      <c r="Q40">
        <v>42</v>
      </c>
      <c r="R40">
        <v>48</v>
      </c>
      <c r="S40">
        <v>54</v>
      </c>
      <c r="T40">
        <v>60</v>
      </c>
      <c r="V40" s="3">
        <f t="shared" si="0"/>
        <v>2</v>
      </c>
      <c r="W40" s="3">
        <f t="shared" si="1"/>
        <v>8</v>
      </c>
      <c r="X40" s="3">
        <f t="shared" si="2"/>
        <v>14</v>
      </c>
      <c r="Y40" s="3">
        <f t="shared" si="3"/>
        <v>20</v>
      </c>
      <c r="Z40" s="3">
        <f t="shared" si="4"/>
        <v>26</v>
      </c>
      <c r="AA40" s="3">
        <f t="shared" si="5"/>
        <v>32</v>
      </c>
      <c r="AB40" s="3">
        <f t="shared" si="6"/>
        <v>38</v>
      </c>
      <c r="AC40" s="3">
        <f t="shared" si="7"/>
        <v>44</v>
      </c>
      <c r="AD40" s="3">
        <f t="shared" si="8"/>
        <v>50</v>
      </c>
      <c r="AE40" s="3">
        <f t="shared" si="9"/>
        <v>56</v>
      </c>
      <c r="AF40" s="3">
        <f t="shared" si="10"/>
        <v>62</v>
      </c>
    </row>
    <row r="41" spans="1:32" x14ac:dyDescent="0.25">
      <c r="A41" s="9"/>
      <c r="B41" s="9"/>
      <c r="C41" s="6" t="s">
        <v>52</v>
      </c>
      <c r="D41" s="7">
        <v>32.250999999999998</v>
      </c>
      <c r="E41" s="7">
        <v>7.1650000000000005E-2</v>
      </c>
      <c r="F41" s="7">
        <v>717356.4</v>
      </c>
      <c r="G41" s="7">
        <v>0.22</v>
      </c>
      <c r="H41" s="7">
        <v>1</v>
      </c>
      <c r="I41" s="8">
        <v>1</v>
      </c>
      <c r="K41">
        <v>9</v>
      </c>
      <c r="L41">
        <v>19</v>
      </c>
      <c r="M41">
        <v>29</v>
      </c>
      <c r="N41">
        <v>39</v>
      </c>
      <c r="O41">
        <v>49</v>
      </c>
      <c r="P41">
        <v>59</v>
      </c>
      <c r="Q41">
        <v>69</v>
      </c>
      <c r="R41">
        <v>78</v>
      </c>
      <c r="S41">
        <v>88</v>
      </c>
      <c r="T41">
        <v>98</v>
      </c>
      <c r="V41" s="3">
        <f t="shared" si="0"/>
        <v>2</v>
      </c>
      <c r="W41" s="3">
        <f t="shared" si="1"/>
        <v>11</v>
      </c>
      <c r="X41" s="3">
        <f t="shared" si="2"/>
        <v>21</v>
      </c>
      <c r="Y41" s="3">
        <f t="shared" si="3"/>
        <v>31</v>
      </c>
      <c r="Z41" s="3">
        <f t="shared" si="4"/>
        <v>41</v>
      </c>
      <c r="AA41" s="3">
        <f t="shared" si="5"/>
        <v>51</v>
      </c>
      <c r="AB41" s="3">
        <f t="shared" si="6"/>
        <v>61</v>
      </c>
      <c r="AC41" s="3">
        <f t="shared" si="7"/>
        <v>71</v>
      </c>
      <c r="AD41" s="3">
        <f t="shared" si="8"/>
        <v>80</v>
      </c>
      <c r="AE41" s="3">
        <f t="shared" si="9"/>
        <v>90</v>
      </c>
      <c r="AF41" s="3">
        <f t="shared" si="10"/>
        <v>100</v>
      </c>
    </row>
    <row r="42" spans="1:32" x14ac:dyDescent="0.25">
      <c r="A42" s="9"/>
      <c r="B42" s="9"/>
      <c r="C42" s="6" t="s">
        <v>53</v>
      </c>
      <c r="D42" s="7">
        <v>2.54</v>
      </c>
      <c r="E42" s="7">
        <v>2.5500000000000002E-3</v>
      </c>
      <c r="F42" s="7">
        <v>137181.6</v>
      </c>
      <c r="G42" s="7">
        <v>1</v>
      </c>
      <c r="H42" s="7">
        <v>1</v>
      </c>
      <c r="I42" s="8">
        <v>1</v>
      </c>
      <c r="K42">
        <v>2</v>
      </c>
      <c r="L42">
        <v>4</v>
      </c>
      <c r="M42">
        <v>6</v>
      </c>
      <c r="N42">
        <v>8</v>
      </c>
      <c r="O42">
        <v>10</v>
      </c>
      <c r="P42">
        <v>13</v>
      </c>
      <c r="Q42">
        <v>15</v>
      </c>
      <c r="R42">
        <v>17</v>
      </c>
      <c r="S42">
        <v>19</v>
      </c>
      <c r="T42">
        <v>21</v>
      </c>
      <c r="V42" s="3">
        <f t="shared" si="0"/>
        <v>2</v>
      </c>
      <c r="W42" s="3">
        <f t="shared" si="1"/>
        <v>4</v>
      </c>
      <c r="X42" s="3">
        <f t="shared" si="2"/>
        <v>6</v>
      </c>
      <c r="Y42" s="3">
        <f t="shared" si="3"/>
        <v>8</v>
      </c>
      <c r="Z42" s="3">
        <f t="shared" si="4"/>
        <v>10</v>
      </c>
      <c r="AA42" s="3">
        <f t="shared" si="5"/>
        <v>12</v>
      </c>
      <c r="AB42" s="3">
        <f t="shared" si="6"/>
        <v>15</v>
      </c>
      <c r="AC42" s="3">
        <f t="shared" si="7"/>
        <v>17</v>
      </c>
      <c r="AD42" s="3">
        <f t="shared" si="8"/>
        <v>19</v>
      </c>
      <c r="AE42" s="3">
        <f t="shared" si="9"/>
        <v>21</v>
      </c>
      <c r="AF42" s="3">
        <f t="shared" si="10"/>
        <v>23</v>
      </c>
    </row>
    <row r="43" spans="1:32" x14ac:dyDescent="0.25">
      <c r="A43" s="9"/>
      <c r="B43" s="9"/>
      <c r="C43" s="6" t="s">
        <v>16</v>
      </c>
      <c r="D43" s="7">
        <v>44.997</v>
      </c>
      <c r="E43" s="7">
        <v>8.3830000000000002E-2</v>
      </c>
      <c r="F43" s="7">
        <v>87950.399999999994</v>
      </c>
      <c r="G43" s="7">
        <v>7.72</v>
      </c>
      <c r="H43" s="7">
        <v>1</v>
      </c>
      <c r="I43" s="8">
        <v>1</v>
      </c>
      <c r="K43">
        <v>2</v>
      </c>
      <c r="L43">
        <v>1</v>
      </c>
      <c r="M43">
        <v>0</v>
      </c>
      <c r="N43">
        <v>1</v>
      </c>
      <c r="O43">
        <v>0</v>
      </c>
      <c r="P43">
        <v>1</v>
      </c>
      <c r="Q43">
        <v>1</v>
      </c>
      <c r="R43">
        <v>0</v>
      </c>
      <c r="S43">
        <v>2</v>
      </c>
      <c r="T43">
        <v>2</v>
      </c>
      <c r="V43" s="3">
        <f t="shared" si="0"/>
        <v>2</v>
      </c>
      <c r="W43" s="3">
        <f t="shared" si="1"/>
        <v>4</v>
      </c>
      <c r="X43" s="3">
        <f t="shared" si="2"/>
        <v>3</v>
      </c>
      <c r="Y43" s="3">
        <f t="shared" si="3"/>
        <v>2</v>
      </c>
      <c r="Z43" s="3">
        <f t="shared" si="4"/>
        <v>3</v>
      </c>
      <c r="AA43" s="3">
        <f t="shared" si="5"/>
        <v>2</v>
      </c>
      <c r="AB43" s="3">
        <f t="shared" si="6"/>
        <v>3</v>
      </c>
      <c r="AC43" s="3">
        <f t="shared" si="7"/>
        <v>3</v>
      </c>
      <c r="AD43" s="3">
        <f t="shared" si="8"/>
        <v>2</v>
      </c>
      <c r="AE43" s="3">
        <f t="shared" si="9"/>
        <v>4</v>
      </c>
      <c r="AF43" s="3">
        <f t="shared" si="10"/>
        <v>4</v>
      </c>
    </row>
    <row r="44" spans="1:32" x14ac:dyDescent="0.25">
      <c r="A44" s="9"/>
      <c r="B44" s="9"/>
      <c r="C44" s="6" t="s">
        <v>54</v>
      </c>
      <c r="D44" s="7">
        <v>31.344000000000001</v>
      </c>
      <c r="E44" s="7">
        <v>8.6940000000000003E-2</v>
      </c>
      <c r="F44" s="7">
        <v>42398.400000000001</v>
      </c>
      <c r="G44" s="7">
        <v>2</v>
      </c>
      <c r="H44" s="7">
        <v>1</v>
      </c>
      <c r="I44" s="8">
        <v>1</v>
      </c>
      <c r="K44">
        <v>2</v>
      </c>
      <c r="L44">
        <v>1</v>
      </c>
      <c r="M44">
        <v>3</v>
      </c>
      <c r="N44">
        <v>4</v>
      </c>
      <c r="O44">
        <v>5</v>
      </c>
      <c r="P44">
        <v>6</v>
      </c>
      <c r="Q44">
        <v>7</v>
      </c>
      <c r="R44">
        <v>8</v>
      </c>
      <c r="S44">
        <v>9</v>
      </c>
      <c r="T44">
        <v>10</v>
      </c>
      <c r="V44" s="3">
        <f t="shared" si="0"/>
        <v>2</v>
      </c>
      <c r="W44" s="3">
        <f t="shared" si="1"/>
        <v>4</v>
      </c>
      <c r="X44" s="3">
        <f t="shared" si="2"/>
        <v>3</v>
      </c>
      <c r="Y44" s="3">
        <f t="shared" si="3"/>
        <v>5</v>
      </c>
      <c r="Z44" s="3">
        <f t="shared" si="4"/>
        <v>6</v>
      </c>
      <c r="AA44" s="3">
        <f t="shared" si="5"/>
        <v>7</v>
      </c>
      <c r="AB44" s="3">
        <f t="shared" si="6"/>
        <v>8</v>
      </c>
      <c r="AC44" s="3">
        <f t="shared" si="7"/>
        <v>9</v>
      </c>
      <c r="AD44" s="3">
        <f t="shared" si="8"/>
        <v>10</v>
      </c>
      <c r="AE44" s="3">
        <f t="shared" si="9"/>
        <v>11</v>
      </c>
      <c r="AF44" s="3">
        <f t="shared" si="10"/>
        <v>12</v>
      </c>
    </row>
    <row r="45" spans="1:32" x14ac:dyDescent="0.25">
      <c r="A45" s="9"/>
      <c r="B45" s="9"/>
      <c r="C45" s="6" t="s">
        <v>55</v>
      </c>
      <c r="D45" s="7">
        <v>16.829000000000001</v>
      </c>
      <c r="E45" s="7">
        <v>4.2479999999999997E-2</v>
      </c>
      <c r="F45" s="7">
        <v>56677.2</v>
      </c>
      <c r="G45" s="7">
        <v>1</v>
      </c>
      <c r="H45" s="7">
        <v>1</v>
      </c>
      <c r="I45" s="8">
        <v>1</v>
      </c>
      <c r="K45">
        <v>2</v>
      </c>
      <c r="L45">
        <v>4</v>
      </c>
      <c r="M45">
        <v>6</v>
      </c>
      <c r="N45">
        <v>8</v>
      </c>
      <c r="O45">
        <v>10</v>
      </c>
      <c r="P45">
        <v>13</v>
      </c>
      <c r="Q45">
        <v>15</v>
      </c>
      <c r="R45">
        <v>17</v>
      </c>
      <c r="S45">
        <v>19</v>
      </c>
      <c r="T45">
        <v>21</v>
      </c>
      <c r="V45" s="3">
        <f t="shared" si="0"/>
        <v>2</v>
      </c>
      <c r="W45" s="3">
        <f t="shared" si="1"/>
        <v>4</v>
      </c>
      <c r="X45" s="3">
        <f t="shared" si="2"/>
        <v>6</v>
      </c>
      <c r="Y45" s="3">
        <f t="shared" si="3"/>
        <v>8</v>
      </c>
      <c r="Z45" s="3">
        <f t="shared" si="4"/>
        <v>10</v>
      </c>
      <c r="AA45" s="3">
        <f t="shared" si="5"/>
        <v>12</v>
      </c>
      <c r="AB45" s="3">
        <f t="shared" si="6"/>
        <v>15</v>
      </c>
      <c r="AC45" s="3">
        <f t="shared" si="7"/>
        <v>17</v>
      </c>
      <c r="AD45" s="3">
        <f t="shared" si="8"/>
        <v>19</v>
      </c>
      <c r="AE45" s="3">
        <f t="shared" si="9"/>
        <v>21</v>
      </c>
      <c r="AF45" s="3">
        <f t="shared" si="10"/>
        <v>23</v>
      </c>
    </row>
    <row r="46" spans="1:32" x14ac:dyDescent="0.25">
      <c r="A46" s="9"/>
      <c r="B46" s="9"/>
      <c r="C46" s="6" t="s">
        <v>56</v>
      </c>
      <c r="D46" s="7">
        <v>4.8079999999999998</v>
      </c>
      <c r="E46" s="7">
        <v>3.3999999999999998E-3</v>
      </c>
      <c r="F46" s="7">
        <v>143664</v>
      </c>
      <c r="G46" s="7">
        <v>10</v>
      </c>
      <c r="H46" s="7">
        <v>1</v>
      </c>
      <c r="I46" s="8">
        <v>1</v>
      </c>
      <c r="K46">
        <v>2</v>
      </c>
      <c r="L46">
        <v>0</v>
      </c>
      <c r="M46">
        <v>1</v>
      </c>
      <c r="N46">
        <v>0</v>
      </c>
      <c r="O46">
        <v>1</v>
      </c>
      <c r="P46">
        <v>0</v>
      </c>
      <c r="Q46">
        <v>1</v>
      </c>
      <c r="R46">
        <v>0</v>
      </c>
      <c r="S46">
        <v>1</v>
      </c>
      <c r="T46">
        <v>1</v>
      </c>
      <c r="V46" s="3">
        <f t="shared" si="0"/>
        <v>2</v>
      </c>
      <c r="W46" s="3">
        <f t="shared" si="1"/>
        <v>4</v>
      </c>
      <c r="X46" s="3">
        <f t="shared" si="2"/>
        <v>2</v>
      </c>
      <c r="Y46" s="3">
        <f t="shared" si="3"/>
        <v>3</v>
      </c>
      <c r="Z46" s="3">
        <f t="shared" si="4"/>
        <v>2</v>
      </c>
      <c r="AA46" s="3">
        <f t="shared" si="5"/>
        <v>3</v>
      </c>
      <c r="AB46" s="3">
        <f t="shared" si="6"/>
        <v>2</v>
      </c>
      <c r="AC46" s="3">
        <f t="shared" si="7"/>
        <v>3</v>
      </c>
      <c r="AD46" s="3">
        <f t="shared" si="8"/>
        <v>2</v>
      </c>
      <c r="AE46" s="3">
        <f t="shared" si="9"/>
        <v>3</v>
      </c>
      <c r="AF46" s="3">
        <f t="shared" si="10"/>
        <v>3</v>
      </c>
    </row>
    <row r="47" spans="1:32" x14ac:dyDescent="0.25">
      <c r="A47" s="9"/>
      <c r="B47" s="9"/>
      <c r="C47" s="6" t="s">
        <v>57</v>
      </c>
      <c r="D47" s="7">
        <v>7.6660000000000004</v>
      </c>
      <c r="E47" s="7">
        <v>1.0200000000000001E-2</v>
      </c>
      <c r="F47" s="7">
        <v>359072.4</v>
      </c>
      <c r="G47" s="7">
        <v>0.84</v>
      </c>
      <c r="H47" s="7">
        <v>1</v>
      </c>
      <c r="I47" s="8">
        <v>1</v>
      </c>
      <c r="K47">
        <v>2</v>
      </c>
      <c r="L47">
        <v>5</v>
      </c>
      <c r="M47">
        <v>7</v>
      </c>
      <c r="N47">
        <v>10</v>
      </c>
      <c r="O47">
        <v>12</v>
      </c>
      <c r="P47">
        <v>15</v>
      </c>
      <c r="Q47">
        <v>18</v>
      </c>
      <c r="R47">
        <v>20</v>
      </c>
      <c r="S47">
        <v>23</v>
      </c>
      <c r="T47">
        <v>25</v>
      </c>
      <c r="V47" s="3">
        <f t="shared" si="0"/>
        <v>2</v>
      </c>
      <c r="W47" s="3">
        <f t="shared" si="1"/>
        <v>4</v>
      </c>
      <c r="X47" s="3">
        <f t="shared" si="2"/>
        <v>7</v>
      </c>
      <c r="Y47" s="3">
        <f t="shared" si="3"/>
        <v>9</v>
      </c>
      <c r="Z47" s="3">
        <f t="shared" si="4"/>
        <v>12</v>
      </c>
      <c r="AA47" s="3">
        <f t="shared" si="5"/>
        <v>14</v>
      </c>
      <c r="AB47" s="3">
        <f t="shared" si="6"/>
        <v>17</v>
      </c>
      <c r="AC47" s="3">
        <f t="shared" si="7"/>
        <v>20</v>
      </c>
      <c r="AD47" s="3">
        <f t="shared" si="8"/>
        <v>22</v>
      </c>
      <c r="AE47" s="3">
        <f t="shared" si="9"/>
        <v>25</v>
      </c>
      <c r="AF47" s="3">
        <f t="shared" si="10"/>
        <v>27</v>
      </c>
    </row>
    <row r="48" spans="1:32" x14ac:dyDescent="0.25">
      <c r="A48" s="9"/>
      <c r="B48" s="9"/>
      <c r="C48" s="6" t="s">
        <v>58</v>
      </c>
      <c r="D48" s="7">
        <v>9.4350000000000005</v>
      </c>
      <c r="E48" s="7">
        <v>1.8409999999999999E-2</v>
      </c>
      <c r="F48" s="7">
        <v>226884</v>
      </c>
      <c r="G48" s="7">
        <v>19.920000000000002</v>
      </c>
      <c r="H48" s="7">
        <v>1</v>
      </c>
      <c r="I48" s="8">
        <v>1</v>
      </c>
      <c r="K48">
        <v>1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V48" s="3">
        <f t="shared" si="0"/>
        <v>2</v>
      </c>
      <c r="W48" s="3">
        <f t="shared" si="1"/>
        <v>3</v>
      </c>
      <c r="X48" s="3">
        <f t="shared" si="2"/>
        <v>3</v>
      </c>
      <c r="Y48" s="3">
        <f t="shared" si="3"/>
        <v>2</v>
      </c>
      <c r="Z48" s="3">
        <f t="shared" si="4"/>
        <v>3</v>
      </c>
      <c r="AA48" s="3">
        <f t="shared" si="5"/>
        <v>2</v>
      </c>
      <c r="AB48" s="3">
        <f t="shared" si="6"/>
        <v>2</v>
      </c>
      <c r="AC48" s="3">
        <f t="shared" si="7"/>
        <v>3</v>
      </c>
      <c r="AD48" s="3">
        <f t="shared" si="8"/>
        <v>2</v>
      </c>
      <c r="AE48" s="3">
        <f t="shared" si="9"/>
        <v>3</v>
      </c>
      <c r="AF48" s="3">
        <f t="shared" si="10"/>
        <v>2</v>
      </c>
    </row>
    <row r="49" spans="1:32" x14ac:dyDescent="0.25">
      <c r="A49" s="9"/>
      <c r="B49" s="9"/>
      <c r="C49" s="6" t="s">
        <v>59</v>
      </c>
      <c r="D49" s="7">
        <v>47.536999999999999</v>
      </c>
      <c r="E49" s="7">
        <v>9.7420000000000007E-2</v>
      </c>
      <c r="F49" s="7">
        <v>64561.2</v>
      </c>
      <c r="G49" s="7">
        <v>5</v>
      </c>
      <c r="H49" s="7">
        <v>1</v>
      </c>
      <c r="I49" s="8">
        <v>1</v>
      </c>
      <c r="K49">
        <v>2</v>
      </c>
      <c r="L49">
        <v>1</v>
      </c>
      <c r="M49">
        <v>0</v>
      </c>
      <c r="N49">
        <v>1</v>
      </c>
      <c r="O49">
        <v>1</v>
      </c>
      <c r="P49">
        <v>1</v>
      </c>
      <c r="Q49">
        <v>3</v>
      </c>
      <c r="R49">
        <v>3</v>
      </c>
      <c r="S49">
        <v>3</v>
      </c>
      <c r="T49">
        <v>4</v>
      </c>
      <c r="V49" s="3">
        <f t="shared" si="0"/>
        <v>2</v>
      </c>
      <c r="W49" s="3">
        <f t="shared" si="1"/>
        <v>4</v>
      </c>
      <c r="X49" s="3">
        <f t="shared" si="2"/>
        <v>3</v>
      </c>
      <c r="Y49" s="3">
        <f t="shared" si="3"/>
        <v>2</v>
      </c>
      <c r="Z49" s="3">
        <f t="shared" si="4"/>
        <v>3</v>
      </c>
      <c r="AA49" s="3">
        <f t="shared" si="5"/>
        <v>3</v>
      </c>
      <c r="AB49" s="3">
        <f t="shared" si="6"/>
        <v>3</v>
      </c>
      <c r="AC49" s="3">
        <f t="shared" si="7"/>
        <v>5</v>
      </c>
      <c r="AD49" s="3">
        <f t="shared" si="8"/>
        <v>5</v>
      </c>
      <c r="AE49" s="3">
        <f t="shared" si="9"/>
        <v>5</v>
      </c>
      <c r="AF49" s="3">
        <f t="shared" si="10"/>
        <v>6</v>
      </c>
    </row>
    <row r="50" spans="1:32" x14ac:dyDescent="0.25">
      <c r="A50" s="9"/>
      <c r="B50" s="6" t="s">
        <v>60</v>
      </c>
      <c r="C50" s="6" t="s">
        <v>61</v>
      </c>
      <c r="D50" s="7">
        <v>120</v>
      </c>
      <c r="E50" s="7">
        <v>0.20799999999999999</v>
      </c>
      <c r="F50" s="7">
        <v>50000</v>
      </c>
      <c r="G50" s="9"/>
      <c r="H50" s="7">
        <v>1</v>
      </c>
      <c r="I50" s="8">
        <v>1</v>
      </c>
      <c r="K50">
        <v>4</v>
      </c>
      <c r="L50">
        <v>3</v>
      </c>
      <c r="M50">
        <v>3</v>
      </c>
      <c r="N50">
        <v>3</v>
      </c>
      <c r="O50">
        <v>4</v>
      </c>
      <c r="P50">
        <v>4</v>
      </c>
      <c r="Q50">
        <v>4</v>
      </c>
      <c r="R50">
        <v>5</v>
      </c>
      <c r="S50">
        <v>5</v>
      </c>
      <c r="T50">
        <v>6</v>
      </c>
      <c r="V50" s="3">
        <f t="shared" si="0"/>
        <v>2</v>
      </c>
      <c r="W50" s="3">
        <f t="shared" si="1"/>
        <v>6</v>
      </c>
      <c r="X50" s="3">
        <f t="shared" si="2"/>
        <v>5</v>
      </c>
      <c r="Y50" s="3">
        <f t="shared" si="3"/>
        <v>5</v>
      </c>
      <c r="Z50" s="3">
        <f t="shared" si="4"/>
        <v>5</v>
      </c>
      <c r="AA50" s="3">
        <f t="shared" si="5"/>
        <v>6</v>
      </c>
      <c r="AB50" s="3">
        <f t="shared" si="6"/>
        <v>6</v>
      </c>
      <c r="AC50" s="3">
        <f t="shared" si="7"/>
        <v>6</v>
      </c>
      <c r="AD50" s="3">
        <f t="shared" si="8"/>
        <v>7</v>
      </c>
      <c r="AE50" s="3">
        <f t="shared" si="9"/>
        <v>7</v>
      </c>
      <c r="AF50" s="3">
        <f t="shared" si="10"/>
        <v>8</v>
      </c>
    </row>
    <row r="51" spans="1:32" x14ac:dyDescent="0.25">
      <c r="A51" s="9"/>
      <c r="B51" s="9"/>
      <c r="C51" s="6" t="s">
        <v>28</v>
      </c>
      <c r="D51" s="7">
        <v>49.71</v>
      </c>
      <c r="E51" s="7">
        <v>0.39328999999999997</v>
      </c>
      <c r="F51" s="7">
        <v>832600</v>
      </c>
      <c r="G51" s="9"/>
      <c r="H51" s="7">
        <v>1</v>
      </c>
      <c r="I51" s="8">
        <v>1</v>
      </c>
      <c r="K51">
        <v>2</v>
      </c>
      <c r="L51">
        <v>0</v>
      </c>
      <c r="M51">
        <v>1</v>
      </c>
      <c r="N51">
        <v>1</v>
      </c>
      <c r="O51">
        <v>0</v>
      </c>
      <c r="P51">
        <v>1</v>
      </c>
      <c r="Q51">
        <v>1</v>
      </c>
      <c r="R51">
        <v>0</v>
      </c>
      <c r="S51">
        <v>1</v>
      </c>
      <c r="T51">
        <v>0</v>
      </c>
      <c r="V51" s="3">
        <f t="shared" si="0"/>
        <v>2</v>
      </c>
      <c r="W51" s="3">
        <f t="shared" si="1"/>
        <v>4</v>
      </c>
      <c r="X51" s="3">
        <f t="shared" si="2"/>
        <v>2</v>
      </c>
      <c r="Y51" s="3">
        <f t="shared" si="3"/>
        <v>3</v>
      </c>
      <c r="Z51" s="3">
        <f t="shared" si="4"/>
        <v>3</v>
      </c>
      <c r="AA51" s="3">
        <f t="shared" si="5"/>
        <v>2</v>
      </c>
      <c r="AB51" s="3">
        <f t="shared" si="6"/>
        <v>3</v>
      </c>
      <c r="AC51" s="3">
        <f t="shared" si="7"/>
        <v>3</v>
      </c>
      <c r="AD51" s="3">
        <f t="shared" si="8"/>
        <v>2</v>
      </c>
      <c r="AE51" s="3">
        <f t="shared" si="9"/>
        <v>3</v>
      </c>
      <c r="AF51" s="3">
        <f t="shared" si="10"/>
        <v>2</v>
      </c>
    </row>
    <row r="52" spans="1:32" x14ac:dyDescent="0.25">
      <c r="A52" s="9"/>
      <c r="B52" s="9"/>
      <c r="C52" s="6" t="s">
        <v>62</v>
      </c>
      <c r="D52" s="7">
        <v>11.93</v>
      </c>
      <c r="E52" s="7">
        <v>5.8290000000000002E-2</v>
      </c>
      <c r="F52" s="7">
        <v>131000</v>
      </c>
      <c r="G52" s="7">
        <v>5</v>
      </c>
      <c r="H52" s="7">
        <v>1</v>
      </c>
      <c r="I52" s="8">
        <v>1</v>
      </c>
      <c r="K52">
        <v>3</v>
      </c>
      <c r="L52">
        <v>2</v>
      </c>
      <c r="M52">
        <v>1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3</v>
      </c>
      <c r="V52" s="3">
        <f t="shared" si="0"/>
        <v>2</v>
      </c>
      <c r="W52" s="3">
        <f t="shared" si="1"/>
        <v>5</v>
      </c>
      <c r="X52" s="3">
        <f t="shared" si="2"/>
        <v>4</v>
      </c>
      <c r="Y52" s="3">
        <f t="shared" si="3"/>
        <v>3</v>
      </c>
      <c r="Z52" s="3">
        <f t="shared" si="4"/>
        <v>4</v>
      </c>
      <c r="AA52" s="3">
        <f t="shared" si="5"/>
        <v>4</v>
      </c>
      <c r="AB52" s="3">
        <f t="shared" si="6"/>
        <v>4</v>
      </c>
      <c r="AC52" s="3">
        <f t="shared" si="7"/>
        <v>4</v>
      </c>
      <c r="AD52" s="3">
        <f t="shared" si="8"/>
        <v>4</v>
      </c>
      <c r="AE52" s="3">
        <f t="shared" si="9"/>
        <v>4</v>
      </c>
      <c r="AF52" s="3">
        <f t="shared" si="10"/>
        <v>5</v>
      </c>
    </row>
    <row r="53" spans="1:32" x14ac:dyDescent="0.25">
      <c r="A53" s="9"/>
      <c r="B53" s="9"/>
      <c r="C53" s="6" t="s">
        <v>63</v>
      </c>
      <c r="D53" s="7">
        <v>3.0390000000000001</v>
      </c>
      <c r="E53" s="7">
        <v>1.6999999999999999E-3</v>
      </c>
      <c r="F53" s="7">
        <v>117000</v>
      </c>
      <c r="G53" s="7">
        <v>10.61</v>
      </c>
      <c r="H53" s="7">
        <v>7</v>
      </c>
      <c r="I53" s="8">
        <v>7</v>
      </c>
      <c r="K53">
        <v>7</v>
      </c>
      <c r="L53">
        <v>6</v>
      </c>
      <c r="M53">
        <v>6</v>
      </c>
      <c r="N53">
        <v>8</v>
      </c>
      <c r="O53">
        <v>8</v>
      </c>
      <c r="P53">
        <v>10</v>
      </c>
      <c r="Q53">
        <v>11</v>
      </c>
      <c r="R53">
        <v>12</v>
      </c>
      <c r="S53">
        <v>13</v>
      </c>
      <c r="T53">
        <v>14</v>
      </c>
      <c r="V53" s="3">
        <f t="shared" si="0"/>
        <v>14</v>
      </c>
      <c r="W53" s="3">
        <f t="shared" si="1"/>
        <v>21</v>
      </c>
      <c r="X53" s="3">
        <f t="shared" si="2"/>
        <v>20</v>
      </c>
      <c r="Y53" s="3">
        <f t="shared" si="3"/>
        <v>20</v>
      </c>
      <c r="Z53" s="3">
        <f t="shared" si="4"/>
        <v>22</v>
      </c>
      <c r="AA53" s="3">
        <f t="shared" si="5"/>
        <v>22</v>
      </c>
      <c r="AB53" s="3">
        <f t="shared" si="6"/>
        <v>24</v>
      </c>
      <c r="AC53" s="3">
        <f t="shared" si="7"/>
        <v>25</v>
      </c>
      <c r="AD53" s="3">
        <f t="shared" si="8"/>
        <v>26</v>
      </c>
      <c r="AE53" s="3">
        <f t="shared" si="9"/>
        <v>27</v>
      </c>
      <c r="AF53" s="3">
        <f t="shared" si="10"/>
        <v>28</v>
      </c>
    </row>
    <row r="54" spans="1:32" x14ac:dyDescent="0.25">
      <c r="A54" s="9"/>
      <c r="B54" s="9"/>
      <c r="C54" s="6" t="s">
        <v>64</v>
      </c>
      <c r="D54" s="7">
        <v>4.8079999999999998</v>
      </c>
      <c r="E54" s="7">
        <v>3.3999999999999998E-3</v>
      </c>
      <c r="F54" s="7">
        <v>143664</v>
      </c>
      <c r="G54" s="7">
        <v>10</v>
      </c>
      <c r="H54" s="7">
        <v>1</v>
      </c>
      <c r="I54" s="8">
        <v>1</v>
      </c>
      <c r="K54">
        <v>3</v>
      </c>
      <c r="L54">
        <v>2</v>
      </c>
      <c r="M54">
        <v>1</v>
      </c>
      <c r="N54">
        <v>2</v>
      </c>
      <c r="O54">
        <v>1</v>
      </c>
      <c r="P54">
        <v>2</v>
      </c>
      <c r="Q54">
        <v>2</v>
      </c>
      <c r="R54">
        <v>2</v>
      </c>
      <c r="S54">
        <v>2</v>
      </c>
      <c r="T54">
        <v>3</v>
      </c>
      <c r="V54" s="3">
        <f t="shared" si="0"/>
        <v>2</v>
      </c>
      <c r="W54" s="3">
        <f t="shared" si="1"/>
        <v>5</v>
      </c>
      <c r="X54" s="3">
        <f t="shared" si="2"/>
        <v>4</v>
      </c>
      <c r="Y54" s="3">
        <f t="shared" si="3"/>
        <v>3</v>
      </c>
      <c r="Z54" s="3">
        <f t="shared" si="4"/>
        <v>4</v>
      </c>
      <c r="AA54" s="3">
        <f t="shared" si="5"/>
        <v>3</v>
      </c>
      <c r="AB54" s="3">
        <f t="shared" si="6"/>
        <v>4</v>
      </c>
      <c r="AC54" s="3">
        <f t="shared" si="7"/>
        <v>4</v>
      </c>
      <c r="AD54" s="3">
        <f t="shared" si="8"/>
        <v>4</v>
      </c>
      <c r="AE54" s="3">
        <f t="shared" si="9"/>
        <v>4</v>
      </c>
      <c r="AF54" s="3">
        <f t="shared" si="10"/>
        <v>5</v>
      </c>
    </row>
    <row r="55" spans="1:32" x14ac:dyDescent="0.25">
      <c r="A55" s="9"/>
      <c r="B55" s="9"/>
      <c r="C55" s="6" t="s">
        <v>65</v>
      </c>
      <c r="D55" s="7">
        <v>3</v>
      </c>
      <c r="E55" s="8">
        <v>5.3E-3</v>
      </c>
      <c r="F55" s="7">
        <v>103280.4</v>
      </c>
      <c r="G55" s="7">
        <v>7.72</v>
      </c>
      <c r="H55" s="7">
        <v>1</v>
      </c>
      <c r="I55" s="8">
        <v>1</v>
      </c>
      <c r="K55">
        <v>3</v>
      </c>
      <c r="L55">
        <v>2</v>
      </c>
      <c r="M55">
        <v>2</v>
      </c>
      <c r="N55">
        <v>2</v>
      </c>
      <c r="O55">
        <v>2</v>
      </c>
      <c r="P55">
        <v>2</v>
      </c>
      <c r="Q55">
        <v>3</v>
      </c>
      <c r="R55">
        <v>3</v>
      </c>
      <c r="S55">
        <v>3</v>
      </c>
      <c r="T55">
        <v>3</v>
      </c>
      <c r="V55" s="3">
        <f t="shared" si="0"/>
        <v>2</v>
      </c>
      <c r="W55" s="3">
        <f t="shared" si="1"/>
        <v>5</v>
      </c>
      <c r="X55" s="3">
        <f t="shared" si="2"/>
        <v>4</v>
      </c>
      <c r="Y55" s="3">
        <f t="shared" si="3"/>
        <v>4</v>
      </c>
      <c r="Z55" s="3">
        <f t="shared" si="4"/>
        <v>4</v>
      </c>
      <c r="AA55" s="3">
        <f t="shared" si="5"/>
        <v>4</v>
      </c>
      <c r="AB55" s="3">
        <f t="shared" si="6"/>
        <v>4</v>
      </c>
      <c r="AC55" s="3">
        <f t="shared" si="7"/>
        <v>5</v>
      </c>
      <c r="AD55" s="3">
        <f t="shared" si="8"/>
        <v>5</v>
      </c>
      <c r="AE55" s="3">
        <f t="shared" si="9"/>
        <v>5</v>
      </c>
      <c r="AF55" s="3">
        <f t="shared" si="10"/>
        <v>5</v>
      </c>
    </row>
    <row r="56" spans="1:32" x14ac:dyDescent="0.25">
      <c r="A56" s="9"/>
      <c r="B56" s="9"/>
      <c r="C56" s="6" t="s">
        <v>66</v>
      </c>
      <c r="D56" s="7">
        <v>27</v>
      </c>
      <c r="E56" s="8">
        <v>1.124E-2</v>
      </c>
      <c r="F56" s="7">
        <v>66666.7</v>
      </c>
      <c r="G56" s="9"/>
      <c r="H56" s="7">
        <v>1</v>
      </c>
      <c r="I56" s="8">
        <v>1</v>
      </c>
      <c r="K56">
        <v>4</v>
      </c>
      <c r="L56">
        <v>2</v>
      </c>
      <c r="M56">
        <v>3</v>
      </c>
      <c r="N56">
        <v>2</v>
      </c>
      <c r="O56">
        <v>3</v>
      </c>
      <c r="P56">
        <v>4</v>
      </c>
      <c r="Q56">
        <v>3</v>
      </c>
      <c r="R56">
        <v>4</v>
      </c>
      <c r="S56">
        <v>4</v>
      </c>
      <c r="T56">
        <v>4</v>
      </c>
      <c r="V56" s="3">
        <f t="shared" si="0"/>
        <v>2</v>
      </c>
      <c r="W56" s="3">
        <f t="shared" si="1"/>
        <v>6</v>
      </c>
      <c r="X56" s="3">
        <f t="shared" si="2"/>
        <v>4</v>
      </c>
      <c r="Y56" s="3">
        <f t="shared" si="3"/>
        <v>5</v>
      </c>
      <c r="Z56" s="3">
        <f t="shared" si="4"/>
        <v>4</v>
      </c>
      <c r="AA56" s="3">
        <f t="shared" si="5"/>
        <v>5</v>
      </c>
      <c r="AB56" s="3">
        <f t="shared" si="6"/>
        <v>6</v>
      </c>
      <c r="AC56" s="3">
        <f t="shared" si="7"/>
        <v>5</v>
      </c>
      <c r="AD56" s="3">
        <f t="shared" si="8"/>
        <v>6</v>
      </c>
      <c r="AE56" s="3">
        <f t="shared" si="9"/>
        <v>6</v>
      </c>
      <c r="AF56" s="3">
        <f t="shared" si="10"/>
        <v>6</v>
      </c>
    </row>
    <row r="57" spans="1:32" ht="43.5" x14ac:dyDescent="0.25">
      <c r="A57" s="5" t="s">
        <v>73</v>
      </c>
      <c r="B57" s="6" t="s">
        <v>74</v>
      </c>
      <c r="C57" s="6" t="s">
        <v>75</v>
      </c>
      <c r="D57" s="7">
        <f>1.553825+10.089463</f>
        <v>11.643288</v>
      </c>
      <c r="E57" s="8">
        <v>1.8687499999999999E-2</v>
      </c>
      <c r="F57" s="7">
        <v>77100</v>
      </c>
      <c r="G57" s="9"/>
      <c r="H57" s="7">
        <v>1</v>
      </c>
      <c r="I57" s="8">
        <v>1</v>
      </c>
      <c r="K57">
        <v>4</v>
      </c>
      <c r="L57">
        <v>2</v>
      </c>
      <c r="M57">
        <v>2</v>
      </c>
      <c r="N57">
        <v>3</v>
      </c>
      <c r="O57">
        <v>2</v>
      </c>
      <c r="P57">
        <v>3</v>
      </c>
      <c r="Q57">
        <v>3</v>
      </c>
      <c r="R57">
        <v>4</v>
      </c>
      <c r="S57">
        <v>3</v>
      </c>
      <c r="T57">
        <v>4</v>
      </c>
      <c r="V57" s="3">
        <f t="shared" si="0"/>
        <v>2</v>
      </c>
      <c r="W57" s="3">
        <f t="shared" si="1"/>
        <v>6</v>
      </c>
      <c r="X57" s="3">
        <f t="shared" si="2"/>
        <v>4</v>
      </c>
      <c r="Y57" s="3">
        <f t="shared" si="3"/>
        <v>4</v>
      </c>
      <c r="Z57" s="3">
        <f t="shared" si="4"/>
        <v>5</v>
      </c>
      <c r="AA57" s="3">
        <f t="shared" si="5"/>
        <v>4</v>
      </c>
      <c r="AB57" s="3">
        <f t="shared" si="6"/>
        <v>5</v>
      </c>
      <c r="AC57" s="3">
        <f t="shared" si="7"/>
        <v>5</v>
      </c>
      <c r="AD57" s="3">
        <f t="shared" si="8"/>
        <v>6</v>
      </c>
      <c r="AE57" s="3">
        <f t="shared" si="9"/>
        <v>5</v>
      </c>
      <c r="AF57" s="3">
        <f t="shared" si="10"/>
        <v>6</v>
      </c>
    </row>
    <row r="58" spans="1:32" x14ac:dyDescent="0.25">
      <c r="A58" s="9"/>
      <c r="B58" s="9"/>
      <c r="C58" s="6" t="s">
        <v>66</v>
      </c>
      <c r="D58" s="7">
        <v>23.513587999999999</v>
      </c>
      <c r="E58" s="8">
        <v>0.13601250000000001</v>
      </c>
      <c r="F58" s="7">
        <v>66666.7</v>
      </c>
      <c r="G58" s="9"/>
      <c r="H58" s="7">
        <v>2</v>
      </c>
      <c r="I58" s="8">
        <v>2</v>
      </c>
      <c r="K58">
        <v>5</v>
      </c>
      <c r="L58">
        <v>4</v>
      </c>
      <c r="M58">
        <v>4</v>
      </c>
      <c r="N58">
        <v>4</v>
      </c>
      <c r="O58">
        <v>5</v>
      </c>
      <c r="P58">
        <v>5</v>
      </c>
      <c r="Q58">
        <v>7</v>
      </c>
      <c r="R58">
        <v>6</v>
      </c>
      <c r="S58">
        <v>7</v>
      </c>
      <c r="T58">
        <v>8</v>
      </c>
      <c r="V58" s="3">
        <f t="shared" si="0"/>
        <v>4</v>
      </c>
      <c r="W58" s="3">
        <f t="shared" si="1"/>
        <v>9</v>
      </c>
      <c r="X58" s="3">
        <f t="shared" si="2"/>
        <v>8</v>
      </c>
      <c r="Y58" s="3">
        <f t="shared" si="3"/>
        <v>8</v>
      </c>
      <c r="Z58" s="3">
        <f t="shared" si="4"/>
        <v>8</v>
      </c>
      <c r="AA58" s="3">
        <f t="shared" si="5"/>
        <v>9</v>
      </c>
      <c r="AB58" s="3">
        <f t="shared" si="6"/>
        <v>9</v>
      </c>
      <c r="AC58" s="3">
        <f t="shared" si="7"/>
        <v>11</v>
      </c>
      <c r="AD58" s="3">
        <f t="shared" si="8"/>
        <v>10</v>
      </c>
      <c r="AE58" s="3">
        <f t="shared" si="9"/>
        <v>11</v>
      </c>
      <c r="AF58" s="3">
        <f t="shared" si="10"/>
        <v>12</v>
      </c>
    </row>
    <row r="59" spans="1:32" x14ac:dyDescent="0.25">
      <c r="A59" s="9"/>
      <c r="B59" s="9"/>
      <c r="C59" s="6" t="s">
        <v>76</v>
      </c>
      <c r="D59" s="7">
        <v>10.074999999999999</v>
      </c>
      <c r="E59" s="8">
        <v>4.8799999999999998E-3</v>
      </c>
      <c r="F59" s="7">
        <v>500000</v>
      </c>
      <c r="G59" s="9"/>
      <c r="H59" s="7">
        <v>4</v>
      </c>
      <c r="I59" s="8">
        <v>4</v>
      </c>
      <c r="K59">
        <v>3</v>
      </c>
      <c r="L59">
        <v>2</v>
      </c>
      <c r="M59">
        <v>1</v>
      </c>
      <c r="N59">
        <v>2</v>
      </c>
      <c r="O59">
        <v>2</v>
      </c>
      <c r="P59">
        <v>2</v>
      </c>
      <c r="Q59">
        <v>2</v>
      </c>
      <c r="R59">
        <v>3</v>
      </c>
      <c r="S59">
        <v>2</v>
      </c>
      <c r="T59">
        <v>3</v>
      </c>
      <c r="V59" s="3">
        <f t="shared" si="0"/>
        <v>8</v>
      </c>
      <c r="W59" s="3">
        <f t="shared" si="1"/>
        <v>11</v>
      </c>
      <c r="X59" s="3">
        <f t="shared" si="2"/>
        <v>10</v>
      </c>
      <c r="Y59" s="3">
        <f t="shared" si="3"/>
        <v>9</v>
      </c>
      <c r="Z59" s="3">
        <f t="shared" si="4"/>
        <v>10</v>
      </c>
      <c r="AA59" s="3">
        <f t="shared" si="5"/>
        <v>10</v>
      </c>
      <c r="AB59" s="3">
        <f t="shared" si="6"/>
        <v>10</v>
      </c>
      <c r="AC59" s="3">
        <f t="shared" si="7"/>
        <v>10</v>
      </c>
      <c r="AD59" s="3">
        <f t="shared" si="8"/>
        <v>11</v>
      </c>
      <c r="AE59" s="3">
        <f t="shared" si="9"/>
        <v>10</v>
      </c>
      <c r="AF59" s="3">
        <f t="shared" si="10"/>
        <v>11</v>
      </c>
    </row>
    <row r="60" spans="1:32" x14ac:dyDescent="0.25">
      <c r="A60" s="9"/>
      <c r="B60" s="6" t="s">
        <v>77</v>
      </c>
      <c r="C60" s="6" t="s">
        <v>78</v>
      </c>
      <c r="D60" s="7">
        <v>122.86365000000001</v>
      </c>
      <c r="E60" s="8">
        <v>0</v>
      </c>
      <c r="F60" s="7">
        <v>500000</v>
      </c>
      <c r="G60" s="9"/>
      <c r="H60" s="7">
        <v>1</v>
      </c>
      <c r="I60" s="8">
        <v>1</v>
      </c>
      <c r="K60">
        <v>2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V60" s="3">
        <f t="shared" si="0"/>
        <v>2</v>
      </c>
      <c r="W60" s="3">
        <f t="shared" si="1"/>
        <v>4</v>
      </c>
      <c r="X60" s="3">
        <f t="shared" si="2"/>
        <v>3</v>
      </c>
      <c r="Y60" s="3">
        <f t="shared" si="3"/>
        <v>3</v>
      </c>
      <c r="Z60" s="3">
        <f t="shared" si="4"/>
        <v>2</v>
      </c>
      <c r="AA60" s="3">
        <f t="shared" si="5"/>
        <v>3</v>
      </c>
      <c r="AB60" s="3">
        <f t="shared" si="6"/>
        <v>3</v>
      </c>
      <c r="AC60" s="3">
        <f t="shared" si="7"/>
        <v>3</v>
      </c>
      <c r="AD60" s="3">
        <f t="shared" si="8"/>
        <v>3</v>
      </c>
      <c r="AE60" s="3">
        <f t="shared" si="9"/>
        <v>3</v>
      </c>
      <c r="AF60" s="3">
        <f t="shared" si="10"/>
        <v>3</v>
      </c>
    </row>
    <row r="61" spans="1:32" x14ac:dyDescent="0.25">
      <c r="A61" s="9"/>
      <c r="B61" s="9"/>
      <c r="C61" s="6" t="s">
        <v>79</v>
      </c>
      <c r="D61" s="7">
        <v>70.400199999999998</v>
      </c>
      <c r="E61" s="8">
        <v>0.27153749999999999</v>
      </c>
      <c r="F61" s="7">
        <v>500000</v>
      </c>
      <c r="G61" s="9"/>
      <c r="H61" s="7">
        <v>1</v>
      </c>
      <c r="I61" s="8">
        <v>1</v>
      </c>
      <c r="K61">
        <v>2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V61" s="3">
        <f t="shared" si="0"/>
        <v>2</v>
      </c>
      <c r="W61" s="3">
        <f t="shared" si="1"/>
        <v>4</v>
      </c>
      <c r="X61" s="3">
        <f t="shared" si="2"/>
        <v>3</v>
      </c>
      <c r="Y61" s="3">
        <f t="shared" si="3"/>
        <v>3</v>
      </c>
      <c r="Z61" s="3">
        <f t="shared" si="4"/>
        <v>2</v>
      </c>
      <c r="AA61" s="3">
        <f t="shared" si="5"/>
        <v>3</v>
      </c>
      <c r="AB61" s="3">
        <f t="shared" si="6"/>
        <v>3</v>
      </c>
      <c r="AC61" s="3">
        <f t="shared" si="7"/>
        <v>3</v>
      </c>
      <c r="AD61" s="3">
        <f t="shared" si="8"/>
        <v>3</v>
      </c>
      <c r="AE61" s="3">
        <f t="shared" si="9"/>
        <v>3</v>
      </c>
      <c r="AF61" s="3">
        <f t="shared" si="10"/>
        <v>3</v>
      </c>
    </row>
    <row r="62" spans="1:32" x14ac:dyDescent="0.25">
      <c r="A62" s="9"/>
      <c r="B62" s="9"/>
      <c r="C62" s="6" t="s">
        <v>80</v>
      </c>
      <c r="D62" s="8">
        <v>23.641475</v>
      </c>
      <c r="E62" s="8">
        <v>0.158275</v>
      </c>
      <c r="F62" s="9"/>
      <c r="G62" s="9"/>
      <c r="H62" s="7">
        <v>1</v>
      </c>
      <c r="I62" s="8">
        <v>1</v>
      </c>
      <c r="V62" s="3">
        <f t="shared" si="0"/>
        <v>2</v>
      </c>
      <c r="W62" s="3">
        <f t="shared" si="1"/>
        <v>2</v>
      </c>
      <c r="X62" s="3">
        <f t="shared" si="2"/>
        <v>2</v>
      </c>
      <c r="Y62" s="3">
        <f t="shared" si="3"/>
        <v>2</v>
      </c>
      <c r="Z62" s="3">
        <f t="shared" si="4"/>
        <v>2</v>
      </c>
      <c r="AA62" s="3">
        <f t="shared" si="5"/>
        <v>2</v>
      </c>
      <c r="AB62" s="3">
        <f t="shared" si="6"/>
        <v>2</v>
      </c>
      <c r="AC62" s="3">
        <f t="shared" si="7"/>
        <v>2</v>
      </c>
      <c r="AD62" s="3">
        <f t="shared" si="8"/>
        <v>2</v>
      </c>
      <c r="AE62" s="3">
        <f t="shared" si="9"/>
        <v>2</v>
      </c>
      <c r="AF62" s="3">
        <f t="shared" si="10"/>
        <v>2</v>
      </c>
    </row>
    <row r="63" spans="1:32" x14ac:dyDescent="0.25">
      <c r="A63" s="9"/>
      <c r="B63" s="9"/>
      <c r="C63" s="6" t="s">
        <v>81</v>
      </c>
      <c r="D63" s="7">
        <v>1.30585</v>
      </c>
      <c r="E63" s="8">
        <v>4.3874999999999999E-3</v>
      </c>
      <c r="F63" s="7">
        <v>500000</v>
      </c>
      <c r="G63" s="9"/>
      <c r="H63" s="7">
        <v>1</v>
      </c>
      <c r="I63" s="8">
        <v>1</v>
      </c>
      <c r="K63">
        <v>2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V63" s="3">
        <f t="shared" si="0"/>
        <v>2</v>
      </c>
      <c r="W63" s="3">
        <f t="shared" si="1"/>
        <v>4</v>
      </c>
      <c r="X63" s="3">
        <f t="shared" si="2"/>
        <v>3</v>
      </c>
      <c r="Y63" s="3">
        <f t="shared" si="3"/>
        <v>3</v>
      </c>
      <c r="Z63" s="3">
        <f t="shared" si="4"/>
        <v>2</v>
      </c>
      <c r="AA63" s="3">
        <f t="shared" si="5"/>
        <v>3</v>
      </c>
      <c r="AB63" s="3">
        <f t="shared" si="6"/>
        <v>3</v>
      </c>
      <c r="AC63" s="3">
        <f t="shared" si="7"/>
        <v>3</v>
      </c>
      <c r="AD63" s="3">
        <f t="shared" si="8"/>
        <v>3</v>
      </c>
      <c r="AE63" s="3">
        <f t="shared" si="9"/>
        <v>3</v>
      </c>
      <c r="AF63" s="3">
        <f t="shared" si="10"/>
        <v>3</v>
      </c>
    </row>
    <row r="64" spans="1:32" x14ac:dyDescent="0.25">
      <c r="A64" s="9"/>
      <c r="B64" s="9"/>
      <c r="C64" s="6" t="s">
        <v>28</v>
      </c>
      <c r="D64" s="7">
        <v>80.778999999999996</v>
      </c>
      <c r="E64" s="7">
        <v>0.6391</v>
      </c>
      <c r="F64" s="7">
        <v>832600</v>
      </c>
      <c r="G64" s="9"/>
      <c r="H64" s="7">
        <v>1</v>
      </c>
      <c r="I64" s="8">
        <v>1</v>
      </c>
      <c r="K64">
        <v>2</v>
      </c>
      <c r="L64">
        <v>0</v>
      </c>
      <c r="M64">
        <v>1</v>
      </c>
      <c r="N64">
        <v>1</v>
      </c>
      <c r="O64">
        <v>0</v>
      </c>
      <c r="P64">
        <v>1</v>
      </c>
      <c r="Q64">
        <v>1</v>
      </c>
      <c r="R64">
        <v>0</v>
      </c>
      <c r="S64">
        <v>1</v>
      </c>
      <c r="T64">
        <v>0</v>
      </c>
      <c r="V64" s="3">
        <f t="shared" si="0"/>
        <v>2</v>
      </c>
      <c r="W64" s="3">
        <f t="shared" si="1"/>
        <v>4</v>
      </c>
      <c r="X64" s="3">
        <f t="shared" si="2"/>
        <v>2</v>
      </c>
      <c r="Y64" s="3">
        <f t="shared" si="3"/>
        <v>3</v>
      </c>
      <c r="Z64" s="3">
        <f t="shared" si="4"/>
        <v>3</v>
      </c>
      <c r="AA64" s="3">
        <f t="shared" si="5"/>
        <v>2</v>
      </c>
      <c r="AB64" s="3">
        <f t="shared" si="6"/>
        <v>3</v>
      </c>
      <c r="AC64" s="3">
        <f t="shared" si="7"/>
        <v>3</v>
      </c>
      <c r="AD64" s="3">
        <f t="shared" si="8"/>
        <v>2</v>
      </c>
      <c r="AE64" s="3">
        <f t="shared" si="9"/>
        <v>3</v>
      </c>
      <c r="AF64" s="3">
        <f t="shared" si="10"/>
        <v>2</v>
      </c>
    </row>
    <row r="65" spans="1:32" x14ac:dyDescent="0.25">
      <c r="A65" s="9"/>
      <c r="B65" s="9"/>
      <c r="C65" s="6" t="s">
        <v>82</v>
      </c>
      <c r="D65" s="8">
        <v>6.2643800000000001</v>
      </c>
      <c r="E65" s="7">
        <v>1.3809999999999999E-2</v>
      </c>
      <c r="F65" s="7">
        <v>242700</v>
      </c>
      <c r="G65" s="9"/>
      <c r="H65" s="8">
        <v>1</v>
      </c>
      <c r="I65" s="8">
        <v>1</v>
      </c>
      <c r="K65">
        <v>3</v>
      </c>
      <c r="L65">
        <v>1</v>
      </c>
      <c r="M65">
        <v>1</v>
      </c>
      <c r="N65">
        <v>1</v>
      </c>
      <c r="O65">
        <v>1</v>
      </c>
      <c r="P65">
        <v>2</v>
      </c>
      <c r="Q65">
        <v>1</v>
      </c>
      <c r="R65">
        <v>1</v>
      </c>
      <c r="S65">
        <v>2</v>
      </c>
      <c r="T65">
        <v>1</v>
      </c>
      <c r="V65" s="3">
        <f t="shared" si="0"/>
        <v>2</v>
      </c>
      <c r="W65" s="3">
        <f t="shared" si="1"/>
        <v>5</v>
      </c>
      <c r="X65" s="3">
        <f t="shared" si="2"/>
        <v>3</v>
      </c>
      <c r="Y65" s="3">
        <f t="shared" si="3"/>
        <v>3</v>
      </c>
      <c r="Z65" s="3">
        <f t="shared" si="4"/>
        <v>3</v>
      </c>
      <c r="AA65" s="3">
        <f t="shared" si="5"/>
        <v>3</v>
      </c>
      <c r="AB65" s="3">
        <f t="shared" si="6"/>
        <v>4</v>
      </c>
      <c r="AC65" s="3">
        <f t="shared" si="7"/>
        <v>3</v>
      </c>
      <c r="AD65" s="3">
        <f t="shared" si="8"/>
        <v>3</v>
      </c>
      <c r="AE65" s="3">
        <f t="shared" si="9"/>
        <v>4</v>
      </c>
      <c r="AF65" s="3">
        <f t="shared" si="10"/>
        <v>3</v>
      </c>
    </row>
    <row r="66" spans="1:32" ht="57.75" x14ac:dyDescent="0.25">
      <c r="A66" s="5" t="s">
        <v>83</v>
      </c>
      <c r="B66" s="6" t="s">
        <v>74</v>
      </c>
      <c r="C66" s="6" t="s">
        <v>75</v>
      </c>
      <c r="D66" s="8">
        <f>8.8564125+57.509563</f>
        <v>66.365975500000005</v>
      </c>
      <c r="E66" s="8">
        <v>0.1064375</v>
      </c>
      <c r="F66" s="7">
        <v>77100</v>
      </c>
      <c r="G66" s="9"/>
      <c r="H66" s="7">
        <v>1</v>
      </c>
      <c r="I66" s="9"/>
      <c r="K66">
        <v>4</v>
      </c>
      <c r="L66">
        <v>2</v>
      </c>
      <c r="M66">
        <v>2</v>
      </c>
      <c r="N66">
        <v>3</v>
      </c>
      <c r="O66">
        <v>2</v>
      </c>
      <c r="P66">
        <v>3</v>
      </c>
      <c r="Q66">
        <v>3</v>
      </c>
      <c r="R66">
        <v>4</v>
      </c>
      <c r="S66">
        <v>3</v>
      </c>
      <c r="T66">
        <v>4</v>
      </c>
      <c r="V66" s="3">
        <f t="shared" si="0"/>
        <v>1</v>
      </c>
      <c r="W66" s="3">
        <f t="shared" si="1"/>
        <v>5</v>
      </c>
      <c r="X66" s="3">
        <f t="shared" si="2"/>
        <v>3</v>
      </c>
      <c r="Y66" s="3">
        <f t="shared" si="3"/>
        <v>3</v>
      </c>
      <c r="Z66" s="3">
        <f t="shared" si="4"/>
        <v>4</v>
      </c>
      <c r="AA66" s="3">
        <f t="shared" si="5"/>
        <v>3</v>
      </c>
      <c r="AB66" s="3">
        <f t="shared" si="6"/>
        <v>4</v>
      </c>
      <c r="AC66" s="3">
        <f t="shared" si="7"/>
        <v>4</v>
      </c>
      <c r="AD66" s="3">
        <f t="shared" si="8"/>
        <v>5</v>
      </c>
      <c r="AE66" s="3">
        <f t="shared" si="9"/>
        <v>4</v>
      </c>
      <c r="AF66" s="3">
        <f t="shared" si="10"/>
        <v>5</v>
      </c>
    </row>
    <row r="67" spans="1:32" x14ac:dyDescent="0.25">
      <c r="A67" s="9"/>
      <c r="B67" s="9"/>
      <c r="C67" s="6" t="s">
        <v>84</v>
      </c>
      <c r="D67" s="8">
        <v>134.02724000000001</v>
      </c>
      <c r="E67" s="8">
        <v>0.77512499999999995</v>
      </c>
      <c r="F67" s="7">
        <v>66666.7</v>
      </c>
      <c r="G67" s="9"/>
      <c r="H67" s="7">
        <v>2</v>
      </c>
      <c r="I67" s="9"/>
      <c r="K67">
        <v>5</v>
      </c>
      <c r="L67">
        <v>4</v>
      </c>
      <c r="M67">
        <v>4</v>
      </c>
      <c r="N67">
        <v>4</v>
      </c>
      <c r="O67">
        <v>5</v>
      </c>
      <c r="P67">
        <v>5</v>
      </c>
      <c r="Q67">
        <v>7</v>
      </c>
      <c r="R67">
        <v>6</v>
      </c>
      <c r="S67">
        <v>7</v>
      </c>
      <c r="T67">
        <v>8</v>
      </c>
      <c r="V67" s="3">
        <f t="shared" si="0"/>
        <v>2</v>
      </c>
      <c r="W67" s="3">
        <f t="shared" si="1"/>
        <v>7</v>
      </c>
      <c r="X67" s="3">
        <f t="shared" si="2"/>
        <v>6</v>
      </c>
      <c r="Y67" s="3">
        <f t="shared" si="3"/>
        <v>6</v>
      </c>
      <c r="Z67" s="3">
        <f t="shared" si="4"/>
        <v>6</v>
      </c>
      <c r="AA67" s="3">
        <f t="shared" si="5"/>
        <v>7</v>
      </c>
      <c r="AB67" s="3">
        <f t="shared" si="6"/>
        <v>7</v>
      </c>
      <c r="AC67" s="3">
        <f t="shared" si="7"/>
        <v>9</v>
      </c>
      <c r="AD67" s="3">
        <f t="shared" si="8"/>
        <v>8</v>
      </c>
      <c r="AE67" s="3">
        <f t="shared" si="9"/>
        <v>9</v>
      </c>
      <c r="AF67" s="3">
        <f t="shared" si="10"/>
        <v>10</v>
      </c>
    </row>
    <row r="68" spans="1:32" x14ac:dyDescent="0.25">
      <c r="A68" s="9"/>
      <c r="B68" s="9"/>
      <c r="C68" s="6" t="s">
        <v>76</v>
      </c>
      <c r="D68" s="8">
        <v>10.074999999999999</v>
      </c>
      <c r="E68" s="8">
        <v>4.875E-3</v>
      </c>
      <c r="F68" s="7">
        <v>500000</v>
      </c>
      <c r="G68" s="9"/>
      <c r="H68" s="7">
        <v>4</v>
      </c>
      <c r="I68" s="9"/>
      <c r="K68">
        <v>3</v>
      </c>
      <c r="L68">
        <v>2</v>
      </c>
      <c r="M68">
        <v>1</v>
      </c>
      <c r="N68">
        <v>2</v>
      </c>
      <c r="O68">
        <v>2</v>
      </c>
      <c r="P68">
        <v>2</v>
      </c>
      <c r="Q68">
        <v>2</v>
      </c>
      <c r="R68">
        <v>3</v>
      </c>
      <c r="S68">
        <v>2</v>
      </c>
      <c r="T68">
        <v>3</v>
      </c>
      <c r="V68" s="3">
        <f t="shared" ref="V68:V80" si="11">H68+I68</f>
        <v>4</v>
      </c>
      <c r="W68" s="3">
        <f t="shared" ref="W68:W80" si="12">$H68+$I68+K68</f>
        <v>7</v>
      </c>
      <c r="X68" s="3">
        <f t="shared" ref="X68:X80" si="13">$H68+$I68+L68</f>
        <v>6</v>
      </c>
      <c r="Y68" s="3">
        <f t="shared" ref="Y68:Y80" si="14">$H68+$I68+M68</f>
        <v>5</v>
      </c>
      <c r="Z68" s="3">
        <f t="shared" ref="Z68:Z80" si="15">$H68+$I68+N68</f>
        <v>6</v>
      </c>
      <c r="AA68" s="3">
        <f t="shared" ref="AA68:AA80" si="16">$H68+$I68+O68</f>
        <v>6</v>
      </c>
      <c r="AB68" s="3">
        <f t="shared" ref="AB68:AB80" si="17">$H68+$I68+P68</f>
        <v>6</v>
      </c>
      <c r="AC68" s="3">
        <f t="shared" ref="AC68:AC80" si="18">$H68+$I68+Q68</f>
        <v>6</v>
      </c>
      <c r="AD68" s="3">
        <f t="shared" ref="AD68:AD80" si="19">$H68+$I68+R68</f>
        <v>7</v>
      </c>
      <c r="AE68" s="3">
        <f t="shared" ref="AE68:AE80" si="20">$H68+$I68+S68</f>
        <v>6</v>
      </c>
      <c r="AF68" s="3">
        <f t="shared" ref="AF68:AF80" si="21">$H68+$I68+T68</f>
        <v>7</v>
      </c>
    </row>
    <row r="69" spans="1:32" x14ac:dyDescent="0.25">
      <c r="A69" s="9"/>
      <c r="B69" s="6" t="s">
        <v>77</v>
      </c>
      <c r="C69" s="6" t="s">
        <v>78</v>
      </c>
      <c r="D69" s="8">
        <v>136.54274000000001</v>
      </c>
      <c r="E69" s="8">
        <v>0</v>
      </c>
      <c r="F69" s="7">
        <v>500000</v>
      </c>
      <c r="G69" s="9"/>
      <c r="H69" s="7">
        <v>1</v>
      </c>
      <c r="I69" s="9"/>
      <c r="K69">
        <v>2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V69" s="3">
        <f t="shared" si="11"/>
        <v>1</v>
      </c>
      <c r="W69" s="3">
        <f t="shared" si="12"/>
        <v>3</v>
      </c>
      <c r="X69" s="3">
        <f t="shared" si="13"/>
        <v>2</v>
      </c>
      <c r="Y69" s="3">
        <f t="shared" si="14"/>
        <v>1</v>
      </c>
      <c r="Z69" s="3">
        <f t="shared" si="15"/>
        <v>1</v>
      </c>
      <c r="AA69" s="3">
        <f t="shared" si="16"/>
        <v>1</v>
      </c>
      <c r="AB69" s="3">
        <f t="shared" si="17"/>
        <v>2</v>
      </c>
      <c r="AC69" s="3">
        <f t="shared" si="18"/>
        <v>1</v>
      </c>
      <c r="AD69" s="3">
        <f t="shared" si="19"/>
        <v>1</v>
      </c>
      <c r="AE69" s="3">
        <f t="shared" si="20"/>
        <v>1</v>
      </c>
      <c r="AF69" s="3">
        <f t="shared" si="21"/>
        <v>1</v>
      </c>
    </row>
    <row r="70" spans="1:32" x14ac:dyDescent="0.25">
      <c r="A70" s="9"/>
      <c r="B70" s="9"/>
      <c r="C70" s="6" t="s">
        <v>79</v>
      </c>
      <c r="D70" s="8">
        <v>75.532925000000006</v>
      </c>
      <c r="E70" s="8">
        <v>0.30176249999999999</v>
      </c>
      <c r="F70" s="7">
        <v>500000</v>
      </c>
      <c r="G70" s="9"/>
      <c r="H70" s="7">
        <v>1</v>
      </c>
      <c r="I70" s="9"/>
      <c r="K70">
        <v>2</v>
      </c>
      <c r="L70">
        <v>1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V70" s="3">
        <f t="shared" si="11"/>
        <v>1</v>
      </c>
      <c r="W70" s="3">
        <f t="shared" si="12"/>
        <v>3</v>
      </c>
      <c r="X70" s="3">
        <f t="shared" si="13"/>
        <v>2</v>
      </c>
      <c r="Y70" s="3">
        <f t="shared" si="14"/>
        <v>1</v>
      </c>
      <c r="Z70" s="3">
        <f t="shared" si="15"/>
        <v>1</v>
      </c>
      <c r="AA70" s="3">
        <f t="shared" si="16"/>
        <v>1</v>
      </c>
      <c r="AB70" s="3">
        <f t="shared" si="17"/>
        <v>2</v>
      </c>
      <c r="AC70" s="3">
        <f t="shared" si="18"/>
        <v>1</v>
      </c>
      <c r="AD70" s="3">
        <f t="shared" si="19"/>
        <v>1</v>
      </c>
      <c r="AE70" s="3">
        <f t="shared" si="20"/>
        <v>1</v>
      </c>
      <c r="AF70" s="3">
        <f t="shared" si="21"/>
        <v>1</v>
      </c>
    </row>
    <row r="71" spans="1:32" x14ac:dyDescent="0.25">
      <c r="A71" s="9"/>
      <c r="B71" s="9"/>
      <c r="C71" s="6" t="s">
        <v>80</v>
      </c>
      <c r="D71" s="8">
        <v>25.167024999999999</v>
      </c>
      <c r="E71" s="8">
        <v>0.17598749999999999</v>
      </c>
      <c r="F71" s="9"/>
      <c r="G71" s="9"/>
      <c r="H71" s="7">
        <v>1</v>
      </c>
      <c r="I71" s="9"/>
      <c r="V71" s="3">
        <f t="shared" si="11"/>
        <v>1</v>
      </c>
      <c r="W71" s="3">
        <f t="shared" si="12"/>
        <v>1</v>
      </c>
      <c r="X71" s="3">
        <f t="shared" si="13"/>
        <v>1</v>
      </c>
      <c r="Y71" s="3">
        <f t="shared" si="14"/>
        <v>1</v>
      </c>
      <c r="Z71" s="3">
        <f t="shared" si="15"/>
        <v>1</v>
      </c>
      <c r="AA71" s="3">
        <f t="shared" si="16"/>
        <v>1</v>
      </c>
      <c r="AB71" s="3">
        <f t="shared" si="17"/>
        <v>1</v>
      </c>
      <c r="AC71" s="3">
        <f t="shared" si="18"/>
        <v>1</v>
      </c>
      <c r="AD71" s="3">
        <f t="shared" si="19"/>
        <v>1</v>
      </c>
      <c r="AE71" s="3">
        <f t="shared" si="20"/>
        <v>1</v>
      </c>
      <c r="AF71" s="3">
        <f t="shared" si="21"/>
        <v>1</v>
      </c>
    </row>
    <row r="72" spans="1:32" x14ac:dyDescent="0.25">
      <c r="A72" s="9"/>
      <c r="B72" s="9"/>
      <c r="C72" s="6" t="s">
        <v>81</v>
      </c>
      <c r="D72" s="8">
        <v>1.30585</v>
      </c>
      <c r="E72" s="8">
        <v>4.3874999999999999E-3</v>
      </c>
      <c r="F72" s="7">
        <v>500000</v>
      </c>
      <c r="G72" s="9"/>
      <c r="H72" s="7">
        <v>1</v>
      </c>
      <c r="I72" s="9"/>
      <c r="K72">
        <v>2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V72" s="3">
        <f t="shared" si="11"/>
        <v>1</v>
      </c>
      <c r="W72" s="3">
        <f t="shared" si="12"/>
        <v>3</v>
      </c>
      <c r="X72" s="3">
        <f t="shared" si="13"/>
        <v>2</v>
      </c>
      <c r="Y72" s="3">
        <f t="shared" si="14"/>
        <v>1</v>
      </c>
      <c r="Z72" s="3">
        <f t="shared" si="15"/>
        <v>1</v>
      </c>
      <c r="AA72" s="3">
        <f t="shared" si="16"/>
        <v>1</v>
      </c>
      <c r="AB72" s="3">
        <f t="shared" si="17"/>
        <v>2</v>
      </c>
      <c r="AC72" s="3">
        <f t="shared" si="18"/>
        <v>1</v>
      </c>
      <c r="AD72" s="3">
        <f t="shared" si="19"/>
        <v>1</v>
      </c>
      <c r="AE72" s="3">
        <f t="shared" si="20"/>
        <v>1</v>
      </c>
      <c r="AF72" s="3">
        <f t="shared" si="21"/>
        <v>1</v>
      </c>
    </row>
    <row r="73" spans="1:32" x14ac:dyDescent="0.25">
      <c r="A73" s="9"/>
      <c r="B73" s="9"/>
      <c r="C73" s="6" t="s">
        <v>28</v>
      </c>
      <c r="D73" s="7">
        <v>80.778999999999996</v>
      </c>
      <c r="E73" s="7">
        <v>0.6391</v>
      </c>
      <c r="F73" s="7">
        <v>832600</v>
      </c>
      <c r="G73" s="9"/>
      <c r="H73" s="7">
        <v>1</v>
      </c>
      <c r="I73" s="9"/>
      <c r="K73">
        <v>2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V73" s="3">
        <f t="shared" si="11"/>
        <v>1</v>
      </c>
      <c r="W73" s="3">
        <f t="shared" si="12"/>
        <v>3</v>
      </c>
      <c r="X73" s="3">
        <f t="shared" si="13"/>
        <v>1</v>
      </c>
      <c r="Y73" s="3">
        <f t="shared" si="14"/>
        <v>1</v>
      </c>
      <c r="Z73" s="3">
        <f t="shared" si="15"/>
        <v>2</v>
      </c>
      <c r="AA73" s="3">
        <f t="shared" si="16"/>
        <v>1</v>
      </c>
      <c r="AB73" s="3">
        <f t="shared" si="17"/>
        <v>1</v>
      </c>
      <c r="AC73" s="3">
        <f t="shared" si="18"/>
        <v>1</v>
      </c>
      <c r="AD73" s="3">
        <f t="shared" si="19"/>
        <v>1</v>
      </c>
      <c r="AE73" s="3">
        <f t="shared" si="20"/>
        <v>2</v>
      </c>
      <c r="AF73" s="3">
        <f t="shared" si="21"/>
        <v>1</v>
      </c>
    </row>
    <row r="74" spans="1:32" x14ac:dyDescent="0.25">
      <c r="A74" s="9"/>
      <c r="B74" s="9"/>
      <c r="C74" s="5" t="s">
        <v>82</v>
      </c>
      <c r="D74" s="8">
        <v>6.2643800000000001</v>
      </c>
      <c r="E74" s="7">
        <v>1.3809999999999999E-2</v>
      </c>
      <c r="F74" s="7">
        <v>242700</v>
      </c>
      <c r="G74" s="9"/>
      <c r="H74" s="8">
        <v>1</v>
      </c>
      <c r="I74" s="9"/>
      <c r="K74">
        <v>3</v>
      </c>
      <c r="L74">
        <v>0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  <c r="S74">
        <v>1</v>
      </c>
      <c r="T74">
        <v>0</v>
      </c>
      <c r="V74" s="3">
        <f t="shared" si="11"/>
        <v>1</v>
      </c>
      <c r="W74" s="3">
        <f t="shared" si="12"/>
        <v>4</v>
      </c>
      <c r="X74" s="3">
        <f t="shared" si="13"/>
        <v>1</v>
      </c>
      <c r="Y74" s="3">
        <f t="shared" si="14"/>
        <v>2</v>
      </c>
      <c r="Z74" s="3">
        <f t="shared" si="15"/>
        <v>1</v>
      </c>
      <c r="AA74" s="3">
        <f t="shared" si="16"/>
        <v>2</v>
      </c>
      <c r="AB74" s="3">
        <f t="shared" si="17"/>
        <v>1</v>
      </c>
      <c r="AC74" s="3">
        <f t="shared" si="18"/>
        <v>1</v>
      </c>
      <c r="AD74" s="3">
        <f t="shared" si="19"/>
        <v>1</v>
      </c>
      <c r="AE74" s="3">
        <f t="shared" si="20"/>
        <v>2</v>
      </c>
      <c r="AF74" s="3">
        <f t="shared" si="21"/>
        <v>1</v>
      </c>
    </row>
    <row r="75" spans="1:32" x14ac:dyDescent="0.25">
      <c r="A75" s="6" t="s">
        <v>85</v>
      </c>
      <c r="B75" s="6" t="s">
        <v>86</v>
      </c>
      <c r="C75" s="9"/>
      <c r="D75" s="8">
        <v>21.84</v>
      </c>
      <c r="E75" s="8">
        <v>0.28022000000000002</v>
      </c>
      <c r="F75" s="9"/>
      <c r="G75" s="9"/>
      <c r="H75" s="8">
        <v>1</v>
      </c>
      <c r="I75" s="8">
        <v>1</v>
      </c>
      <c r="V75" s="3">
        <f t="shared" si="11"/>
        <v>2</v>
      </c>
      <c r="W75" s="3">
        <f t="shared" si="12"/>
        <v>2</v>
      </c>
      <c r="X75" s="3">
        <f t="shared" si="13"/>
        <v>2</v>
      </c>
      <c r="Y75" s="3">
        <f t="shared" si="14"/>
        <v>2</v>
      </c>
      <c r="Z75" s="3">
        <f t="shared" si="15"/>
        <v>2</v>
      </c>
      <c r="AA75" s="3">
        <f t="shared" si="16"/>
        <v>2</v>
      </c>
      <c r="AB75" s="3">
        <f t="shared" si="17"/>
        <v>2</v>
      </c>
      <c r="AC75" s="3">
        <f t="shared" si="18"/>
        <v>2</v>
      </c>
      <c r="AD75" s="3">
        <f t="shared" si="19"/>
        <v>2</v>
      </c>
      <c r="AE75" s="3">
        <f t="shared" si="20"/>
        <v>2</v>
      </c>
      <c r="AF75" s="3">
        <f t="shared" si="21"/>
        <v>2</v>
      </c>
    </row>
    <row r="76" spans="1:32" x14ac:dyDescent="0.25">
      <c r="A76" s="9"/>
      <c r="B76" s="6" t="s">
        <v>87</v>
      </c>
      <c r="C76" s="9"/>
      <c r="D76" s="8">
        <v>80.953999999999994</v>
      </c>
      <c r="E76" s="8">
        <v>0.68679000000000001</v>
      </c>
      <c r="F76" s="9"/>
      <c r="G76" s="9"/>
      <c r="H76" s="8">
        <v>1</v>
      </c>
      <c r="I76" s="8">
        <v>1</v>
      </c>
      <c r="V76" s="3">
        <f t="shared" si="11"/>
        <v>2</v>
      </c>
      <c r="W76" s="3">
        <f t="shared" si="12"/>
        <v>2</v>
      </c>
      <c r="X76" s="3">
        <f t="shared" si="13"/>
        <v>2</v>
      </c>
      <c r="Y76" s="3">
        <f t="shared" si="14"/>
        <v>2</v>
      </c>
      <c r="Z76" s="3">
        <f t="shared" si="15"/>
        <v>2</v>
      </c>
      <c r="AA76" s="3">
        <f t="shared" si="16"/>
        <v>2</v>
      </c>
      <c r="AB76" s="3">
        <f t="shared" si="17"/>
        <v>2</v>
      </c>
      <c r="AC76" s="3">
        <f t="shared" si="18"/>
        <v>2</v>
      </c>
      <c r="AD76" s="3">
        <f t="shared" si="19"/>
        <v>2</v>
      </c>
      <c r="AE76" s="3">
        <f t="shared" si="20"/>
        <v>2</v>
      </c>
      <c r="AF76" s="3">
        <f t="shared" si="21"/>
        <v>2</v>
      </c>
    </row>
    <row r="77" spans="1:32" x14ac:dyDescent="0.25">
      <c r="A77" s="9"/>
      <c r="B77" s="5" t="s">
        <v>88</v>
      </c>
      <c r="C77" s="9"/>
      <c r="D77" s="8">
        <v>6.3E-2</v>
      </c>
      <c r="E77" s="8">
        <v>2.0670000000000001E-2</v>
      </c>
      <c r="F77" s="9"/>
      <c r="G77" s="9"/>
      <c r="H77" s="8">
        <v>1</v>
      </c>
      <c r="I77" s="8">
        <v>1</v>
      </c>
      <c r="V77" s="3">
        <f t="shared" si="11"/>
        <v>2</v>
      </c>
      <c r="W77" s="3">
        <f t="shared" si="12"/>
        <v>2</v>
      </c>
      <c r="X77" s="3">
        <f t="shared" si="13"/>
        <v>2</v>
      </c>
      <c r="Y77" s="3">
        <f t="shared" si="14"/>
        <v>2</v>
      </c>
      <c r="Z77" s="3">
        <f t="shared" si="15"/>
        <v>2</v>
      </c>
      <c r="AA77" s="3">
        <f t="shared" si="16"/>
        <v>2</v>
      </c>
      <c r="AB77" s="3">
        <f t="shared" si="17"/>
        <v>2</v>
      </c>
      <c r="AC77" s="3">
        <f t="shared" si="18"/>
        <v>2</v>
      </c>
      <c r="AD77" s="3">
        <f t="shared" si="19"/>
        <v>2</v>
      </c>
      <c r="AE77" s="3">
        <f t="shared" si="20"/>
        <v>2</v>
      </c>
      <c r="AF77" s="3">
        <f t="shared" si="21"/>
        <v>2</v>
      </c>
    </row>
    <row r="78" spans="1:32" x14ac:dyDescent="0.25">
      <c r="A78" s="9"/>
      <c r="B78" s="6" t="s">
        <v>89</v>
      </c>
      <c r="C78" s="9"/>
      <c r="D78" s="8">
        <v>100.21</v>
      </c>
      <c r="E78" s="8">
        <v>0.05</v>
      </c>
      <c r="F78" s="9"/>
      <c r="G78" s="9"/>
      <c r="H78" s="8">
        <v>1</v>
      </c>
      <c r="I78" s="8">
        <v>1</v>
      </c>
      <c r="V78" s="3">
        <f t="shared" si="11"/>
        <v>2</v>
      </c>
      <c r="W78" s="3">
        <f t="shared" si="12"/>
        <v>2</v>
      </c>
      <c r="X78" s="3">
        <f t="shared" si="13"/>
        <v>2</v>
      </c>
      <c r="Y78" s="3">
        <f t="shared" si="14"/>
        <v>2</v>
      </c>
      <c r="Z78" s="3">
        <f t="shared" si="15"/>
        <v>2</v>
      </c>
      <c r="AA78" s="3">
        <f t="shared" si="16"/>
        <v>2</v>
      </c>
      <c r="AB78" s="3">
        <f t="shared" si="17"/>
        <v>2</v>
      </c>
      <c r="AC78" s="3">
        <f t="shared" si="18"/>
        <v>2</v>
      </c>
      <c r="AD78" s="3">
        <f t="shared" si="19"/>
        <v>2</v>
      </c>
      <c r="AE78" s="3">
        <f t="shared" si="20"/>
        <v>2</v>
      </c>
      <c r="AF78" s="3">
        <f t="shared" si="21"/>
        <v>2</v>
      </c>
    </row>
    <row r="79" spans="1:32" x14ac:dyDescent="0.25">
      <c r="A79" s="9"/>
      <c r="B79" s="6" t="s">
        <v>90</v>
      </c>
      <c r="C79" s="9"/>
      <c r="D79" s="8">
        <v>10.503</v>
      </c>
      <c r="E79" s="8">
        <v>8.9999999999999993E-3</v>
      </c>
      <c r="F79" s="9"/>
      <c r="G79" s="9"/>
      <c r="H79" s="8">
        <v>1</v>
      </c>
      <c r="I79" s="8">
        <v>1</v>
      </c>
      <c r="V79" s="3">
        <f t="shared" si="11"/>
        <v>2</v>
      </c>
      <c r="W79" s="3">
        <f t="shared" si="12"/>
        <v>2</v>
      </c>
      <c r="X79" s="3">
        <f t="shared" si="13"/>
        <v>2</v>
      </c>
      <c r="Y79" s="3">
        <f t="shared" si="14"/>
        <v>2</v>
      </c>
      <c r="Z79" s="3">
        <f t="shared" si="15"/>
        <v>2</v>
      </c>
      <c r="AA79" s="3">
        <f t="shared" si="16"/>
        <v>2</v>
      </c>
      <c r="AB79" s="3">
        <f t="shared" si="17"/>
        <v>2</v>
      </c>
      <c r="AC79" s="3">
        <f t="shared" si="18"/>
        <v>2</v>
      </c>
      <c r="AD79" s="3">
        <f t="shared" si="19"/>
        <v>2</v>
      </c>
      <c r="AE79" s="3">
        <f t="shared" si="20"/>
        <v>2</v>
      </c>
      <c r="AF79" s="3">
        <f t="shared" si="21"/>
        <v>2</v>
      </c>
    </row>
    <row r="80" spans="1:32" x14ac:dyDescent="0.25">
      <c r="A80" s="9"/>
      <c r="B80" s="6" t="s">
        <v>91</v>
      </c>
      <c r="C80" s="9"/>
      <c r="D80" s="8">
        <v>53.045999999999999</v>
      </c>
      <c r="E80" s="7">
        <v>4.546E-2</v>
      </c>
      <c r="F80" s="9"/>
      <c r="G80" s="9"/>
      <c r="H80" s="8">
        <v>1</v>
      </c>
      <c r="I80" s="8">
        <v>1</v>
      </c>
      <c r="V80" s="3">
        <f t="shared" si="11"/>
        <v>2</v>
      </c>
      <c r="W80" s="3">
        <f t="shared" si="12"/>
        <v>2</v>
      </c>
      <c r="X80" s="3">
        <f t="shared" si="13"/>
        <v>2</v>
      </c>
      <c r="Y80" s="3">
        <f t="shared" si="14"/>
        <v>2</v>
      </c>
      <c r="Z80" s="3">
        <f t="shared" si="15"/>
        <v>2</v>
      </c>
      <c r="AA80" s="3">
        <f t="shared" si="16"/>
        <v>2</v>
      </c>
      <c r="AB80" s="3">
        <f t="shared" si="17"/>
        <v>2</v>
      </c>
      <c r="AC80" s="3">
        <f t="shared" si="18"/>
        <v>2</v>
      </c>
      <c r="AD80" s="3">
        <f t="shared" si="19"/>
        <v>2</v>
      </c>
      <c r="AE80" s="3">
        <f t="shared" si="20"/>
        <v>2</v>
      </c>
      <c r="AF80" s="3">
        <f t="shared" si="21"/>
        <v>2</v>
      </c>
    </row>
    <row r="81" spans="1:32" s="20" customFormat="1" ht="29.25" x14ac:dyDescent="0.25">
      <c r="A81" s="17"/>
      <c r="B81" s="18" t="s">
        <v>154</v>
      </c>
      <c r="C81" s="17"/>
      <c r="D81" s="19">
        <v>5152</v>
      </c>
      <c r="E81" s="19">
        <f>0.00657*(5152/(2.3*4*(19000/24)))</f>
        <v>4.6474105263157898E-3</v>
      </c>
      <c r="F81" s="17"/>
      <c r="G81" s="17"/>
      <c r="H81" s="19">
        <v>1</v>
      </c>
      <c r="I81" s="19">
        <v>0</v>
      </c>
      <c r="V81" s="20">
        <f>H81+I81</f>
        <v>1</v>
      </c>
      <c r="W81" s="20">
        <v>2</v>
      </c>
      <c r="X81" s="20">
        <v>3</v>
      </c>
      <c r="Y81" s="20">
        <v>4</v>
      </c>
      <c r="Z81" s="20">
        <v>5</v>
      </c>
      <c r="AA81" s="20">
        <v>6</v>
      </c>
      <c r="AB81" s="20">
        <v>7</v>
      </c>
      <c r="AC81" s="20">
        <v>8</v>
      </c>
      <c r="AD81" s="20">
        <v>9</v>
      </c>
      <c r="AE81" s="20">
        <v>10</v>
      </c>
      <c r="AF81" s="20">
        <v>11</v>
      </c>
    </row>
    <row r="82" spans="1:32" ht="43.5" x14ac:dyDescent="0.25">
      <c r="A82" s="5" t="s">
        <v>94</v>
      </c>
      <c r="B82" s="5" t="s">
        <v>95</v>
      </c>
      <c r="C82" s="9"/>
      <c r="D82" s="8">
        <v>4580</v>
      </c>
      <c r="E82" s="8">
        <v>33.333329999999997</v>
      </c>
      <c r="F82" s="9"/>
      <c r="G82" s="9"/>
      <c r="H82" s="8">
        <v>1</v>
      </c>
      <c r="I82" s="8">
        <v>1</v>
      </c>
      <c r="V82" s="3">
        <f>H82+I82</f>
        <v>2</v>
      </c>
      <c r="W82" s="3">
        <f>$H82+$I82+K82</f>
        <v>2</v>
      </c>
      <c r="X82" s="3">
        <f>$H82+$I82+L82</f>
        <v>2</v>
      </c>
      <c r="Y82" s="3">
        <f>$H82+$I82+M82</f>
        <v>2</v>
      </c>
      <c r="Z82" s="3">
        <f>$H82+$I82+N82</f>
        <v>2</v>
      </c>
      <c r="AA82" s="3">
        <f>$H82+$I82+O82</f>
        <v>2</v>
      </c>
      <c r="AB82" s="3">
        <f>$H82+$I82+P82</f>
        <v>2</v>
      </c>
      <c r="AC82" s="3">
        <f>$H82+$I82+Q82</f>
        <v>2</v>
      </c>
      <c r="AD82" s="3">
        <f>$H82+$I82+R82</f>
        <v>2</v>
      </c>
      <c r="AE82" s="3">
        <f>$H82+$I82+S82</f>
        <v>2</v>
      </c>
      <c r="AF82" s="3">
        <f>$H82+$I82+T82</f>
        <v>2</v>
      </c>
    </row>
    <row r="83" spans="1:32" ht="43.5" x14ac:dyDescent="0.25">
      <c r="A83" s="5" t="s">
        <v>96</v>
      </c>
      <c r="B83" s="5" t="s">
        <v>97</v>
      </c>
      <c r="C83" s="10" t="s">
        <v>98</v>
      </c>
      <c r="D83" s="8">
        <v>400</v>
      </c>
      <c r="E83" s="8">
        <v>2</v>
      </c>
      <c r="F83" s="9"/>
      <c r="G83" s="9"/>
      <c r="H83" s="8">
        <v>1</v>
      </c>
      <c r="I83" s="8">
        <v>0</v>
      </c>
      <c r="V83" s="3">
        <f>H83+I83</f>
        <v>1</v>
      </c>
      <c r="W83" s="3">
        <f>$H83+$I83+K83</f>
        <v>1</v>
      </c>
      <c r="X83" s="3">
        <f>$H83+$I83+L83</f>
        <v>1</v>
      </c>
      <c r="Y83" s="3">
        <f>$H83+$I83+M83</f>
        <v>1</v>
      </c>
      <c r="Z83" s="3">
        <f>$H83+$I83+N83</f>
        <v>1</v>
      </c>
      <c r="AA83" s="3">
        <f>$H83+$I83+O83</f>
        <v>1</v>
      </c>
      <c r="AB83" s="3">
        <f>$H83+$I83+P83</f>
        <v>1</v>
      </c>
      <c r="AC83" s="3">
        <f>$H83+$I83+Q83</f>
        <v>1</v>
      </c>
      <c r="AD83" s="3">
        <f>$H83+$I83+R83</f>
        <v>1</v>
      </c>
      <c r="AE83" s="3">
        <f>$H83+$I83+S83</f>
        <v>1</v>
      </c>
      <c r="AF83" s="3">
        <f>$H83+$I83+T83</f>
        <v>1</v>
      </c>
    </row>
    <row r="84" spans="1:32" ht="15.75" x14ac:dyDescent="0.25">
      <c r="A84" s="9"/>
      <c r="B84" s="9"/>
      <c r="C84" s="10" t="s">
        <v>99</v>
      </c>
      <c r="D84" s="8">
        <v>50</v>
      </c>
      <c r="E84" s="8">
        <v>0.25</v>
      </c>
      <c r="F84" s="9"/>
      <c r="G84" s="9"/>
      <c r="H84" s="8">
        <v>1</v>
      </c>
      <c r="I84" s="8">
        <v>0</v>
      </c>
      <c r="V84" s="3">
        <f>H84+I84</f>
        <v>1</v>
      </c>
      <c r="W84" s="3">
        <f>$H84+$I84+K84</f>
        <v>1</v>
      </c>
      <c r="X84" s="3">
        <f>$H84+$I84+L84</f>
        <v>1</v>
      </c>
      <c r="Y84" s="3">
        <f>$H84+$I84+M84</f>
        <v>1</v>
      </c>
      <c r="Z84" s="3">
        <f>$H84+$I84+N84</f>
        <v>1</v>
      </c>
      <c r="AA84" s="3">
        <f>$H84+$I84+O84</f>
        <v>1</v>
      </c>
      <c r="AB84" s="3">
        <f>$H84+$I84+P84</f>
        <v>1</v>
      </c>
      <c r="AC84" s="3">
        <f>$H84+$I84+Q84</f>
        <v>1</v>
      </c>
      <c r="AD84" s="3">
        <f>$H84+$I84+R84</f>
        <v>1</v>
      </c>
      <c r="AE84" s="3">
        <f>$H84+$I84+S84</f>
        <v>1</v>
      </c>
      <c r="AF84" s="3">
        <f>$H84+$I84+T84</f>
        <v>1</v>
      </c>
    </row>
    <row r="85" spans="1:32" ht="15.75" x14ac:dyDescent="0.25">
      <c r="A85" s="9"/>
      <c r="B85" s="9"/>
      <c r="C85" s="10" t="s">
        <v>100</v>
      </c>
      <c r="D85" s="8">
        <v>70</v>
      </c>
      <c r="E85" s="8">
        <v>0.3</v>
      </c>
      <c r="F85" s="9"/>
      <c r="G85" s="9"/>
      <c r="H85" s="8">
        <v>1</v>
      </c>
      <c r="I85" s="8">
        <v>0</v>
      </c>
      <c r="V85" s="3">
        <f>H85+I85</f>
        <v>1</v>
      </c>
      <c r="W85" s="3">
        <f>$H85+$I85+K85</f>
        <v>1</v>
      </c>
      <c r="X85" s="3">
        <f>$H85+$I85+L85</f>
        <v>1</v>
      </c>
      <c r="Y85" s="3">
        <f>$H85+$I85+M85</f>
        <v>1</v>
      </c>
      <c r="Z85" s="3">
        <f>$H85+$I85+N85</f>
        <v>1</v>
      </c>
      <c r="AA85" s="3">
        <f>$H85+$I85+O85</f>
        <v>1</v>
      </c>
      <c r="AB85" s="3">
        <f>$H85+$I85+P85</f>
        <v>1</v>
      </c>
      <c r="AC85" s="3">
        <f>$H85+$I85+Q85</f>
        <v>1</v>
      </c>
      <c r="AD85" s="3">
        <f>$H85+$I85+R85</f>
        <v>1</v>
      </c>
      <c r="AE85" s="3">
        <f>$H85+$I85+S85</f>
        <v>1</v>
      </c>
      <c r="AF85" s="3">
        <f>$H85+$I85+T85</f>
        <v>1</v>
      </c>
    </row>
    <row r="86" spans="1:32" ht="15.75" x14ac:dyDescent="0.25">
      <c r="A86" s="9"/>
      <c r="B86" s="9"/>
      <c r="C86" s="10" t="s">
        <v>101</v>
      </c>
      <c r="D86" s="8">
        <v>197.917</v>
      </c>
      <c r="E86" s="8">
        <v>1.425</v>
      </c>
      <c r="F86" s="9"/>
      <c r="G86" s="9"/>
      <c r="H86" s="8">
        <v>1</v>
      </c>
      <c r="I86" s="8">
        <v>0</v>
      </c>
      <c r="V86" s="3">
        <f>H86+I86</f>
        <v>1</v>
      </c>
      <c r="W86" s="3">
        <f>$H86+$I86+K86</f>
        <v>1</v>
      </c>
      <c r="X86" s="3">
        <f>$H86+$I86+L86</f>
        <v>1</v>
      </c>
      <c r="Y86" s="3">
        <f>$H86+$I86+M86</f>
        <v>1</v>
      </c>
      <c r="Z86" s="3">
        <f>$H86+$I86+N86</f>
        <v>1</v>
      </c>
      <c r="AA86" s="3">
        <f>$H86+$I86+O86</f>
        <v>1</v>
      </c>
      <c r="AB86" s="3">
        <f>$H86+$I86+P86</f>
        <v>1</v>
      </c>
      <c r="AC86" s="3">
        <f>$H86+$I86+Q86</f>
        <v>1</v>
      </c>
      <c r="AD86" s="3">
        <f>$H86+$I86+R86</f>
        <v>1</v>
      </c>
      <c r="AE86" s="3">
        <f>$H86+$I86+S86</f>
        <v>1</v>
      </c>
      <c r="AF86" s="3">
        <f>$H86+$I86+T86</f>
        <v>1</v>
      </c>
    </row>
    <row r="87" spans="1:32" ht="15.75" x14ac:dyDescent="0.25">
      <c r="A87" s="9"/>
      <c r="B87" s="9"/>
      <c r="C87" s="10" t="s">
        <v>102</v>
      </c>
      <c r="D87" s="8">
        <v>15</v>
      </c>
      <c r="E87" s="8">
        <v>1.35E-2</v>
      </c>
      <c r="F87" s="9"/>
      <c r="G87" s="9"/>
      <c r="H87" s="8">
        <v>1</v>
      </c>
      <c r="I87" s="8">
        <v>0</v>
      </c>
      <c r="V87" s="3">
        <f>H87+I87</f>
        <v>1</v>
      </c>
      <c r="W87" s="3">
        <f>$H87+$I87+K87</f>
        <v>1</v>
      </c>
      <c r="X87" s="3">
        <f>$H87+$I87+L87</f>
        <v>1</v>
      </c>
      <c r="Y87" s="3">
        <f>$H87+$I87+M87</f>
        <v>1</v>
      </c>
      <c r="Z87" s="3">
        <f>$H87+$I87+N87</f>
        <v>1</v>
      </c>
      <c r="AA87" s="3">
        <f>$H87+$I87+O87</f>
        <v>1</v>
      </c>
      <c r="AB87" s="3">
        <f>$H87+$I87+P87</f>
        <v>1</v>
      </c>
      <c r="AC87" s="3">
        <f>$H87+$I87+Q87</f>
        <v>1</v>
      </c>
      <c r="AD87" s="3">
        <f>$H87+$I87+R87</f>
        <v>1</v>
      </c>
      <c r="AE87" s="3">
        <f>$H87+$I87+S87</f>
        <v>1</v>
      </c>
      <c r="AF87" s="3">
        <f>$H87+$I87+T87</f>
        <v>1</v>
      </c>
    </row>
    <row r="88" spans="1:32" ht="15.75" x14ac:dyDescent="0.25">
      <c r="A88" s="9"/>
      <c r="B88" s="9"/>
      <c r="C88" s="10" t="s">
        <v>103</v>
      </c>
      <c r="D88" s="8">
        <v>40</v>
      </c>
      <c r="E88" s="8">
        <v>0.56000000000000005</v>
      </c>
      <c r="F88" s="9"/>
      <c r="G88" s="9"/>
      <c r="H88" s="8">
        <v>1</v>
      </c>
      <c r="I88" s="8">
        <v>0</v>
      </c>
      <c r="V88" s="3">
        <f>H88+I88</f>
        <v>1</v>
      </c>
      <c r="W88" s="3">
        <f>$H88+$I88+K88</f>
        <v>1</v>
      </c>
      <c r="X88" s="3">
        <f>$H88+$I88+L88</f>
        <v>1</v>
      </c>
      <c r="Y88" s="3">
        <f>$H88+$I88+M88</f>
        <v>1</v>
      </c>
      <c r="Z88" s="3">
        <f>$H88+$I88+N88</f>
        <v>1</v>
      </c>
      <c r="AA88" s="3">
        <f>$H88+$I88+O88</f>
        <v>1</v>
      </c>
      <c r="AB88" s="3">
        <f>$H88+$I88+P88</f>
        <v>1</v>
      </c>
      <c r="AC88" s="3">
        <f>$H88+$I88+Q88</f>
        <v>1</v>
      </c>
      <c r="AD88" s="3">
        <f>$H88+$I88+R88</f>
        <v>1</v>
      </c>
      <c r="AE88" s="3">
        <f>$H88+$I88+S88</f>
        <v>1</v>
      </c>
      <c r="AF88" s="3">
        <f>$H88+$I88+T88</f>
        <v>1</v>
      </c>
    </row>
    <row r="89" spans="1:32" ht="15.75" x14ac:dyDescent="0.25">
      <c r="A89" s="9"/>
      <c r="B89" s="9"/>
      <c r="C89" s="10" t="s">
        <v>104</v>
      </c>
      <c r="D89" s="8">
        <v>20</v>
      </c>
      <c r="E89" s="8">
        <v>5.5999999999999999E-3</v>
      </c>
      <c r="F89" s="9"/>
      <c r="G89" s="9"/>
      <c r="H89" s="8">
        <v>1</v>
      </c>
      <c r="I89" s="8">
        <v>0</v>
      </c>
      <c r="V89" s="3">
        <f>H89+I89</f>
        <v>1</v>
      </c>
      <c r="W89" s="3">
        <f>$H89+$I89+K89</f>
        <v>1</v>
      </c>
      <c r="X89" s="3">
        <f>$H89+$I89+L89</f>
        <v>1</v>
      </c>
      <c r="Y89" s="3">
        <f>$H89+$I89+M89</f>
        <v>1</v>
      </c>
      <c r="Z89" s="3">
        <f>$H89+$I89+N89</f>
        <v>1</v>
      </c>
      <c r="AA89" s="3">
        <f>$H89+$I89+O89</f>
        <v>1</v>
      </c>
      <c r="AB89" s="3">
        <f>$H89+$I89+P89</f>
        <v>1</v>
      </c>
      <c r="AC89" s="3">
        <f>$H89+$I89+Q89</f>
        <v>1</v>
      </c>
      <c r="AD89" s="3">
        <f>$H89+$I89+R89</f>
        <v>1</v>
      </c>
      <c r="AE89" s="3">
        <f>$H89+$I89+S89</f>
        <v>1</v>
      </c>
      <c r="AF89" s="3">
        <f>$H89+$I89+T89</f>
        <v>1</v>
      </c>
    </row>
    <row r="90" spans="1:32" ht="29.25" x14ac:dyDescent="0.25">
      <c r="A90" s="9"/>
      <c r="B90" s="5" t="s">
        <v>105</v>
      </c>
      <c r="C90" s="10" t="s">
        <v>106</v>
      </c>
      <c r="D90" s="8">
        <v>90</v>
      </c>
      <c r="E90" s="8">
        <v>4.3600000000000003</v>
      </c>
      <c r="F90" s="9"/>
      <c r="G90" s="9"/>
      <c r="H90" s="8">
        <v>1</v>
      </c>
      <c r="I90" s="8">
        <v>0</v>
      </c>
      <c r="V90" s="3">
        <f>H90+I90</f>
        <v>1</v>
      </c>
      <c r="W90" s="3">
        <f>$H90+$I90+K90</f>
        <v>1</v>
      </c>
      <c r="X90" s="3">
        <f>$H90+$I90+L90</f>
        <v>1</v>
      </c>
      <c r="Y90" s="3">
        <f>$H90+$I90+M90</f>
        <v>1</v>
      </c>
      <c r="Z90" s="3">
        <f>$H90+$I90+N90</f>
        <v>1</v>
      </c>
      <c r="AA90" s="3">
        <f>$H90+$I90+O90</f>
        <v>1</v>
      </c>
      <c r="AB90" s="3">
        <f>$H90+$I90+P90</f>
        <v>1</v>
      </c>
      <c r="AC90" s="3">
        <f>$H90+$I90+Q90</f>
        <v>1</v>
      </c>
      <c r="AD90" s="3">
        <f>$H90+$I90+R90</f>
        <v>1</v>
      </c>
      <c r="AE90" s="3">
        <f>$H90+$I90+S90</f>
        <v>1</v>
      </c>
      <c r="AF90" s="3">
        <f>$H90+$I90+T90</f>
        <v>1</v>
      </c>
    </row>
    <row r="91" spans="1:32" ht="15.75" x14ac:dyDescent="0.25">
      <c r="A91" s="9"/>
      <c r="B91" s="9"/>
      <c r="C91" s="10" t="s">
        <v>107</v>
      </c>
      <c r="D91" s="8">
        <v>158.333</v>
      </c>
      <c r="E91" s="8">
        <v>4.1166700000000001</v>
      </c>
      <c r="F91" s="9"/>
      <c r="G91" s="9"/>
      <c r="H91" s="8">
        <v>1</v>
      </c>
      <c r="I91" s="8">
        <v>0</v>
      </c>
      <c r="V91" s="3">
        <f>H91+I91</f>
        <v>1</v>
      </c>
      <c r="W91" s="3">
        <f>$H91+$I91+K91</f>
        <v>1</v>
      </c>
      <c r="X91" s="3">
        <f>$H91+$I91+L91</f>
        <v>1</v>
      </c>
      <c r="Y91" s="3">
        <f>$H91+$I91+M91</f>
        <v>1</v>
      </c>
      <c r="Z91" s="3">
        <f>$H91+$I91+N91</f>
        <v>1</v>
      </c>
      <c r="AA91" s="3">
        <f>$H91+$I91+O91</f>
        <v>1</v>
      </c>
      <c r="AB91" s="3">
        <f>$H91+$I91+P91</f>
        <v>1</v>
      </c>
      <c r="AC91" s="3">
        <f>$H91+$I91+Q91</f>
        <v>1</v>
      </c>
      <c r="AD91" s="3">
        <f>$H91+$I91+R91</f>
        <v>1</v>
      </c>
      <c r="AE91" s="3">
        <f>$H91+$I91+S91</f>
        <v>1</v>
      </c>
      <c r="AF91" s="3">
        <f>$H91+$I91+T91</f>
        <v>1</v>
      </c>
    </row>
    <row r="92" spans="1:32" ht="15.75" x14ac:dyDescent="0.25">
      <c r="A92" s="9"/>
      <c r="B92" s="9"/>
      <c r="C92" s="10" t="s">
        <v>108</v>
      </c>
      <c r="D92" s="8">
        <v>728.33299999999997</v>
      </c>
      <c r="E92" s="8">
        <v>2.5333299999999999</v>
      </c>
      <c r="F92" s="9"/>
      <c r="G92" s="9"/>
      <c r="H92" s="8">
        <v>1</v>
      </c>
      <c r="I92" s="8">
        <v>0</v>
      </c>
      <c r="V92" s="3">
        <f>H92+I92</f>
        <v>1</v>
      </c>
      <c r="W92" s="3">
        <f>$H92+$I92+K92</f>
        <v>1</v>
      </c>
      <c r="X92" s="3">
        <f>$H92+$I92+L92</f>
        <v>1</v>
      </c>
      <c r="Y92" s="3">
        <f>$H92+$I92+M92</f>
        <v>1</v>
      </c>
      <c r="Z92" s="3">
        <f>$H92+$I92+N92</f>
        <v>1</v>
      </c>
      <c r="AA92" s="3">
        <f>$H92+$I92+O92</f>
        <v>1</v>
      </c>
      <c r="AB92" s="3">
        <f>$H92+$I92+P92</f>
        <v>1</v>
      </c>
      <c r="AC92" s="3">
        <f>$H92+$I92+Q92</f>
        <v>1</v>
      </c>
      <c r="AD92" s="3">
        <f>$H92+$I92+R92</f>
        <v>1</v>
      </c>
      <c r="AE92" s="3">
        <f>$H92+$I92+S92</f>
        <v>1</v>
      </c>
      <c r="AF92" s="3">
        <f>$H92+$I92+T92</f>
        <v>1</v>
      </c>
    </row>
    <row r="93" spans="1:32" ht="15.75" x14ac:dyDescent="0.25">
      <c r="A93" s="9"/>
      <c r="B93" s="5" t="s">
        <v>109</v>
      </c>
      <c r="C93" s="10" t="s">
        <v>110</v>
      </c>
      <c r="D93" s="8">
        <v>75</v>
      </c>
      <c r="E93" s="8">
        <v>1.41</v>
      </c>
      <c r="F93" s="9"/>
      <c r="G93" s="9"/>
      <c r="H93" s="8">
        <v>1</v>
      </c>
      <c r="I93" s="8">
        <v>0</v>
      </c>
      <c r="V93" s="3">
        <f>H93+I93</f>
        <v>1</v>
      </c>
      <c r="W93" s="3">
        <f>$H93+$I93+K93</f>
        <v>1</v>
      </c>
      <c r="X93" s="3">
        <f>$H93+$I93+L93</f>
        <v>1</v>
      </c>
      <c r="Y93" s="3">
        <f>$H93+$I93+M93</f>
        <v>1</v>
      </c>
      <c r="Z93" s="3">
        <f>$H93+$I93+N93</f>
        <v>1</v>
      </c>
      <c r="AA93" s="3">
        <f>$H93+$I93+O93</f>
        <v>1</v>
      </c>
      <c r="AB93" s="3">
        <f>$H93+$I93+P93</f>
        <v>1</v>
      </c>
      <c r="AC93" s="3">
        <f>$H93+$I93+Q93</f>
        <v>1</v>
      </c>
      <c r="AD93" s="3">
        <f>$H93+$I93+R93</f>
        <v>1</v>
      </c>
      <c r="AE93" s="3">
        <f>$H93+$I93+S93</f>
        <v>1</v>
      </c>
      <c r="AF93" s="3">
        <f>$H93+$I93+T93</f>
        <v>1</v>
      </c>
    </row>
    <row r="94" spans="1:32" ht="15.75" x14ac:dyDescent="0.25">
      <c r="A94" s="9"/>
      <c r="B94" s="9"/>
      <c r="C94" s="10" t="s">
        <v>111</v>
      </c>
      <c r="D94" s="8">
        <v>8</v>
      </c>
      <c r="E94" s="8">
        <v>0.01</v>
      </c>
      <c r="F94" s="9"/>
      <c r="G94" s="9"/>
      <c r="H94" s="8">
        <v>1</v>
      </c>
      <c r="I94" s="8">
        <v>0</v>
      </c>
      <c r="V94" s="3">
        <f>H94+I94</f>
        <v>1</v>
      </c>
      <c r="W94" s="3">
        <f>$H94+$I94+K94</f>
        <v>1</v>
      </c>
      <c r="X94" s="3">
        <f>$H94+$I94+L94</f>
        <v>1</v>
      </c>
      <c r="Y94" s="3">
        <f>$H94+$I94+M94</f>
        <v>1</v>
      </c>
      <c r="Z94" s="3">
        <f>$H94+$I94+N94</f>
        <v>1</v>
      </c>
      <c r="AA94" s="3">
        <f>$H94+$I94+O94</f>
        <v>1</v>
      </c>
      <c r="AB94" s="3">
        <f>$H94+$I94+P94</f>
        <v>1</v>
      </c>
      <c r="AC94" s="3">
        <f>$H94+$I94+Q94</f>
        <v>1</v>
      </c>
      <c r="AD94" s="3">
        <f>$H94+$I94+R94</f>
        <v>1</v>
      </c>
      <c r="AE94" s="3">
        <f>$H94+$I94+S94</f>
        <v>1</v>
      </c>
      <c r="AF94" s="3">
        <f>$H94+$I94+T94</f>
        <v>1</v>
      </c>
    </row>
    <row r="95" spans="1:32" ht="15.75" x14ac:dyDescent="0.25">
      <c r="A95" s="9"/>
      <c r="B95" s="9"/>
      <c r="C95" s="10" t="s">
        <v>112</v>
      </c>
      <c r="D95" s="8">
        <v>7.2</v>
      </c>
      <c r="E95" s="8">
        <v>7.4999999999999997E-2</v>
      </c>
      <c r="F95" s="9"/>
      <c r="G95" s="9"/>
      <c r="H95" s="8">
        <v>1</v>
      </c>
      <c r="I95" s="8">
        <v>0</v>
      </c>
      <c r="V95" s="3">
        <f>H95+I95</f>
        <v>1</v>
      </c>
      <c r="W95" s="3">
        <f>$H95+$I95+K95</f>
        <v>1</v>
      </c>
      <c r="X95" s="3">
        <f>$H95+$I95+L95</f>
        <v>1</v>
      </c>
      <c r="Y95" s="3">
        <f>$H95+$I95+M95</f>
        <v>1</v>
      </c>
      <c r="Z95" s="3">
        <f>$H95+$I95+N95</f>
        <v>1</v>
      </c>
      <c r="AA95" s="3">
        <f>$H95+$I95+O95</f>
        <v>1</v>
      </c>
      <c r="AB95" s="3">
        <f>$H95+$I95+P95</f>
        <v>1</v>
      </c>
      <c r="AC95" s="3">
        <f>$H95+$I95+Q95</f>
        <v>1</v>
      </c>
      <c r="AD95" s="3">
        <f>$H95+$I95+R95</f>
        <v>1</v>
      </c>
      <c r="AE95" s="3">
        <f>$H95+$I95+S95</f>
        <v>1</v>
      </c>
      <c r="AF95" s="3">
        <f>$H95+$I95+T95</f>
        <v>1</v>
      </c>
    </row>
    <row r="96" spans="1:32" ht="15.75" x14ac:dyDescent="0.25">
      <c r="A96" s="9"/>
      <c r="B96" s="9"/>
      <c r="C96" s="10" t="s">
        <v>113</v>
      </c>
      <c r="D96" s="8">
        <v>237.5</v>
      </c>
      <c r="E96" s="8">
        <v>4.75</v>
      </c>
      <c r="F96" s="9"/>
      <c r="G96" s="9"/>
      <c r="H96" s="8">
        <v>1</v>
      </c>
      <c r="I96" s="8">
        <v>0</v>
      </c>
      <c r="V96" s="3">
        <f>H96+I96</f>
        <v>1</v>
      </c>
      <c r="W96" s="3">
        <f>$H96+$I96+K96</f>
        <v>1</v>
      </c>
      <c r="X96" s="3">
        <f>$H96+$I96+L96</f>
        <v>1</v>
      </c>
      <c r="Y96" s="3">
        <f>$H96+$I96+M96</f>
        <v>1</v>
      </c>
      <c r="Z96" s="3">
        <f>$H96+$I96+N96</f>
        <v>1</v>
      </c>
      <c r="AA96" s="3">
        <f>$H96+$I96+O96</f>
        <v>1</v>
      </c>
      <c r="AB96" s="3">
        <f>$H96+$I96+P96</f>
        <v>1</v>
      </c>
      <c r="AC96" s="3">
        <f>$H96+$I96+Q96</f>
        <v>1</v>
      </c>
      <c r="AD96" s="3">
        <f>$H96+$I96+R96</f>
        <v>1</v>
      </c>
      <c r="AE96" s="3">
        <f>$H96+$I96+S96</f>
        <v>1</v>
      </c>
      <c r="AF96" s="3">
        <f>$H96+$I96+T96</f>
        <v>1</v>
      </c>
    </row>
    <row r="97" spans="1:32" ht="15.75" x14ac:dyDescent="0.25">
      <c r="A97" s="9"/>
      <c r="B97" s="5" t="s">
        <v>114</v>
      </c>
      <c r="C97" s="10" t="s">
        <v>114</v>
      </c>
      <c r="D97" s="8">
        <v>396</v>
      </c>
      <c r="E97" s="8">
        <v>1.3440000000000001</v>
      </c>
      <c r="F97" s="9"/>
      <c r="G97" s="9"/>
      <c r="H97" s="8">
        <v>1</v>
      </c>
      <c r="I97" s="8">
        <v>0</v>
      </c>
      <c r="V97" s="3">
        <f>H97+I97</f>
        <v>1</v>
      </c>
      <c r="W97" s="3">
        <f>$H97+$I97+K97</f>
        <v>1</v>
      </c>
      <c r="X97" s="3">
        <f>$H97+$I97+L97</f>
        <v>1</v>
      </c>
      <c r="Y97" s="3">
        <f>$H97+$I97+M97</f>
        <v>1</v>
      </c>
      <c r="Z97" s="3">
        <f>$H97+$I97+N97</f>
        <v>1</v>
      </c>
      <c r="AA97" s="3">
        <f>$H97+$I97+O97</f>
        <v>1</v>
      </c>
      <c r="AB97" s="3">
        <f>$H97+$I97+P97</f>
        <v>1</v>
      </c>
      <c r="AC97" s="3">
        <f>$H97+$I97+Q97</f>
        <v>1</v>
      </c>
      <c r="AD97" s="3">
        <f>$H97+$I97+R97</f>
        <v>1</v>
      </c>
      <c r="AE97" s="3">
        <f>$H97+$I97+S97</f>
        <v>1</v>
      </c>
      <c r="AF97" s="3">
        <f>$H97+$I97+T97</f>
        <v>1</v>
      </c>
    </row>
    <row r="98" spans="1:32" ht="15.75" x14ac:dyDescent="0.25">
      <c r="A98" s="9"/>
      <c r="B98" s="9"/>
      <c r="C98" s="10" t="s">
        <v>115</v>
      </c>
      <c r="D98" s="8">
        <v>100</v>
      </c>
      <c r="E98" s="8">
        <v>0.75</v>
      </c>
      <c r="F98" s="9"/>
      <c r="G98" s="9"/>
      <c r="H98" s="8">
        <v>1</v>
      </c>
      <c r="I98" s="8">
        <v>0</v>
      </c>
      <c r="V98" s="3">
        <f>H98+I98</f>
        <v>1</v>
      </c>
      <c r="W98" s="3">
        <f>$H98+$I98+K98</f>
        <v>1</v>
      </c>
      <c r="X98" s="3">
        <f>$H98+$I98+L98</f>
        <v>1</v>
      </c>
      <c r="Y98" s="3">
        <f>$H98+$I98+M98</f>
        <v>1</v>
      </c>
      <c r="Z98" s="3">
        <f>$H98+$I98+N98</f>
        <v>1</v>
      </c>
      <c r="AA98" s="3">
        <f>$H98+$I98+O98</f>
        <v>1</v>
      </c>
      <c r="AB98" s="3">
        <f>$H98+$I98+P98</f>
        <v>1</v>
      </c>
      <c r="AC98" s="3">
        <f>$H98+$I98+Q98</f>
        <v>1</v>
      </c>
      <c r="AD98" s="3">
        <f>$H98+$I98+R98</f>
        <v>1</v>
      </c>
      <c r="AE98" s="3">
        <f>$H98+$I98+S98</f>
        <v>1</v>
      </c>
      <c r="AF98" s="3">
        <f>$H98+$I98+T98</f>
        <v>1</v>
      </c>
    </row>
    <row r="99" spans="1:32" ht="15.75" x14ac:dyDescent="0.25">
      <c r="A99" s="9"/>
      <c r="B99" s="9"/>
      <c r="C99" s="10" t="s">
        <v>116</v>
      </c>
      <c r="D99" s="8">
        <v>60</v>
      </c>
      <c r="E99" s="8">
        <v>0.75</v>
      </c>
      <c r="F99" s="9"/>
      <c r="G99" s="9"/>
      <c r="H99" s="8">
        <v>1</v>
      </c>
      <c r="I99" s="8">
        <v>0</v>
      </c>
      <c r="V99" s="3">
        <f>H99+I99</f>
        <v>1</v>
      </c>
      <c r="W99" s="3">
        <f>$H99+$I99+K99</f>
        <v>1</v>
      </c>
      <c r="X99" s="3">
        <f>$H99+$I99+L99</f>
        <v>1</v>
      </c>
      <c r="Y99" s="3">
        <f>$H99+$I99+M99</f>
        <v>1</v>
      </c>
      <c r="Z99" s="3">
        <f>$H99+$I99+N99</f>
        <v>1</v>
      </c>
      <c r="AA99" s="3">
        <f>$H99+$I99+O99</f>
        <v>1</v>
      </c>
      <c r="AB99" s="3">
        <f>$H99+$I99+P99</f>
        <v>1</v>
      </c>
      <c r="AC99" s="3">
        <f>$H99+$I99+Q99</f>
        <v>1</v>
      </c>
      <c r="AD99" s="3">
        <f>$H99+$I99+R99</f>
        <v>1</v>
      </c>
      <c r="AE99" s="3">
        <f>$H99+$I99+S99</f>
        <v>1</v>
      </c>
      <c r="AF99" s="3">
        <f>$H99+$I99+T99</f>
        <v>1</v>
      </c>
    </row>
    <row r="100" spans="1:32" ht="43.5" x14ac:dyDescent="0.25">
      <c r="A100" s="9"/>
      <c r="B100" s="5" t="s">
        <v>117</v>
      </c>
      <c r="C100" s="5" t="s">
        <v>118</v>
      </c>
      <c r="D100" s="8">
        <v>200</v>
      </c>
      <c r="E100" s="8">
        <v>3</v>
      </c>
      <c r="F100" s="9"/>
      <c r="G100" s="9"/>
      <c r="H100" s="8">
        <v>1</v>
      </c>
      <c r="I100" s="8">
        <v>0</v>
      </c>
      <c r="V100" s="3">
        <f>H100+I100</f>
        <v>1</v>
      </c>
      <c r="W100" s="3">
        <f>$H100+$I100+K100</f>
        <v>1</v>
      </c>
      <c r="X100" s="3">
        <f>$H100+$I100+L100</f>
        <v>1</v>
      </c>
      <c r="Y100" s="3">
        <f>$H100+$I100+M100</f>
        <v>1</v>
      </c>
      <c r="Z100" s="3">
        <f>$H100+$I100+N100</f>
        <v>1</v>
      </c>
      <c r="AA100" s="3">
        <f>$H100+$I100+O100</f>
        <v>1</v>
      </c>
      <c r="AB100" s="3">
        <f>$H100+$I100+P100</f>
        <v>1</v>
      </c>
      <c r="AC100" s="3">
        <f>$H100+$I100+Q100</f>
        <v>1</v>
      </c>
      <c r="AD100" s="3">
        <f>$H100+$I100+R100</f>
        <v>1</v>
      </c>
      <c r="AE100" s="3">
        <f>$H100+$I100+S100</f>
        <v>1</v>
      </c>
      <c r="AF100" s="3">
        <f>$H100+$I100+T100</f>
        <v>1</v>
      </c>
    </row>
    <row r="101" spans="1:32" ht="15.75" x14ac:dyDescent="0.25">
      <c r="A101" s="9"/>
      <c r="B101" s="5" t="s">
        <v>119</v>
      </c>
      <c r="C101" s="10" t="s">
        <v>120</v>
      </c>
      <c r="D101" s="8">
        <v>13</v>
      </c>
      <c r="E101" s="8">
        <v>7.0000000000000007E-2</v>
      </c>
      <c r="F101" s="9"/>
      <c r="G101" s="9"/>
      <c r="H101" s="8">
        <v>1</v>
      </c>
      <c r="I101" s="8">
        <v>0</v>
      </c>
      <c r="V101" s="3">
        <f>H101+I101</f>
        <v>1</v>
      </c>
      <c r="W101" s="3">
        <f>$H101+$I101+K101</f>
        <v>1</v>
      </c>
      <c r="X101" s="3">
        <f>$H101+$I101+L101</f>
        <v>1</v>
      </c>
      <c r="Y101" s="3">
        <f>$H101+$I101+M101</f>
        <v>1</v>
      </c>
      <c r="Z101" s="3">
        <f>$H101+$I101+N101</f>
        <v>1</v>
      </c>
      <c r="AA101" s="3">
        <f>$H101+$I101+O101</f>
        <v>1</v>
      </c>
      <c r="AB101" s="3">
        <f>$H101+$I101+P101</f>
        <v>1</v>
      </c>
      <c r="AC101" s="3">
        <f>$H101+$I101+Q101</f>
        <v>1</v>
      </c>
      <c r="AD101" s="3">
        <f>$H101+$I101+R101</f>
        <v>1</v>
      </c>
      <c r="AE101" s="3">
        <f>$H101+$I101+S101</f>
        <v>1</v>
      </c>
      <c r="AF101" s="3">
        <f>$H101+$I101+T101</f>
        <v>1</v>
      </c>
    </row>
    <row r="102" spans="1:32" ht="15.75" x14ac:dyDescent="0.25">
      <c r="A102" s="9"/>
      <c r="B102" s="9"/>
      <c r="C102" s="10" t="s">
        <v>121</v>
      </c>
      <c r="D102" s="8">
        <v>150</v>
      </c>
      <c r="E102" s="8">
        <v>0.3</v>
      </c>
      <c r="F102" s="9"/>
      <c r="G102" s="9"/>
      <c r="H102" s="8">
        <v>1</v>
      </c>
      <c r="I102" s="8">
        <v>0</v>
      </c>
      <c r="V102" s="3">
        <f>H102+I102</f>
        <v>1</v>
      </c>
      <c r="W102" s="3">
        <f>$H102+$I102+K102</f>
        <v>1</v>
      </c>
      <c r="X102" s="3">
        <f>$H102+$I102+L102</f>
        <v>1</v>
      </c>
      <c r="Y102" s="3">
        <f>$H102+$I102+M102</f>
        <v>1</v>
      </c>
      <c r="Z102" s="3">
        <f>$H102+$I102+N102</f>
        <v>1</v>
      </c>
      <c r="AA102" s="3">
        <f>$H102+$I102+O102</f>
        <v>1</v>
      </c>
      <c r="AB102" s="3">
        <f>$H102+$I102+P102</f>
        <v>1</v>
      </c>
      <c r="AC102" s="3">
        <f>$H102+$I102+Q102</f>
        <v>1</v>
      </c>
      <c r="AD102" s="3">
        <f>$H102+$I102+R102</f>
        <v>1</v>
      </c>
      <c r="AE102" s="3">
        <f>$H102+$I102+S102</f>
        <v>1</v>
      </c>
      <c r="AF102" s="3">
        <f>$H102+$I102+T102</f>
        <v>1</v>
      </c>
    </row>
    <row r="103" spans="1:32" ht="15.75" x14ac:dyDescent="0.25">
      <c r="A103" s="9"/>
      <c r="B103" s="9"/>
      <c r="C103" s="10" t="s">
        <v>122</v>
      </c>
      <c r="D103" s="8">
        <v>158.333</v>
      </c>
      <c r="E103" s="8">
        <v>3.1666699999999999</v>
      </c>
      <c r="F103" s="9"/>
      <c r="G103" s="9"/>
      <c r="H103" s="8">
        <v>1</v>
      </c>
      <c r="I103" s="8">
        <v>0</v>
      </c>
      <c r="V103" s="3">
        <f>H103+I103</f>
        <v>1</v>
      </c>
      <c r="W103" s="3">
        <f>$H103+$I103+K103</f>
        <v>1</v>
      </c>
      <c r="X103" s="3">
        <f>$H103+$I103+L103</f>
        <v>1</v>
      </c>
      <c r="Y103" s="3">
        <f>$H103+$I103+M103</f>
        <v>1</v>
      </c>
      <c r="Z103" s="3">
        <f>$H103+$I103+N103</f>
        <v>1</v>
      </c>
      <c r="AA103" s="3">
        <f>$H103+$I103+O103</f>
        <v>1</v>
      </c>
      <c r="AB103" s="3">
        <f>$H103+$I103+P103</f>
        <v>1</v>
      </c>
      <c r="AC103" s="3">
        <f>$H103+$I103+Q103</f>
        <v>1</v>
      </c>
      <c r="AD103" s="3">
        <f>$H103+$I103+R103</f>
        <v>1</v>
      </c>
      <c r="AE103" s="3">
        <f>$H103+$I103+S103</f>
        <v>1</v>
      </c>
      <c r="AF103" s="3">
        <f>$H103+$I103+T103</f>
        <v>1</v>
      </c>
    </row>
    <row r="104" spans="1:32" ht="43.5" x14ac:dyDescent="0.25">
      <c r="A104" s="9"/>
      <c r="B104" s="5" t="s">
        <v>123</v>
      </c>
      <c r="C104" s="10" t="s">
        <v>123</v>
      </c>
      <c r="D104" s="8">
        <v>80</v>
      </c>
      <c r="E104" s="8">
        <v>8.0000000000000002E-3</v>
      </c>
      <c r="F104" s="9"/>
      <c r="G104" s="9"/>
      <c r="H104" s="8">
        <v>1</v>
      </c>
      <c r="I104" s="8">
        <v>0</v>
      </c>
      <c r="V104" s="3">
        <f>H104+I104</f>
        <v>1</v>
      </c>
      <c r="W104" s="3">
        <f>$H104+$I104+K104</f>
        <v>1</v>
      </c>
      <c r="X104" s="3">
        <f>$H104+$I104+L104</f>
        <v>1</v>
      </c>
      <c r="Y104" s="3">
        <f>$H104+$I104+M104</f>
        <v>1</v>
      </c>
      <c r="Z104" s="3">
        <f>$H104+$I104+N104</f>
        <v>1</v>
      </c>
      <c r="AA104" s="3">
        <f>$H104+$I104+O104</f>
        <v>1</v>
      </c>
      <c r="AB104" s="3">
        <f>$H104+$I104+P104</f>
        <v>1</v>
      </c>
      <c r="AC104" s="3">
        <f>$H104+$I104+Q104</f>
        <v>1</v>
      </c>
      <c r="AD104" s="3">
        <f>$H104+$I104+R104</f>
        <v>1</v>
      </c>
      <c r="AE104" s="3">
        <f>$H104+$I104+S104</f>
        <v>1</v>
      </c>
      <c r="AF104" s="3">
        <f>$H104+$I104+T104</f>
        <v>1</v>
      </c>
    </row>
    <row r="105" spans="1:32" ht="15.75" x14ac:dyDescent="0.25">
      <c r="A105" s="9"/>
      <c r="B105" s="9"/>
      <c r="C105" s="10" t="s">
        <v>124</v>
      </c>
      <c r="D105" s="8">
        <v>100</v>
      </c>
      <c r="E105" s="8">
        <v>0.54</v>
      </c>
      <c r="F105" s="9"/>
      <c r="G105" s="9"/>
      <c r="H105" s="8">
        <v>1</v>
      </c>
      <c r="I105" s="8">
        <v>0</v>
      </c>
      <c r="V105" s="3">
        <f>H105+I105</f>
        <v>1</v>
      </c>
      <c r="W105" s="3">
        <f>$H105+$I105+K105</f>
        <v>1</v>
      </c>
      <c r="X105" s="3">
        <f>$H105+$I105+L105</f>
        <v>1</v>
      </c>
      <c r="Y105" s="3">
        <f>$H105+$I105+M105</f>
        <v>1</v>
      </c>
      <c r="Z105" s="3">
        <f>$H105+$I105+N105</f>
        <v>1</v>
      </c>
      <c r="AA105" s="3">
        <f>$H105+$I105+O105</f>
        <v>1</v>
      </c>
      <c r="AB105" s="3">
        <f>$H105+$I105+P105</f>
        <v>1</v>
      </c>
      <c r="AC105" s="3">
        <f>$H105+$I105+Q105</f>
        <v>1</v>
      </c>
      <c r="AD105" s="3">
        <f>$H105+$I105+R105</f>
        <v>1</v>
      </c>
      <c r="AE105" s="3">
        <f>$H105+$I105+S105</f>
        <v>1</v>
      </c>
      <c r="AF105" s="3">
        <f>$H105+$I105+T105</f>
        <v>1</v>
      </c>
    </row>
    <row r="106" spans="1:32" x14ac:dyDescent="0.25">
      <c r="A106" s="9"/>
      <c r="B106" s="5" t="s">
        <v>125</v>
      </c>
      <c r="C106" s="5" t="s">
        <v>126</v>
      </c>
      <c r="D106" s="8">
        <v>120</v>
      </c>
      <c r="E106" s="8">
        <v>0.5</v>
      </c>
      <c r="F106" s="9"/>
      <c r="G106" s="9"/>
      <c r="H106" s="8">
        <v>1</v>
      </c>
      <c r="I106" s="8">
        <v>0</v>
      </c>
      <c r="V106" s="3">
        <f>H106+I106</f>
        <v>1</v>
      </c>
      <c r="W106" s="3">
        <f>$H106+$I106+K106</f>
        <v>1</v>
      </c>
      <c r="X106" s="3">
        <f>$H106+$I106+L106</f>
        <v>1</v>
      </c>
      <c r="Y106" s="3">
        <f>$H106+$I106+M106</f>
        <v>1</v>
      </c>
      <c r="Z106" s="3">
        <f>$H106+$I106+N106</f>
        <v>1</v>
      </c>
      <c r="AA106" s="3">
        <f>$H106+$I106+O106</f>
        <v>1</v>
      </c>
      <c r="AB106" s="3">
        <f>$H106+$I106+P106</f>
        <v>1</v>
      </c>
      <c r="AC106" s="3">
        <f>$H106+$I106+Q106</f>
        <v>1</v>
      </c>
      <c r="AD106" s="3">
        <f>$H106+$I106+R106</f>
        <v>1</v>
      </c>
      <c r="AE106" s="3">
        <f>$H106+$I106+S106</f>
        <v>1</v>
      </c>
      <c r="AF106" s="3">
        <f>$H106+$I106+T106</f>
        <v>1</v>
      </c>
    </row>
    <row r="107" spans="1:32" ht="29.25" x14ac:dyDescent="0.25">
      <c r="A107" s="9"/>
      <c r="B107" s="5" t="s">
        <v>127</v>
      </c>
      <c r="C107" s="5" t="s">
        <v>128</v>
      </c>
      <c r="D107" s="8">
        <v>36</v>
      </c>
      <c r="E107" s="8">
        <v>0.4</v>
      </c>
      <c r="F107" s="9"/>
      <c r="G107" s="9"/>
      <c r="H107" s="8">
        <v>1</v>
      </c>
      <c r="I107" s="8">
        <v>0</v>
      </c>
      <c r="V107" s="3">
        <f>H107+I107</f>
        <v>1</v>
      </c>
      <c r="W107" s="3">
        <f>$H107+$I107+K107</f>
        <v>1</v>
      </c>
      <c r="X107" s="3">
        <f>$H107+$I107+L107</f>
        <v>1</v>
      </c>
      <c r="Y107" s="3">
        <f>$H107+$I107+M107</f>
        <v>1</v>
      </c>
      <c r="Z107" s="3">
        <f>$H107+$I107+N107</f>
        <v>1</v>
      </c>
      <c r="AA107" s="3">
        <f>$H107+$I107+O107</f>
        <v>1</v>
      </c>
      <c r="AB107" s="3">
        <f>$H107+$I107+P107</f>
        <v>1</v>
      </c>
      <c r="AC107" s="3">
        <f>$H107+$I107+Q107</f>
        <v>1</v>
      </c>
      <c r="AD107" s="3">
        <f>$H107+$I107+R107</f>
        <v>1</v>
      </c>
      <c r="AE107" s="3">
        <f>$H107+$I107+S107</f>
        <v>1</v>
      </c>
      <c r="AF107" s="3">
        <f>$H107+$I107+T107</f>
        <v>1</v>
      </c>
    </row>
    <row r="108" spans="1:32" ht="15.75" x14ac:dyDescent="0.25">
      <c r="A108" s="9"/>
      <c r="B108" s="5" t="s">
        <v>129</v>
      </c>
      <c r="C108" s="10" t="s">
        <v>130</v>
      </c>
      <c r="D108" s="8">
        <v>1000</v>
      </c>
      <c r="E108" s="8">
        <v>4</v>
      </c>
      <c r="F108" s="9"/>
      <c r="G108" s="9"/>
      <c r="H108" s="8">
        <v>1</v>
      </c>
      <c r="I108" s="8">
        <v>0</v>
      </c>
      <c r="V108" s="3">
        <f>H108+I108</f>
        <v>1</v>
      </c>
      <c r="W108" s="3">
        <f>$H108+$I108+K108</f>
        <v>1</v>
      </c>
      <c r="X108" s="3">
        <f>$H108+$I108+L108</f>
        <v>1</v>
      </c>
      <c r="Y108" s="3">
        <f>$H108+$I108+M108</f>
        <v>1</v>
      </c>
      <c r="Z108" s="3">
        <f>$H108+$I108+N108</f>
        <v>1</v>
      </c>
      <c r="AA108" s="3">
        <f>$H108+$I108+O108</f>
        <v>1</v>
      </c>
      <c r="AB108" s="3">
        <f>$H108+$I108+P108</f>
        <v>1</v>
      </c>
      <c r="AC108" s="3">
        <f>$H108+$I108+Q108</f>
        <v>1</v>
      </c>
      <c r="AD108" s="3">
        <f>$H108+$I108+R108</f>
        <v>1</v>
      </c>
      <c r="AE108" s="3">
        <f>$H108+$I108+S108</f>
        <v>1</v>
      </c>
      <c r="AF108" s="3">
        <f>$H108+$I108+T108</f>
        <v>1</v>
      </c>
    </row>
    <row r="109" spans="1:32" ht="15.75" x14ac:dyDescent="0.25">
      <c r="A109" s="9"/>
      <c r="B109" s="9"/>
      <c r="C109" s="10" t="s">
        <v>131</v>
      </c>
      <c r="D109" s="8">
        <v>500</v>
      </c>
      <c r="E109" s="8">
        <v>2.5</v>
      </c>
      <c r="F109" s="9"/>
      <c r="G109" s="9"/>
      <c r="H109" s="8">
        <v>1</v>
      </c>
      <c r="I109" s="8">
        <v>0</v>
      </c>
      <c r="V109" s="3">
        <f>H109+I109</f>
        <v>1</v>
      </c>
      <c r="W109" s="3">
        <f>$H109+$I109+K109</f>
        <v>1</v>
      </c>
      <c r="X109" s="3">
        <f>$H109+$I109+L109</f>
        <v>1</v>
      </c>
      <c r="Y109" s="3">
        <f>$H109+$I109+M109</f>
        <v>1</v>
      </c>
      <c r="Z109" s="3">
        <f>$H109+$I109+N109</f>
        <v>1</v>
      </c>
      <c r="AA109" s="3">
        <f>$H109+$I109+O109</f>
        <v>1</v>
      </c>
      <c r="AB109" s="3">
        <f>$H109+$I109+P109</f>
        <v>1</v>
      </c>
      <c r="AC109" s="3">
        <f>$H109+$I109+Q109</f>
        <v>1</v>
      </c>
      <c r="AD109" s="3">
        <f>$H109+$I109+R109</f>
        <v>1</v>
      </c>
      <c r="AE109" s="3">
        <f>$H109+$I109+S109</f>
        <v>1</v>
      </c>
      <c r="AF109" s="3">
        <f>$H109+$I109+T109</f>
        <v>1</v>
      </c>
    </row>
    <row r="110" spans="1:32" ht="29.25" x14ac:dyDescent="0.25">
      <c r="A110" s="9"/>
      <c r="B110" s="5" t="s">
        <v>132</v>
      </c>
      <c r="C110" s="5" t="s">
        <v>133</v>
      </c>
      <c r="D110" s="8">
        <v>317.51400000000001</v>
      </c>
      <c r="E110" s="8">
        <v>1.35921</v>
      </c>
      <c r="F110" s="9"/>
      <c r="G110" s="9"/>
      <c r="H110" s="8">
        <v>1</v>
      </c>
      <c r="I110" s="8">
        <v>0</v>
      </c>
      <c r="V110" s="3">
        <f>H110+I110</f>
        <v>1</v>
      </c>
      <c r="W110" s="3">
        <f>$H110+$I110+K110</f>
        <v>1</v>
      </c>
      <c r="X110" s="3">
        <f>$H110+$I110+L110</f>
        <v>1</v>
      </c>
      <c r="Y110" s="3">
        <f>$H110+$I110+M110</f>
        <v>1</v>
      </c>
      <c r="Z110" s="3">
        <f>$H110+$I110+N110</f>
        <v>1</v>
      </c>
      <c r="AA110" s="3">
        <f>$H110+$I110+O110</f>
        <v>1</v>
      </c>
      <c r="AB110" s="3">
        <f>$H110+$I110+P110</f>
        <v>1</v>
      </c>
      <c r="AC110" s="3">
        <f>$H110+$I110+Q110</f>
        <v>1</v>
      </c>
      <c r="AD110" s="3">
        <f>$H110+$I110+R110</f>
        <v>1</v>
      </c>
      <c r="AE110" s="3">
        <f>$H110+$I110+S110</f>
        <v>1</v>
      </c>
      <c r="AF110" s="3">
        <f>$H110+$I110+T110</f>
        <v>1</v>
      </c>
    </row>
    <row r="111" spans="1:32" x14ac:dyDescent="0.25">
      <c r="A111" s="9"/>
      <c r="B111" s="9"/>
      <c r="C111" s="5" t="s">
        <v>134</v>
      </c>
      <c r="D111" s="11">
        <v>997.90200000000004</v>
      </c>
      <c r="E111" s="8">
        <v>0.33979999999999999</v>
      </c>
      <c r="F111" s="9"/>
      <c r="G111" s="9"/>
      <c r="H111" s="8">
        <v>1</v>
      </c>
      <c r="I111" s="8">
        <v>0</v>
      </c>
      <c r="V111" s="3">
        <f>H111+I111</f>
        <v>1</v>
      </c>
      <c r="W111" s="3">
        <f>$H111+$I111+K111</f>
        <v>1</v>
      </c>
      <c r="X111" s="3">
        <f>$H111+$I111+L111</f>
        <v>1</v>
      </c>
      <c r="Y111" s="3">
        <f>$H111+$I111+M111</f>
        <v>1</v>
      </c>
      <c r="Z111" s="3">
        <f>$H111+$I111+N111</f>
        <v>1</v>
      </c>
      <c r="AA111" s="3">
        <f>$H111+$I111+O111</f>
        <v>1</v>
      </c>
      <c r="AB111" s="3">
        <f>$H111+$I111+P111</f>
        <v>1</v>
      </c>
      <c r="AC111" s="3">
        <f>$H111+$I111+Q111</f>
        <v>1</v>
      </c>
      <c r="AD111" s="3">
        <f>$H111+$I111+R111</f>
        <v>1</v>
      </c>
      <c r="AE111" s="3">
        <f>$H111+$I111+S111</f>
        <v>1</v>
      </c>
      <c r="AF111" s="3">
        <f>$H111+$I111+T111</f>
        <v>1</v>
      </c>
    </row>
    <row r="112" spans="1:32" x14ac:dyDescent="0.25">
      <c r="A112" s="9"/>
      <c r="B112" s="9"/>
      <c r="C112" s="5" t="s">
        <v>135</v>
      </c>
      <c r="D112" s="8">
        <v>26.762</v>
      </c>
      <c r="E112" s="8">
        <v>8.4949999999999998E-2</v>
      </c>
      <c r="F112" s="9"/>
      <c r="G112" s="9"/>
      <c r="H112" s="8">
        <v>1</v>
      </c>
      <c r="I112" s="8">
        <v>0</v>
      </c>
      <c r="V112" s="3">
        <f>H112+I112</f>
        <v>1</v>
      </c>
      <c r="W112" s="3">
        <f>$H112+$I112+K112</f>
        <v>1</v>
      </c>
      <c r="X112" s="3">
        <f>$H112+$I112+L112</f>
        <v>1</v>
      </c>
      <c r="Y112" s="3">
        <f>$H112+$I112+M112</f>
        <v>1</v>
      </c>
      <c r="Z112" s="3">
        <f>$H112+$I112+N112</f>
        <v>1</v>
      </c>
      <c r="AA112" s="3">
        <f>$H112+$I112+O112</f>
        <v>1</v>
      </c>
      <c r="AB112" s="3">
        <f>$H112+$I112+P112</f>
        <v>1</v>
      </c>
      <c r="AC112" s="3">
        <f>$H112+$I112+Q112</f>
        <v>1</v>
      </c>
      <c r="AD112" s="3">
        <f>$H112+$I112+R112</f>
        <v>1</v>
      </c>
      <c r="AE112" s="3">
        <f>$H112+$I112+S112</f>
        <v>1</v>
      </c>
      <c r="AF112" s="3">
        <f>$H112+$I112+T112</f>
        <v>1</v>
      </c>
    </row>
    <row r="113" spans="1:32" x14ac:dyDescent="0.25">
      <c r="A113" s="9"/>
      <c r="B113" s="5" t="s">
        <v>136</v>
      </c>
      <c r="C113" s="5" t="s">
        <v>137</v>
      </c>
      <c r="D113" s="8">
        <v>6.33</v>
      </c>
      <c r="E113" s="8">
        <v>4.79E-3</v>
      </c>
      <c r="F113" s="9"/>
      <c r="G113" s="8">
        <v>0.1230769231</v>
      </c>
      <c r="H113" s="8">
        <v>2</v>
      </c>
      <c r="I113" s="8">
        <v>2</v>
      </c>
      <c r="K113">
        <v>34</v>
      </c>
      <c r="L113">
        <v>70</v>
      </c>
      <c r="M113">
        <v>104</v>
      </c>
      <c r="N113">
        <v>140</v>
      </c>
      <c r="O113">
        <v>176</v>
      </c>
      <c r="P113">
        <v>210</v>
      </c>
      <c r="Q113">
        <v>246</v>
      </c>
      <c r="R113">
        <v>280</v>
      </c>
      <c r="S113">
        <v>316</v>
      </c>
      <c r="T113">
        <v>352</v>
      </c>
      <c r="V113" s="3">
        <f>H113+I113</f>
        <v>4</v>
      </c>
      <c r="W113" s="3">
        <f>$H113+$I113+K113</f>
        <v>38</v>
      </c>
      <c r="X113" s="3">
        <f>$H113+$I113+L113</f>
        <v>74</v>
      </c>
      <c r="Y113" s="3">
        <f>$H113+$I113+M113</f>
        <v>108</v>
      </c>
      <c r="Z113" s="3">
        <f>$H113+$I113+N113</f>
        <v>144</v>
      </c>
      <c r="AA113" s="3">
        <f>$H113+$I113+O113</f>
        <v>180</v>
      </c>
      <c r="AB113" s="3">
        <f>$H113+$I113+P113</f>
        <v>214</v>
      </c>
      <c r="AC113" s="3">
        <f>$H113+$I113+Q113</f>
        <v>250</v>
      </c>
      <c r="AD113" s="3">
        <f>$H113+$I113+R113</f>
        <v>284</v>
      </c>
      <c r="AE113" s="3">
        <f>$H113+$I113+S113</f>
        <v>320</v>
      </c>
      <c r="AF113" s="3">
        <f>$H113+$I113+T113</f>
        <v>356</v>
      </c>
    </row>
    <row r="114" spans="1:32" x14ac:dyDescent="0.25">
      <c r="A114" s="9"/>
      <c r="B114" s="9"/>
      <c r="C114" s="5" t="s">
        <v>138</v>
      </c>
      <c r="D114" s="8">
        <v>78.040000000000006</v>
      </c>
      <c r="E114" s="8">
        <v>0.66796</v>
      </c>
      <c r="F114" s="9"/>
      <c r="G114" s="9"/>
      <c r="H114" s="8">
        <v>2</v>
      </c>
      <c r="I114" s="8">
        <v>2</v>
      </c>
      <c r="V114" s="3">
        <f>H114+I114</f>
        <v>4</v>
      </c>
      <c r="W114" s="3">
        <f>$H114+$I114+K114</f>
        <v>4</v>
      </c>
      <c r="X114" s="3">
        <f>$H114+$I114+L114</f>
        <v>4</v>
      </c>
      <c r="Y114" s="3">
        <f>$H114+$I114+M114</f>
        <v>4</v>
      </c>
      <c r="Z114" s="3">
        <f>$H114+$I114+N114</f>
        <v>4</v>
      </c>
      <c r="AA114" s="3">
        <f>$H114+$I114+O114</f>
        <v>4</v>
      </c>
      <c r="AB114" s="3">
        <f>$H114+$I114+P114</f>
        <v>4</v>
      </c>
      <c r="AC114" s="3">
        <f>$H114+$I114+Q114</f>
        <v>4</v>
      </c>
      <c r="AD114" s="3">
        <f>$H114+$I114+R114</f>
        <v>4</v>
      </c>
      <c r="AE114" s="3">
        <f>$H114+$I114+S114</f>
        <v>4</v>
      </c>
      <c r="AF114" s="3">
        <f>$H114+$I114+T114</f>
        <v>4</v>
      </c>
    </row>
    <row r="115" spans="1:32" s="2" customFormat="1" x14ac:dyDescent="0.25"/>
    <row r="116" spans="1:32" ht="15.75" thickBot="1" x14ac:dyDescent="0.3"/>
    <row r="117" spans="1:32" ht="45.75" thickBot="1" x14ac:dyDescent="0.3">
      <c r="U117" s="21" t="s">
        <v>155</v>
      </c>
      <c r="V117" s="22">
        <f>V119+V122</f>
        <v>10</v>
      </c>
      <c r="W117" s="22">
        <f t="shared" ref="W117:AF117" si="22">W119+W122</f>
        <v>16</v>
      </c>
      <c r="X117" s="22">
        <f t="shared" si="22"/>
        <v>18</v>
      </c>
      <c r="Y117" s="22">
        <f t="shared" si="22"/>
        <v>21</v>
      </c>
      <c r="Z117" s="22">
        <f t="shared" si="22"/>
        <v>25</v>
      </c>
      <c r="AA117" s="22">
        <f t="shared" si="22"/>
        <v>29</v>
      </c>
      <c r="AB117" s="22">
        <f t="shared" si="22"/>
        <v>32</v>
      </c>
      <c r="AC117" s="22">
        <f t="shared" si="22"/>
        <v>36</v>
      </c>
      <c r="AD117" s="22">
        <f t="shared" si="22"/>
        <v>40</v>
      </c>
      <c r="AE117" s="22">
        <f t="shared" si="22"/>
        <v>43</v>
      </c>
      <c r="AF117" s="22">
        <f t="shared" si="22"/>
        <v>47</v>
      </c>
    </row>
    <row r="119" spans="1:32" ht="45" x14ac:dyDescent="0.25">
      <c r="U119" s="25" t="s">
        <v>215</v>
      </c>
      <c r="V119" s="3">
        <v>8</v>
      </c>
      <c r="W119" s="3">
        <v>12</v>
      </c>
      <c r="X119" s="3">
        <v>11</v>
      </c>
      <c r="Y119" s="27">
        <v>13</v>
      </c>
      <c r="Z119" s="27">
        <v>14</v>
      </c>
      <c r="AA119" s="27">
        <v>16</v>
      </c>
      <c r="AB119" s="27">
        <v>18</v>
      </c>
      <c r="AC119" s="27">
        <v>19</v>
      </c>
      <c r="AD119" s="27">
        <v>20</v>
      </c>
      <c r="AE119" s="27">
        <v>22</v>
      </c>
      <c r="AF119" s="27">
        <v>23</v>
      </c>
    </row>
    <row r="120" spans="1:32" ht="45" x14ac:dyDescent="0.25">
      <c r="U120" s="25" t="s">
        <v>216</v>
      </c>
      <c r="V120" s="3">
        <f t="shared" ref="V120:AF120" si="23">2.5*V119+($D$81*V81+($D$82-2500)*V82-SUMPRODUCT(V3:V114,$D$3:$D$114))/1000</f>
        <v>1.5727975865000055</v>
      </c>
      <c r="W120" s="3">
        <f t="shared" si="23"/>
        <v>2.4268656824999937</v>
      </c>
      <c r="X120" s="3">
        <f t="shared" si="23"/>
        <v>-0.68099784750000936</v>
      </c>
      <c r="Y120" s="3">
        <f t="shared" si="23"/>
        <v>0.87939528749998885</v>
      </c>
      <c r="Z120" s="3">
        <f t="shared" si="23"/>
        <v>-0.36543889600001478</v>
      </c>
      <c r="AA120" s="3">
        <f t="shared" si="23"/>
        <v>0.87451545950000309</v>
      </c>
      <c r="AB120" s="3">
        <f t="shared" si="23"/>
        <v>1.310854680999995</v>
      </c>
      <c r="AC120" s="3">
        <f t="shared" si="23"/>
        <v>-0.24767507999998628</v>
      </c>
      <c r="AD120" s="3">
        <f t="shared" si="23"/>
        <v>-1.5440715154999936</v>
      </c>
      <c r="AE120" s="3">
        <f t="shared" si="23"/>
        <v>-0.63895583999997996</v>
      </c>
      <c r="AF120" s="3">
        <f t="shared" si="23"/>
        <v>-2.0985611714999806</v>
      </c>
    </row>
    <row r="121" spans="1:32" ht="45" x14ac:dyDescent="0.25">
      <c r="U121" s="25" t="s">
        <v>213</v>
      </c>
      <c r="V121" s="3">
        <f t="shared" ref="V121:AF121" si="24">25*V119+($E$81*V81-SUMPRODUCT(V3:V114,$E$3:$E$114))</f>
        <v>67.960290000000015</v>
      </c>
      <c r="W121" s="3">
        <f t="shared" si="24"/>
        <v>145.31346750000003</v>
      </c>
      <c r="X121" s="3">
        <f t="shared" si="24"/>
        <v>123.362425</v>
      </c>
      <c r="Y121" s="3">
        <f t="shared" si="24"/>
        <v>167.30642000000003</v>
      </c>
      <c r="Z121" s="3">
        <f t="shared" si="24"/>
        <v>185.37651500000004</v>
      </c>
      <c r="AA121" s="3">
        <f t="shared" si="24"/>
        <v>229.99158750000004</v>
      </c>
      <c r="AB121" s="3">
        <f t="shared" si="24"/>
        <v>271.52349250000003</v>
      </c>
      <c r="AC121" s="3">
        <f t="shared" si="24"/>
        <v>287.83669750000001</v>
      </c>
      <c r="AD121" s="3">
        <f t="shared" si="24"/>
        <v>307.98303499999997</v>
      </c>
      <c r="AE121" s="3">
        <f t="shared" si="24"/>
        <v>349.54219749999999</v>
      </c>
      <c r="AF121" s="3">
        <f t="shared" si="24"/>
        <v>368.35205999999999</v>
      </c>
    </row>
    <row r="122" spans="1:32" ht="60" x14ac:dyDescent="0.25">
      <c r="U122" s="25" t="s">
        <v>217</v>
      </c>
      <c r="V122" s="3">
        <f>MAX(ROUNDUP((($D$81*V81)/1000-V120)/2.5,0),ROUNDUP((($E$81*V81)/1000-V121)/25,0),0)</f>
        <v>2</v>
      </c>
      <c r="W122" s="3">
        <f t="shared" ref="W122:AF122" si="25">MAX(ROUNDUP((($D$81*W81)/1000-W120)/2.5,0),ROUNDUP((($E$81*W81)/1000-W121)/25,0),0)</f>
        <v>4</v>
      </c>
      <c r="X122" s="3">
        <f t="shared" si="25"/>
        <v>7</v>
      </c>
      <c r="Y122" s="3">
        <f t="shared" si="25"/>
        <v>8</v>
      </c>
      <c r="Z122" s="3">
        <f t="shared" si="25"/>
        <v>11</v>
      </c>
      <c r="AA122" s="3">
        <f t="shared" si="25"/>
        <v>13</v>
      </c>
      <c r="AB122" s="3">
        <f t="shared" si="25"/>
        <v>14</v>
      </c>
      <c r="AC122" s="3">
        <f t="shared" si="25"/>
        <v>17</v>
      </c>
      <c r="AD122" s="3">
        <f t="shared" si="25"/>
        <v>20</v>
      </c>
      <c r="AE122" s="3">
        <f t="shared" si="25"/>
        <v>21</v>
      </c>
      <c r="AF122" s="3">
        <f t="shared" si="25"/>
        <v>24</v>
      </c>
    </row>
  </sheetData>
  <mergeCells count="3">
    <mergeCell ref="K1:T1"/>
    <mergeCell ref="V1:AF1"/>
    <mergeCell ref="A1:I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E32" sqref="E32"/>
    </sheetView>
  </sheetViews>
  <sheetFormatPr defaultColWidth="11.42578125" defaultRowHeight="15" x14ac:dyDescent="0.25"/>
  <cols>
    <col min="1" max="1" width="17" style="15" bestFit="1" customWidth="1"/>
    <col min="12" max="12" width="11.42578125" style="29"/>
  </cols>
  <sheetData>
    <row r="1" spans="1:12" s="15" customFormat="1" x14ac:dyDescent="0.25">
      <c r="A1" s="16" t="s">
        <v>69</v>
      </c>
      <c r="B1" s="15" t="s">
        <v>141</v>
      </c>
      <c r="C1" s="15" t="s">
        <v>167</v>
      </c>
      <c r="D1" s="15" t="s">
        <v>168</v>
      </c>
      <c r="E1" s="15" t="s">
        <v>169</v>
      </c>
      <c r="F1" s="15" t="s">
        <v>170</v>
      </c>
      <c r="G1" s="15" t="s">
        <v>171</v>
      </c>
      <c r="H1" s="15" t="s">
        <v>172</v>
      </c>
      <c r="I1" s="15" t="s">
        <v>173</v>
      </c>
      <c r="J1" s="15" t="s">
        <v>174</v>
      </c>
      <c r="K1" s="15" t="s">
        <v>175</v>
      </c>
      <c r="L1" s="28" t="s">
        <v>176</v>
      </c>
    </row>
    <row r="2" spans="1:12" x14ac:dyDescent="0.25">
      <c r="A2" s="15" t="s">
        <v>158</v>
      </c>
      <c r="B2">
        <f>(SUMPRODUCT('BPS (raw)'!H3:H120,'BPS (raw)'!D3:D120)+SUMPRODUCT('BPS (raw)'!I3:I120,'BPS (raw)'!D3:D120)-('BPS (raw)'!D81*SUM('BPS (raw)'!H81:I81)))/1000</f>
        <v>26.490254688499999</v>
      </c>
      <c r="C2">
        <f>(SUMPRODUCT('BPS (raw)'!H3:H63,'BPS (raw)'!D3:D63)+SUMPRODUCT('BPS (raw)'!H73:H120,'BPS (raw)'!D73:D120)+SUMPRODUCT('BPS (raw)'!I3:I120,'BPS (raw)'!D3:D120)-('BPS (raw)'!D81*SUM('BPS (raw)'!H81:I81)))/1000</f>
        <v>25.293875480000001</v>
      </c>
      <c r="D2">
        <f>C2</f>
        <v>25.293875480000001</v>
      </c>
      <c r="E2">
        <f t="shared" ref="E2:L2" si="0">D2</f>
        <v>25.293875480000001</v>
      </c>
      <c r="F2">
        <f t="shared" si="0"/>
        <v>25.293875480000001</v>
      </c>
      <c r="G2">
        <f t="shared" si="0"/>
        <v>25.293875480000001</v>
      </c>
      <c r="H2">
        <f t="shared" si="0"/>
        <v>25.293875480000001</v>
      </c>
      <c r="I2">
        <f t="shared" si="0"/>
        <v>25.293875480000001</v>
      </c>
      <c r="J2">
        <f t="shared" si="0"/>
        <v>25.293875480000001</v>
      </c>
      <c r="K2">
        <f t="shared" si="0"/>
        <v>25.293875480000001</v>
      </c>
      <c r="L2" s="29">
        <f t="shared" si="0"/>
        <v>25.293875480000001</v>
      </c>
    </row>
    <row r="3" spans="1:12" x14ac:dyDescent="0.25">
      <c r="A3" s="15" t="s">
        <v>159</v>
      </c>
      <c r="B3">
        <v>0</v>
      </c>
      <c r="C3">
        <f>SUMPRODUCT('BPS (raw)'!K3:K120,'BPS (raw)'!$D3:$D120)/1000</f>
        <v>10.066628404999999</v>
      </c>
      <c r="D3">
        <f>SUMPRODUCT('BPS (raw)'!L3:L120,'BPS (raw)'!$D3:$D120)/1000</f>
        <v>9.717359231500005</v>
      </c>
      <c r="E3">
        <f>SUMPRODUCT('BPS (raw)'!M3:M120,'BPS (raw)'!$D3:$D120)/1000</f>
        <v>13.545436351500003</v>
      </c>
      <c r="F3">
        <f>SUMPRODUCT('BPS (raw)'!N3:N120,'BPS (raw)'!$D3:$D120)/1000</f>
        <v>17.290300607500004</v>
      </c>
      <c r="G3">
        <f>SUMPRODUCT('BPS (raw)'!O3:O120,'BPS (raw)'!$D3:$D120)/1000</f>
        <v>21.903387862500008</v>
      </c>
      <c r="H3">
        <f>SUMPRODUCT('BPS (raw)'!P3:P120,'BPS (raw)'!$D3:$D120)/1000</f>
        <v>26.272499419000003</v>
      </c>
      <c r="I3">
        <f>SUMPRODUCT('BPS (raw)'!Q3:Q120,'BPS (raw)'!$D3:$D120)/1000</f>
        <v>30.6447001955</v>
      </c>
      <c r="J3">
        <f>SUMPRODUCT('BPS (raw)'!R3:R120,'BPS (raw)'!$D3:$D120)/1000</f>
        <v>35.681092538500003</v>
      </c>
      <c r="K3">
        <f>SUMPRODUCT('BPS (raw)'!S3:S120,'BPS (raw)'!$D3:$D120)/1000</f>
        <v>40.22286935599999</v>
      </c>
      <c r="L3" s="29">
        <f>SUMPRODUCT('BPS (raw)'!T3:T120,'BPS (raw)'!$D3:$D120)/1000</f>
        <v>43.882045274499994</v>
      </c>
    </row>
    <row r="4" spans="1:12" x14ac:dyDescent="0.25">
      <c r="A4" s="15" t="s">
        <v>160</v>
      </c>
      <c r="B4">
        <f>C4</f>
        <v>0.77500000000000002</v>
      </c>
      <c r="C4">
        <f>('BPS (raw)'!D81*SUM('BPS (raw)'!H81:I81))/1000</f>
        <v>0.77500000000000002</v>
      </c>
      <c r="D4">
        <f>C4</f>
        <v>0.77500000000000002</v>
      </c>
      <c r="E4">
        <f t="shared" ref="E4:L4" si="1">D4</f>
        <v>0.77500000000000002</v>
      </c>
      <c r="F4">
        <f t="shared" si="1"/>
        <v>0.77500000000000002</v>
      </c>
      <c r="G4">
        <f t="shared" si="1"/>
        <v>0.77500000000000002</v>
      </c>
      <c r="H4">
        <f t="shared" si="1"/>
        <v>0.77500000000000002</v>
      </c>
      <c r="I4">
        <f t="shared" si="1"/>
        <v>0.77500000000000002</v>
      </c>
      <c r="J4">
        <f t="shared" si="1"/>
        <v>0.77500000000000002</v>
      </c>
      <c r="K4">
        <f t="shared" si="1"/>
        <v>0.77500000000000002</v>
      </c>
      <c r="L4" s="29">
        <f t="shared" si="1"/>
        <v>0.77500000000000002</v>
      </c>
    </row>
    <row r="5" spans="1:12" x14ac:dyDescent="0.25">
      <c r="A5" s="15" t="s">
        <v>156</v>
      </c>
      <c r="B5">
        <f>SUM(B2:B4)</f>
        <v>27.265254688499997</v>
      </c>
      <c r="C5">
        <f t="shared" ref="C5:L5" si="2">SUM(C2:C4)</f>
        <v>36.135503884999999</v>
      </c>
      <c r="D5">
        <f t="shared" si="2"/>
        <v>35.786234711500008</v>
      </c>
      <c r="E5">
        <f t="shared" si="2"/>
        <v>39.614311831500004</v>
      </c>
      <c r="F5">
        <f t="shared" si="2"/>
        <v>43.359176087500003</v>
      </c>
      <c r="G5">
        <f t="shared" si="2"/>
        <v>47.972263342500007</v>
      </c>
      <c r="H5">
        <f t="shared" si="2"/>
        <v>52.341374899000002</v>
      </c>
      <c r="I5">
        <f t="shared" si="2"/>
        <v>56.713575675500003</v>
      </c>
      <c r="J5">
        <f t="shared" si="2"/>
        <v>61.749968018500006</v>
      </c>
      <c r="K5">
        <f t="shared" si="2"/>
        <v>66.291744835999992</v>
      </c>
      <c r="L5" s="29">
        <f t="shared" si="2"/>
        <v>69.950920754500004</v>
      </c>
    </row>
    <row r="6" spans="1:12" x14ac:dyDescent="0.25">
      <c r="A6" s="15" t="s">
        <v>187</v>
      </c>
      <c r="B6">
        <f>'BPS (raw)'!V123</f>
        <v>14</v>
      </c>
      <c r="C6">
        <f>'BPS (raw)'!W123 + 4</f>
        <v>23</v>
      </c>
      <c r="D6">
        <f>'BPS (raw)'!X123 + 4</f>
        <v>23</v>
      </c>
      <c r="E6">
        <f>'BPS (raw)'!Y123 + 4</f>
        <v>24</v>
      </c>
      <c r="F6">
        <f>'BPS (raw)'!Z123 + 4</f>
        <v>26</v>
      </c>
      <c r="G6">
        <f>'BPS (raw)'!AA123 + 4</f>
        <v>27</v>
      </c>
      <c r="H6">
        <f>'BPS (raw)'!AB123 + 4</f>
        <v>29</v>
      </c>
      <c r="I6">
        <f>'BPS (raw)'!AC123 + 4</f>
        <v>31</v>
      </c>
      <c r="J6">
        <f>'BPS (raw)'!AD123 + 4</f>
        <v>33</v>
      </c>
      <c r="K6">
        <f>'BPS (raw)'!AE123 + 4</f>
        <v>34</v>
      </c>
      <c r="L6" s="29">
        <f>'BPS (raw)'!AF123 + 4</f>
        <v>36</v>
      </c>
    </row>
    <row r="7" spans="1:12" x14ac:dyDescent="0.25">
      <c r="A7" s="15" t="s">
        <v>162</v>
      </c>
      <c r="B7">
        <f>SUM($B5:B5)</f>
        <v>27.265254688499997</v>
      </c>
      <c r="C7">
        <f>SUM($B5:C5)</f>
        <v>63.400758573499999</v>
      </c>
      <c r="D7">
        <f>SUM($B5:D5)</f>
        <v>99.186993285</v>
      </c>
      <c r="E7">
        <f>SUM($B5:E5)</f>
        <v>138.8013051165</v>
      </c>
      <c r="F7">
        <f>SUM($B5:F5)</f>
        <v>182.16048120400001</v>
      </c>
      <c r="G7">
        <f>SUM($B5:G5)</f>
        <v>230.13274454650002</v>
      </c>
      <c r="H7">
        <f>SUM($B5:H5)</f>
        <v>282.47411944550004</v>
      </c>
      <c r="I7">
        <f>SUM($B5:I5)</f>
        <v>339.18769512100005</v>
      </c>
      <c r="J7">
        <f>SUM($B5:J5)</f>
        <v>400.93766313950005</v>
      </c>
      <c r="K7">
        <f>SUM($B5:K5)</f>
        <v>467.22940797550007</v>
      </c>
      <c r="L7" s="29">
        <f>SUM($B5:L5)</f>
        <v>537.18032873000004</v>
      </c>
    </row>
    <row r="8" spans="1:12" x14ac:dyDescent="0.25">
      <c r="A8" s="15" t="s">
        <v>210</v>
      </c>
    </row>
    <row r="9" spans="1:12" x14ac:dyDescent="0.25">
      <c r="A9" s="15" t="s">
        <v>165</v>
      </c>
    </row>
    <row r="10" spans="1:12" x14ac:dyDescent="0.25">
      <c r="A10" s="15" t="s">
        <v>188</v>
      </c>
      <c r="B10">
        <v>0</v>
      </c>
      <c r="C10">
        <f>(SUMPRODUCT('BPS (raw)'!$D3:$D52,'BPS (raw)'!K3:K52)+'BPS (raw)'!$D119*'BPS (raw)'!K119)/1000</f>
        <v>6.8135599999999998</v>
      </c>
      <c r="D10">
        <f>(SUMPRODUCT('BPS (raw)'!$D3:$D52,'BPS (raw)'!L3:L52)+'BPS (raw)'!$D119*'BPS (raw)'!L119)/1000</f>
        <v>8.258242000000001</v>
      </c>
      <c r="E10">
        <f>(SUMPRODUCT('BPS (raw)'!$D3:$D52,'BPS (raw)'!M3:M52)+'BPS (raw)'!$D119*'BPS (raw)'!M119)/1000</f>
        <v>11.838351999999999</v>
      </c>
      <c r="F10">
        <f>(SUMPRODUCT('BPS (raw)'!$D3:$D52,'BPS (raw)'!N3:N52)+'BPS (raw)'!$D119*'BPS (raw)'!N119)/1000</f>
        <v>15.568351</v>
      </c>
      <c r="G10">
        <f>(SUMPRODUCT('BPS (raw)'!$D3:$D52,'BPS (raw)'!O3:O52)+'BPS (raw)'!$D119*'BPS (raw)'!O119)/1000</f>
        <v>19.376735000000007</v>
      </c>
      <c r="H10">
        <f>(SUMPRODUCT('BPS (raw)'!$D3:$D52,'BPS (raw)'!P3:P52)+'BPS (raw)'!$D119*'BPS (raw)'!P119)/1000</f>
        <v>23.747410000000002</v>
      </c>
      <c r="I10">
        <f>(SUMPRODUCT('BPS (raw)'!$D3:$D52,'BPS (raw)'!Q3:Q52)+'BPS (raw)'!$D119*'BPS (raw)'!Q119)/1000</f>
        <v>27.813312000000003</v>
      </c>
      <c r="J10">
        <f>(SUMPRODUCT('BPS (raw)'!$D3:$D52,'BPS (raw)'!R3:R52)+'BPS (raw)'!$D119*'BPS (raw)'!R119)/1000</f>
        <v>31.707587000000007</v>
      </c>
      <c r="K10">
        <f>(SUMPRODUCT('BPS (raw)'!$D3:$D52,'BPS (raw)'!S3:S52)+'BPS (raw)'!$D119*'BPS (raw)'!S119)/1000</f>
        <v>35.638317999999991</v>
      </c>
      <c r="L10" s="29">
        <f>(SUMPRODUCT('BPS (raw)'!$D3:$D52,'BPS (raw)'!T3:T52)+'BPS (raw)'!$D119*'BPS (raw)'!T119)/1000</f>
        <v>39.745620000000009</v>
      </c>
    </row>
    <row r="11" spans="1:12" x14ac:dyDescent="0.25">
      <c r="A11" s="15" t="s">
        <v>163</v>
      </c>
      <c r="B11">
        <v>0</v>
      </c>
      <c r="C11">
        <f>SUMPRODUCT('BPS (raw)'!$D55:$D72,'BPS (raw)'!K55:K72)/1000</f>
        <v>3.189068405</v>
      </c>
      <c r="D11">
        <f>SUMPRODUCT('BPS (raw)'!$D55:$D72,'BPS (raw)'!L55:L72)/1000</f>
        <v>1.4031172314999998</v>
      </c>
      <c r="E11">
        <f>SUMPRODUCT('BPS (raw)'!$D55:$D72,'BPS (raw)'!M55:M72)/1000</f>
        <v>0.73108435150000006</v>
      </c>
      <c r="F11">
        <f>SUMPRODUCT('BPS (raw)'!$D55:$D72,'BPS (raw)'!N55:N72)/1000</f>
        <v>0.62594960749999995</v>
      </c>
      <c r="G11">
        <f>SUMPRODUCT('BPS (raw)'!$D55:$D72,'BPS (raw)'!O55:O72)/1000</f>
        <v>1.4306528625000001</v>
      </c>
      <c r="H11">
        <f>SUMPRODUCT('BPS (raw)'!$D55:$D72,'BPS (raw)'!P55:P72)/1000</f>
        <v>0.33308941899999994</v>
      </c>
      <c r="I11">
        <f>SUMPRODUCT('BPS (raw)'!$D55:$D72,'BPS (raw)'!Q55:Q72)/1000</f>
        <v>0.63938819549999992</v>
      </c>
      <c r="J11">
        <f>SUMPRODUCT('BPS (raw)'!$D55:$D72,'BPS (raw)'!R55:R72)/1000</f>
        <v>0.68550553850000007</v>
      </c>
      <c r="K11">
        <f>SUMPRODUCT('BPS (raw)'!$D55:$D72,'BPS (raw)'!S55:S72)/1000</f>
        <v>1.2965513559999997</v>
      </c>
      <c r="L11" s="29">
        <f>SUMPRODUCT('BPS (raw)'!$D55:$D72,'BPS (raw)'!T55:T72)/1000</f>
        <v>0.84842527450000016</v>
      </c>
    </row>
    <row r="12" spans="1:12" x14ac:dyDescent="0.25">
      <c r="A12" s="15" t="s">
        <v>69</v>
      </c>
      <c r="B12">
        <v>0</v>
      </c>
      <c r="C12">
        <f>'BPS (raw)'!$D54*'BPS (raw)'!K54/1000</f>
        <v>6.4000000000000001E-2</v>
      </c>
      <c r="D12">
        <f>'BPS (raw)'!$D54*'BPS (raw)'!L54/1000</f>
        <v>5.6000000000000001E-2</v>
      </c>
      <c r="E12">
        <f>'BPS (raw)'!$D54*'BPS (raw)'!M54/1000</f>
        <v>0.97599999999999998</v>
      </c>
      <c r="F12">
        <f>'BPS (raw)'!$D54*'BPS (raw)'!N54/1000</f>
        <v>1.0960000000000001</v>
      </c>
      <c r="G12">
        <f>'BPS (raw)'!$D54*'BPS (raw)'!O54/1000</f>
        <v>1.0960000000000001</v>
      </c>
      <c r="H12">
        <f>'BPS (raw)'!$D54*'BPS (raw)'!P54/1000</f>
        <v>2.1920000000000002</v>
      </c>
      <c r="I12">
        <f>'BPS (raw)'!$D54*'BPS (raw)'!Q54/1000</f>
        <v>2.1920000000000002</v>
      </c>
      <c r="J12">
        <f>'BPS (raw)'!$D54*'BPS (raw)'!R54/1000</f>
        <v>3.2879999999999998</v>
      </c>
      <c r="K12">
        <f>'BPS (raw)'!$D54*'BPS (raw)'!S54/1000</f>
        <v>3.2879999999999998</v>
      </c>
      <c r="L12" s="29">
        <f>'BPS (raw)'!$D54*'BPS (raw)'!T54/1000</f>
        <v>3.2879999999999998</v>
      </c>
    </row>
    <row r="13" spans="1:12" x14ac:dyDescent="0.25">
      <c r="A13" s="15" t="s">
        <v>164</v>
      </c>
      <c r="B13">
        <f>SUM(B10:B12)</f>
        <v>0</v>
      </c>
      <c r="C13">
        <f t="shared" ref="C13:L13" si="3">SUM(C10:C12)</f>
        <v>10.066628404999999</v>
      </c>
      <c r="D13">
        <f t="shared" si="3"/>
        <v>9.7173592314999997</v>
      </c>
      <c r="E13">
        <f t="shared" si="3"/>
        <v>13.545436351499998</v>
      </c>
      <c r="F13">
        <f t="shared" si="3"/>
        <v>17.290300607500001</v>
      </c>
      <c r="G13">
        <f t="shared" si="3"/>
        <v>21.903387862500008</v>
      </c>
      <c r="H13">
        <f t="shared" si="3"/>
        <v>26.272499419000003</v>
      </c>
      <c r="I13">
        <f t="shared" si="3"/>
        <v>30.644700195500004</v>
      </c>
      <c r="J13">
        <f t="shared" si="3"/>
        <v>35.681092538500003</v>
      </c>
      <c r="K13">
        <f t="shared" si="3"/>
        <v>40.22286935599999</v>
      </c>
      <c r="L13" s="29">
        <f t="shared" si="3"/>
        <v>43.882045274500008</v>
      </c>
    </row>
    <row r="18" spans="1:12" x14ac:dyDescent="0.25">
      <c r="A18" s="16" t="s">
        <v>157</v>
      </c>
      <c r="B18" s="15" t="str">
        <f>B1</f>
        <v>Pre-Deploy</v>
      </c>
      <c r="C18" s="15" t="str">
        <f t="shared" ref="C18:L18" si="4">C1</f>
        <v>Crew 1</v>
      </c>
      <c r="D18" s="15" t="str">
        <f t="shared" si="4"/>
        <v>Crew 2</v>
      </c>
      <c r="E18" s="15" t="str">
        <f t="shared" si="4"/>
        <v>Crew 3</v>
      </c>
      <c r="F18" s="15" t="str">
        <f t="shared" si="4"/>
        <v>Crew 4</v>
      </c>
      <c r="G18" s="15" t="str">
        <f t="shared" si="4"/>
        <v>Crew 5</v>
      </c>
      <c r="H18" s="15" t="str">
        <f t="shared" si="4"/>
        <v>Crew 6</v>
      </c>
      <c r="I18" s="15" t="str">
        <f t="shared" si="4"/>
        <v>Crew 7</v>
      </c>
      <c r="J18" s="15" t="str">
        <f t="shared" si="4"/>
        <v>Crew 8</v>
      </c>
      <c r="K18" s="15" t="str">
        <f t="shared" si="4"/>
        <v>Crew 9</v>
      </c>
      <c r="L18" s="28" t="str">
        <f t="shared" si="4"/>
        <v>Crew 10</v>
      </c>
    </row>
    <row r="19" spans="1:12" x14ac:dyDescent="0.25">
      <c r="A19" s="15" t="s">
        <v>158</v>
      </c>
      <c r="B19">
        <f>(SUMPRODUCT('SF (raw)'!H3:H114,'SF (raw)'!D3:D114)+SUMPRODUCT('SF (raw)'!I3:I114,'SF (raw)'!D3:D114)-'SF (raw)'!D81*SUM('SF (raw)'!H81:I81))/1000</f>
        <v>22.587202413500002</v>
      </c>
      <c r="C19">
        <f>(SUMPRODUCT('SF (raw)'!H3:H65,'SF (raw)'!D3:D65)+SUMPRODUCT('SF (raw)'!H75:H114,'SF (raw)'!D75:D114)+SUMPRODUCT('SF (raw)'!I3:I114,'SF (raw)'!D3:D114)-'SF (raw)'!D81*SUM('SF (raw)'!H81:I81))/1000</f>
        <v>21.886890038000004</v>
      </c>
      <c r="D19">
        <f>C19</f>
        <v>21.886890038000004</v>
      </c>
      <c r="E19">
        <f t="shared" ref="E19:L19" si="5">D19</f>
        <v>21.886890038000004</v>
      </c>
      <c r="F19">
        <f t="shared" si="5"/>
        <v>21.886890038000004</v>
      </c>
      <c r="G19">
        <f t="shared" si="5"/>
        <v>21.886890038000004</v>
      </c>
      <c r="H19">
        <f t="shared" si="5"/>
        <v>21.886890038000004</v>
      </c>
      <c r="I19">
        <f t="shared" si="5"/>
        <v>21.886890038000004</v>
      </c>
      <c r="J19">
        <f t="shared" si="5"/>
        <v>21.886890038000004</v>
      </c>
      <c r="K19">
        <f t="shared" si="5"/>
        <v>21.886890038000004</v>
      </c>
      <c r="L19" s="29">
        <f t="shared" si="5"/>
        <v>21.886890038000004</v>
      </c>
    </row>
    <row r="20" spans="1:12" x14ac:dyDescent="0.25">
      <c r="A20" s="15" t="s">
        <v>159</v>
      </c>
      <c r="B20">
        <v>0</v>
      </c>
      <c r="C20">
        <f>SUMPRODUCT('SF (raw)'!K3:K114,'SF (raw)'!$D3:$D114)/1000</f>
        <v>9.1459319040000011</v>
      </c>
      <c r="D20">
        <f>SUMPRODUCT('SF (raw)'!L3:L114,'SF (raw)'!$D3:$D114)/1000</f>
        <v>9.7537954340000041</v>
      </c>
      <c r="E20">
        <f>SUMPRODUCT('SF (raw)'!M3:M114,'SF (raw)'!$D3:$D114)/1000</f>
        <v>13.193402299000002</v>
      </c>
      <c r="F20">
        <f>SUMPRODUCT('SF (raw)'!N3:N114,'SF (raw)'!$D3:$D114)/1000</f>
        <v>16.938236482499999</v>
      </c>
      <c r="G20">
        <f>SUMPRODUCT('SF (raw)'!O3:O114,'SF (raw)'!$D3:$D114)/1000</f>
        <v>20.698282127000013</v>
      </c>
      <c r="H20">
        <f>SUMPRODUCT('SF (raw)'!P3:P114,'SF (raw)'!$D3:$D114)/1000</f>
        <v>25.261942905500003</v>
      </c>
      <c r="I20">
        <f>SUMPRODUCT('SF (raw)'!Q3:Q114,'SF (raw)'!$D3:$D114)/1000</f>
        <v>29.320472666500009</v>
      </c>
      <c r="J20">
        <f>SUMPRODUCT('SF (raw)'!R3:R114,'SF (raw)'!$D3:$D114)/1000</f>
        <v>33.116869102000003</v>
      </c>
      <c r="K20">
        <f>SUMPRODUCT('SF (raw)'!S3:S114,'SF (raw)'!$D3:$D114)/1000</f>
        <v>37.211753426499989</v>
      </c>
      <c r="L20" s="29">
        <f>SUMPRODUCT('SF (raw)'!T3:T114,'SF (raw)'!$D3:$D114)/1000</f>
        <v>41.17135875799999</v>
      </c>
    </row>
    <row r="21" spans="1:12" x14ac:dyDescent="0.25">
      <c r="A21" s="15" t="s">
        <v>160</v>
      </c>
      <c r="B21">
        <f>'SF (raw)'!V81*'SF (raw)'!$D$81/1000</f>
        <v>5.1520000000000001</v>
      </c>
      <c r="C21">
        <f>'SF (raw)'!W81*'SF (raw)'!$D$81/1000</f>
        <v>10.304</v>
      </c>
      <c r="D21">
        <f>'SF (raw)'!X81*'SF (raw)'!$D$81/1000</f>
        <v>15.456</v>
      </c>
      <c r="E21">
        <f>'SF (raw)'!Y81*'SF (raw)'!$D$81/1000</f>
        <v>20.608000000000001</v>
      </c>
      <c r="F21">
        <f>'SF (raw)'!Z81*'SF (raw)'!$D$81/1000</f>
        <v>25.76</v>
      </c>
      <c r="G21">
        <f>'SF (raw)'!AA81*'SF (raw)'!$D$81/1000</f>
        <v>30.911999999999999</v>
      </c>
      <c r="H21">
        <f>'SF (raw)'!AB81*'SF (raw)'!$D$81/1000</f>
        <v>36.064</v>
      </c>
      <c r="I21">
        <f>'SF (raw)'!AC81*'SF (raw)'!$D$81/1000</f>
        <v>41.216000000000001</v>
      </c>
      <c r="J21">
        <f>'SF (raw)'!AD81*'SF (raw)'!$D$81/1000</f>
        <v>46.368000000000002</v>
      </c>
      <c r="K21">
        <f>'SF (raw)'!AE81*'SF (raw)'!$D$81/1000</f>
        <v>51.52</v>
      </c>
      <c r="L21" s="29">
        <f>'SF (raw)'!AF81*'SF (raw)'!$D$81/1000</f>
        <v>56.671999999999997</v>
      </c>
    </row>
    <row r="22" spans="1:12" x14ac:dyDescent="0.25">
      <c r="A22" s="15" t="s">
        <v>156</v>
      </c>
      <c r="B22">
        <f>SUM(B19:B21)</f>
        <v>27.739202413500003</v>
      </c>
      <c r="C22">
        <f t="shared" ref="C22:L22" si="6">SUM(C19:C21)</f>
        <v>41.336821942000007</v>
      </c>
      <c r="D22">
        <f t="shared" si="6"/>
        <v>47.096685472000004</v>
      </c>
      <c r="E22">
        <f t="shared" si="6"/>
        <v>55.688292337000007</v>
      </c>
      <c r="F22">
        <f t="shared" si="6"/>
        <v>64.585126520500012</v>
      </c>
      <c r="G22">
        <f t="shared" si="6"/>
        <v>73.497172165000023</v>
      </c>
      <c r="H22">
        <f t="shared" si="6"/>
        <v>83.212832943500018</v>
      </c>
      <c r="I22">
        <f t="shared" si="6"/>
        <v>92.423362704500022</v>
      </c>
      <c r="J22">
        <f t="shared" si="6"/>
        <v>101.37175914000001</v>
      </c>
      <c r="K22">
        <f t="shared" si="6"/>
        <v>110.6186434645</v>
      </c>
      <c r="L22" s="29">
        <f t="shared" si="6"/>
        <v>119.73024879599998</v>
      </c>
    </row>
    <row r="23" spans="1:12" x14ac:dyDescent="0.25">
      <c r="A23" s="15" t="s">
        <v>187</v>
      </c>
      <c r="B23">
        <f>'SF (raw)'!V117</f>
        <v>10</v>
      </c>
      <c r="C23">
        <f>'SF (raw)'!W117</f>
        <v>16</v>
      </c>
      <c r="D23">
        <f>'SF (raw)'!X117</f>
        <v>18</v>
      </c>
      <c r="E23">
        <f>'SF (raw)'!Y117</f>
        <v>21</v>
      </c>
      <c r="F23">
        <f>'SF (raw)'!Z117</f>
        <v>25</v>
      </c>
      <c r="G23">
        <f>'SF (raw)'!AA117</f>
        <v>29</v>
      </c>
      <c r="H23">
        <f>'SF (raw)'!AB117</f>
        <v>32</v>
      </c>
      <c r="I23">
        <f>'SF (raw)'!AC117</f>
        <v>36</v>
      </c>
      <c r="J23">
        <f>'SF (raw)'!AD117</f>
        <v>40</v>
      </c>
      <c r="K23">
        <f>'SF (raw)'!AE117</f>
        <v>43</v>
      </c>
      <c r="L23" s="29">
        <f>'SF (raw)'!AF117</f>
        <v>47</v>
      </c>
    </row>
    <row r="24" spans="1:12" x14ac:dyDescent="0.25">
      <c r="A24" s="15" t="s">
        <v>162</v>
      </c>
      <c r="B24">
        <f>SUM($B22:B22)</f>
        <v>27.739202413500003</v>
      </c>
      <c r="C24">
        <f>SUM($B22:C22)</f>
        <v>69.07602435550001</v>
      </c>
      <c r="D24">
        <f>SUM($B22:D22)</f>
        <v>116.17270982750001</v>
      </c>
      <c r="E24">
        <f>SUM($B22:E22)</f>
        <v>171.86100216450001</v>
      </c>
      <c r="F24">
        <f>SUM($B22:F22)</f>
        <v>236.44612868500002</v>
      </c>
      <c r="G24">
        <f>SUM($B22:G22)</f>
        <v>309.94330085000001</v>
      </c>
      <c r="H24">
        <f>SUM($B22:H22)</f>
        <v>393.15613379350003</v>
      </c>
      <c r="I24">
        <f>SUM($B22:I22)</f>
        <v>485.57949649800003</v>
      </c>
      <c r="J24">
        <f>SUM($B22:J22)</f>
        <v>586.95125563800002</v>
      </c>
      <c r="K24">
        <f>SUM($B22:K22)</f>
        <v>697.56989910250002</v>
      </c>
      <c r="L24" s="29">
        <f>SUM($B22:L22)</f>
        <v>817.30014789849997</v>
      </c>
    </row>
    <row r="26" spans="1:12" x14ac:dyDescent="0.25">
      <c r="A26" s="15" t="s">
        <v>166</v>
      </c>
    </row>
    <row r="27" spans="1:12" x14ac:dyDescent="0.25">
      <c r="A27" s="15" t="s">
        <v>188</v>
      </c>
      <c r="B27">
        <v>0</v>
      </c>
      <c r="C27">
        <f>(SUMPRODUCT('SF (raw)'!$D3:$D56,'SF (raw)'!K3:K56)+'SF (raw)'!$D113*'SF (raw)'!K113)/1000</f>
        <v>6.8091360000000005</v>
      </c>
      <c r="D27">
        <f>(SUMPRODUCT('SF (raw)'!$D3:$D56,'SF (raw)'!L3:L56)+'SF (raw)'!$D113*'SF (raw)'!L113)/1000</f>
        <v>8.5130980000000012</v>
      </c>
      <c r="E27">
        <f>(SUMPRODUCT('SF (raw)'!$D3:$D56,'SF (raw)'!M3:M56)+'SF (raw)'!$D113*'SF (raw)'!M113)/1000</f>
        <v>12.099193000000001</v>
      </c>
      <c r="F27">
        <f>(SUMPRODUCT('SF (raw)'!$D3:$D56,'SF (raw)'!N3:N56)+'SF (raw)'!$D113*'SF (raw)'!N113)/1000</f>
        <v>15.865923</v>
      </c>
      <c r="G27">
        <f>(SUMPRODUCT('SF (raw)'!$D3:$D56,'SF (raw)'!O3:O56)+'SF (raw)'!$D113*'SF (raw)'!O113)/1000</f>
        <v>19.507161000000007</v>
      </c>
      <c r="H27">
        <f>(SUMPRODUCT('SF (raw)'!$D3:$D56,'SF (raw)'!P3:P56)+'SF (raw)'!$D113*'SF (raw)'!P113)/1000</f>
        <v>23.698651999999999</v>
      </c>
      <c r="I27">
        <f>(SUMPRODUCT('SF (raw)'!$D3:$D56,'SF (raw)'!Q3:Q56)+'SF (raw)'!$D113*'SF (raw)'!Q113)/1000</f>
        <v>27.661746000000008</v>
      </c>
      <c r="J27">
        <f>(SUMPRODUCT('SF (raw)'!$D3:$D56,'SF (raw)'!R3:R56)+'SF (raw)'!$D113*'SF (raw)'!R113)/1000</f>
        <v>31.598303000000008</v>
      </c>
      <c r="K27">
        <f>(SUMPRODUCT('SF (raw)'!$D3:$D56,'SF (raw)'!S3:S56)+'SF (raw)'!$D113*'SF (raw)'!S113)/1000</f>
        <v>35.459719</v>
      </c>
      <c r="L27" s="29">
        <f>(SUMPRODUCT('SF (raw)'!$D3:$D56,'SF (raw)'!T3:T56)+'SF (raw)'!$D113*'SF (raw)'!T113)/1000</f>
        <v>39.337710999999999</v>
      </c>
    </row>
    <row r="28" spans="1:12" x14ac:dyDescent="0.25">
      <c r="A28" s="15" t="s">
        <v>163</v>
      </c>
      <c r="B28">
        <v>0</v>
      </c>
      <c r="C28">
        <f>SUMPRODUCT('SF (raw)'!$D57:$D74,'SF (raw)'!K57:K74)/1000</f>
        <v>2.3367959040000001</v>
      </c>
      <c r="D28">
        <f>SUMPRODUCT('SF (raw)'!$D57:$D74,'SF (raw)'!L57:L74)/1000</f>
        <v>1.2406974340000001</v>
      </c>
      <c r="E28">
        <f>SUMPRODUCT('SF (raw)'!$D57:$D74,'SF (raw)'!M57:M74)/1000</f>
        <v>1.0942092990000003</v>
      </c>
      <c r="F28">
        <f>SUMPRODUCT('SF (raw)'!$D57:$D74,'SF (raw)'!N57:N74)/1000</f>
        <v>1.0723134825000002</v>
      </c>
      <c r="G28">
        <f>SUMPRODUCT('SF (raw)'!$D57:$D74,'SF (raw)'!O57:O74)/1000</f>
        <v>1.1911211270000004</v>
      </c>
      <c r="H28">
        <f>SUMPRODUCT('SF (raw)'!$D57:$D74,'SF (raw)'!P57:P74)/1000</f>
        <v>1.5632909054999999</v>
      </c>
      <c r="I28">
        <f>SUMPRODUCT('SF (raw)'!$D57:$D74,'SF (raw)'!Q57:Q74)/1000</f>
        <v>1.6587266665000002</v>
      </c>
      <c r="J28">
        <f>SUMPRODUCT('SF (raw)'!$D57:$D74,'SF (raw)'!R57:R74)/1000</f>
        <v>1.5185661020000001</v>
      </c>
      <c r="K28">
        <f>SUMPRODUCT('SF (raw)'!$D57:$D74,'SF (raw)'!S57:S74)/1000</f>
        <v>1.7520344265000003</v>
      </c>
      <c r="L28" s="29">
        <f>SUMPRODUCT('SF (raw)'!$D57:$D74,'SF (raw)'!T57:T74)/1000</f>
        <v>1.8336477580000001</v>
      </c>
    </row>
    <row r="29" spans="1:12" x14ac:dyDescent="0.25">
      <c r="A29" s="15" t="s">
        <v>164</v>
      </c>
      <c r="B29">
        <f t="shared" ref="B29:L29" si="7">SUM(B27:B28)</f>
        <v>0</v>
      </c>
      <c r="C29">
        <f t="shared" si="7"/>
        <v>9.1459319040000011</v>
      </c>
      <c r="D29">
        <f t="shared" si="7"/>
        <v>9.7537954340000006</v>
      </c>
      <c r="E29">
        <f t="shared" si="7"/>
        <v>13.193402299000002</v>
      </c>
      <c r="F29">
        <f t="shared" si="7"/>
        <v>16.938236482500002</v>
      </c>
      <c r="G29">
        <f t="shared" si="7"/>
        <v>20.698282127000006</v>
      </c>
      <c r="H29">
        <f t="shared" si="7"/>
        <v>25.2619429055</v>
      </c>
      <c r="I29">
        <f t="shared" si="7"/>
        <v>29.320472666500009</v>
      </c>
      <c r="J29">
        <f t="shared" si="7"/>
        <v>33.11686910200001</v>
      </c>
      <c r="K29">
        <f t="shared" si="7"/>
        <v>37.211753426500003</v>
      </c>
      <c r="L29" s="29">
        <f t="shared" si="7"/>
        <v>41.171358757999997</v>
      </c>
    </row>
    <row r="32" spans="1:12" x14ac:dyDescent="0.25">
      <c r="A32" s="15" t="s">
        <v>185</v>
      </c>
    </row>
    <row r="33" spans="1:12" x14ac:dyDescent="0.25">
      <c r="A33" s="15" t="s">
        <v>184</v>
      </c>
      <c r="B33">
        <v>6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 s="29">
        <v>10</v>
      </c>
    </row>
    <row r="36" spans="1:12" x14ac:dyDescent="0.25">
      <c r="A36" s="15" t="s">
        <v>186</v>
      </c>
    </row>
    <row r="37" spans="1:12" x14ac:dyDescent="0.25">
      <c r="A37" s="15" t="s">
        <v>69</v>
      </c>
      <c r="B37">
        <f>0.3*B6</f>
        <v>4.2</v>
      </c>
      <c r="C37">
        <f t="shared" ref="C37:L37" si="8">0.3*C6</f>
        <v>6.8999999999999995</v>
      </c>
      <c r="D37">
        <f t="shared" si="8"/>
        <v>6.8999999999999995</v>
      </c>
      <c r="E37">
        <f t="shared" si="8"/>
        <v>7.1999999999999993</v>
      </c>
      <c r="F37">
        <f t="shared" si="8"/>
        <v>7.8</v>
      </c>
      <c r="G37">
        <f t="shared" si="8"/>
        <v>8.1</v>
      </c>
      <c r="H37">
        <f t="shared" si="8"/>
        <v>8.6999999999999993</v>
      </c>
      <c r="I37">
        <f t="shared" si="8"/>
        <v>9.2999999999999989</v>
      </c>
      <c r="J37">
        <f t="shared" si="8"/>
        <v>9.9</v>
      </c>
      <c r="K37">
        <f t="shared" si="8"/>
        <v>10.199999999999999</v>
      </c>
      <c r="L37" s="29">
        <f t="shared" si="8"/>
        <v>10.799999999999999</v>
      </c>
    </row>
    <row r="38" spans="1:12" x14ac:dyDescent="0.25">
      <c r="A38" s="15" t="s">
        <v>157</v>
      </c>
      <c r="B38">
        <f>0.3*B23</f>
        <v>3</v>
      </c>
      <c r="C38">
        <f t="shared" ref="C38:L38" si="9">0.3*C23</f>
        <v>4.8</v>
      </c>
      <c r="D38">
        <f t="shared" si="9"/>
        <v>5.3999999999999995</v>
      </c>
      <c r="E38">
        <f t="shared" si="9"/>
        <v>6.3</v>
      </c>
      <c r="F38">
        <f t="shared" si="9"/>
        <v>7.5</v>
      </c>
      <c r="G38">
        <f t="shared" si="9"/>
        <v>8.6999999999999993</v>
      </c>
      <c r="H38">
        <f t="shared" si="9"/>
        <v>9.6</v>
      </c>
      <c r="I38">
        <f t="shared" si="9"/>
        <v>10.799999999999999</v>
      </c>
      <c r="J38">
        <f t="shared" si="9"/>
        <v>12</v>
      </c>
      <c r="K38">
        <f t="shared" si="9"/>
        <v>12.9</v>
      </c>
      <c r="L38" s="29">
        <f t="shared" si="9"/>
        <v>14.1</v>
      </c>
    </row>
    <row r="39" spans="1:12" x14ac:dyDescent="0.25">
      <c r="L39" s="29">
        <f>SUM(B37:L37)</f>
        <v>90</v>
      </c>
    </row>
    <row r="40" spans="1:12" x14ac:dyDescent="0.25">
      <c r="L40" s="29">
        <f>SUM(B38:L38)</f>
        <v>95.1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M3" sqref="M3"/>
    </sheetView>
  </sheetViews>
  <sheetFormatPr defaultColWidth="8.85546875" defaultRowHeight="15" x14ac:dyDescent="0.25"/>
  <cols>
    <col min="1" max="1" width="26.28515625" bestFit="1" customWidth="1"/>
    <col min="2" max="2" width="21.42578125" bestFit="1" customWidth="1"/>
    <col min="3" max="3" width="15.42578125" customWidth="1"/>
    <col min="4" max="4" width="7.85546875" bestFit="1" customWidth="1"/>
    <col min="5" max="5" width="11.28515625" customWidth="1"/>
    <col min="6" max="6" width="7.85546875" bestFit="1" customWidth="1"/>
    <col min="7" max="7" width="11" bestFit="1" customWidth="1"/>
    <col min="8" max="8" width="7.85546875" bestFit="1" customWidth="1"/>
    <col min="12" max="12" width="29.140625" bestFit="1" customWidth="1"/>
  </cols>
  <sheetData>
    <row r="1" spans="1:14" x14ac:dyDescent="0.25">
      <c r="C1" s="31" t="s">
        <v>192</v>
      </c>
      <c r="D1" s="31"/>
      <c r="E1" s="31" t="s">
        <v>193</v>
      </c>
      <c r="F1" s="31"/>
      <c r="G1" s="31" t="s">
        <v>194</v>
      </c>
      <c r="H1" s="31"/>
    </row>
    <row r="2" spans="1:14" x14ac:dyDescent="0.25">
      <c r="C2" t="s">
        <v>141</v>
      </c>
      <c r="D2" t="s">
        <v>195</v>
      </c>
      <c r="E2" t="s">
        <v>141</v>
      </c>
      <c r="F2" t="s">
        <v>195</v>
      </c>
      <c r="G2" t="s">
        <v>141</v>
      </c>
      <c r="H2" t="s">
        <v>195</v>
      </c>
      <c r="M2" t="s">
        <v>218</v>
      </c>
    </row>
    <row r="3" spans="1:14" x14ac:dyDescent="0.25">
      <c r="A3" t="s">
        <v>189</v>
      </c>
      <c r="B3" t="s">
        <v>206</v>
      </c>
      <c r="C3">
        <v>24.240000000000002</v>
      </c>
      <c r="D3">
        <v>4.8000000000000007</v>
      </c>
      <c r="E3">
        <v>24.240000000000002</v>
      </c>
      <c r="F3">
        <v>4.8000000000000007</v>
      </c>
      <c r="G3">
        <v>6</v>
      </c>
      <c r="H3">
        <v>4.8000000000000007</v>
      </c>
      <c r="M3" t="s">
        <v>69</v>
      </c>
      <c r="N3" t="s">
        <v>157</v>
      </c>
    </row>
    <row r="4" spans="1:14" x14ac:dyDescent="0.25">
      <c r="B4" t="s">
        <v>207</v>
      </c>
      <c r="C4">
        <v>24.72</v>
      </c>
      <c r="D4">
        <v>26.400000000000002</v>
      </c>
      <c r="E4">
        <v>24.72</v>
      </c>
      <c r="F4">
        <v>0</v>
      </c>
      <c r="G4">
        <v>24.72</v>
      </c>
      <c r="H4">
        <v>38.880000000000003</v>
      </c>
      <c r="L4" t="s">
        <v>203</v>
      </c>
      <c r="M4">
        <f>(3*19000/24)*(F3+0.032*F4+0.028*F5)+(4*19000/24)*(E3+0.032*E4+0.028*E5)</f>
        <v>97527.76</v>
      </c>
      <c r="N4">
        <f>(3*19000/24)*(H3+0.032*H4+0.028*H5)+(4*19000/24)*(G3+0.032*G4+0.028*G5)</f>
        <v>42722.64</v>
      </c>
    </row>
    <row r="5" spans="1:14" x14ac:dyDescent="0.25">
      <c r="B5" t="s">
        <v>208</v>
      </c>
      <c r="C5">
        <v>68.400000000000006</v>
      </c>
      <c r="D5">
        <v>794.40000000000009</v>
      </c>
      <c r="E5">
        <v>68.400000000000006</v>
      </c>
      <c r="F5">
        <v>12</v>
      </c>
      <c r="G5">
        <v>68.400000000000006</v>
      </c>
      <c r="H5">
        <v>12</v>
      </c>
      <c r="L5" t="s">
        <v>204</v>
      </c>
      <c r="M5" s="23">
        <f>SUM(E6:E7)+3*SUM(F6:F7)</f>
        <v>2282.8434284999998</v>
      </c>
      <c r="N5" s="23">
        <f>SUM(G6:G7)+3*SUM(H6:H7)</f>
        <v>1912.9874325000001</v>
      </c>
    </row>
    <row r="6" spans="1:14" x14ac:dyDescent="0.25">
      <c r="A6" t="s">
        <v>202</v>
      </c>
      <c r="B6" t="s">
        <v>190</v>
      </c>
      <c r="C6" s="23">
        <f>SUMPRODUCT(D18:D23,E18:E23)</f>
        <v>821.65875049999988</v>
      </c>
      <c r="D6" s="23">
        <f>SUMPRODUCT(D27:D32,E27:E32)</f>
        <v>291.88242499999996</v>
      </c>
      <c r="E6" s="23">
        <f>SUMPRODUCT(D18:D23,F18:F23)</f>
        <v>821.65875299999993</v>
      </c>
      <c r="F6" s="23">
        <f>SUMPRODUCT(D27:D32,F27:F32)</f>
        <v>263.18427599999995</v>
      </c>
      <c r="G6" s="23">
        <f>SUMPRODUCT(D18:D23,G18:G23)</f>
        <v>325.59192000000002</v>
      </c>
      <c r="H6" s="23">
        <f>SUMPRODUCT(D27:D32,G27:G32)</f>
        <v>305.25455500000004</v>
      </c>
      <c r="L6" t="s">
        <v>205</v>
      </c>
      <c r="M6">
        <f>Results!E11*1000</f>
        <v>731.08435150000003</v>
      </c>
      <c r="N6">
        <f>Results!E28*1000</f>
        <v>1094.2092990000003</v>
      </c>
    </row>
    <row r="7" spans="1:14" x14ac:dyDescent="0.25">
      <c r="B7" t="s">
        <v>191</v>
      </c>
      <c r="C7" s="23">
        <f>SUMPRODUCT(D15:D17,E15:E17)</f>
        <v>374.72045100000003</v>
      </c>
      <c r="D7" s="23">
        <f>SUMPRODUCT(D24:D26,E24:E26)</f>
        <v>3924.2742500000004</v>
      </c>
      <c r="E7" s="23">
        <f>SUMPRODUCT(D15:D17,F15:F17)</f>
        <v>374.72045550000001</v>
      </c>
      <c r="F7" s="23">
        <f>SUMPRODUCT(D24:D26,F24:F26)</f>
        <v>98.970463999999993</v>
      </c>
      <c r="G7" s="23">
        <f>SUMPRODUCT(D15:D17,G15:G17)</f>
        <v>374.72045550000001</v>
      </c>
      <c r="H7" s="23">
        <f>SUMPRODUCT(D24:D26,G24:G26)</f>
        <v>98.970463999999993</v>
      </c>
    </row>
    <row r="8" spans="1:14" x14ac:dyDescent="0.25">
      <c r="L8" t="s">
        <v>209</v>
      </c>
      <c r="M8">
        <f>100*SUM(M5:M6)/M4</f>
        <v>3.0903281076075162</v>
      </c>
      <c r="N8">
        <f>100*SUM(N5:N6)/N4</f>
        <v>7.0388832045491583</v>
      </c>
    </row>
    <row r="13" spans="1:14" x14ac:dyDescent="0.25">
      <c r="E13" t="s">
        <v>199</v>
      </c>
    </row>
    <row r="14" spans="1:14" x14ac:dyDescent="0.25">
      <c r="B14" t="s">
        <v>197</v>
      </c>
      <c r="C14" t="s">
        <v>196</v>
      </c>
      <c r="D14" t="s">
        <v>198</v>
      </c>
      <c r="E14" t="s">
        <v>200</v>
      </c>
      <c r="F14" t="s">
        <v>69</v>
      </c>
      <c r="G14" t="s">
        <v>157</v>
      </c>
    </row>
    <row r="15" spans="1:14" x14ac:dyDescent="0.25">
      <c r="A15" t="s">
        <v>141</v>
      </c>
      <c r="B15" t="str">
        <f>'BPS (raw)'!B64</f>
        <v>AP</v>
      </c>
      <c r="C15" t="str">
        <f>'BPS (raw)'!C64</f>
        <v>Zeolite and Support Structure</v>
      </c>
      <c r="D15">
        <f>'BPS (raw)'!H64</f>
        <v>1</v>
      </c>
      <c r="E15">
        <f>8.8564125+57.5095625</f>
        <v>66.365975000000006</v>
      </c>
      <c r="F15">
        <f>'BPS (raw)'!D64</f>
        <v>66.365975500000005</v>
      </c>
      <c r="G15">
        <f>'SF (raw)'!D66</f>
        <v>66.365975500000005</v>
      </c>
    </row>
    <row r="16" spans="1:14" x14ac:dyDescent="0.25">
      <c r="B16">
        <f>'BPS (raw)'!B65</f>
        <v>0</v>
      </c>
      <c r="C16" t="str">
        <f>'BPS (raw)'!C65</f>
        <v>Compressor 1 (Mars to 1atm)</v>
      </c>
      <c r="D16">
        <f>'BPS (raw)'!H65</f>
        <v>2</v>
      </c>
      <c r="E16">
        <v>134.02723800000001</v>
      </c>
      <c r="F16">
        <f>'BPS (raw)'!D65</f>
        <v>134.02724000000001</v>
      </c>
      <c r="G16">
        <f>'SF (raw)'!D67</f>
        <v>134.02724000000001</v>
      </c>
    </row>
    <row r="17" spans="1:7" x14ac:dyDescent="0.25">
      <c r="B17">
        <f>'BPS (raw)'!B66</f>
        <v>0</v>
      </c>
      <c r="C17" t="str">
        <f>'BPS (raw)'!C66</f>
        <v>Cryocooler</v>
      </c>
      <c r="D17">
        <f>'BPS (raw)'!H66</f>
        <v>4</v>
      </c>
      <c r="E17">
        <v>10.074999999999999</v>
      </c>
      <c r="F17">
        <f>'BPS (raw)'!D66</f>
        <v>10.074999999999999</v>
      </c>
      <c r="G17">
        <f>'SF (raw)'!D68</f>
        <v>10.074999999999999</v>
      </c>
    </row>
    <row r="18" spans="1:7" x14ac:dyDescent="0.25">
      <c r="B18" t="str">
        <f>'BPS (raw)'!B67</f>
        <v>SP</v>
      </c>
      <c r="C18" t="str">
        <f>'BPS (raw)'!C67</f>
        <v>Mixing Auger</v>
      </c>
      <c r="D18">
        <f>'BPS (raw)'!H67</f>
        <v>1</v>
      </c>
      <c r="E18">
        <v>498.01830000000001</v>
      </c>
      <c r="F18">
        <f>'BPS (raw)'!D67</f>
        <v>498.01830000000001</v>
      </c>
      <c r="G18">
        <f>'SF (raw)'!D69</f>
        <v>136.54274000000001</v>
      </c>
    </row>
    <row r="19" spans="1:7" x14ac:dyDescent="0.25">
      <c r="B19">
        <f>'BPS (raw)'!B68</f>
        <v>0</v>
      </c>
      <c r="C19" t="str">
        <f>'BPS (raw)'!C68</f>
        <v>Feed Cone</v>
      </c>
      <c r="D19">
        <f>'BPS (raw)'!H68</f>
        <v>1</v>
      </c>
      <c r="E19">
        <v>178.97311300000001</v>
      </c>
      <c r="F19">
        <f>'BPS (raw)'!D68</f>
        <v>178.97310999999999</v>
      </c>
      <c r="G19">
        <f>'SF (raw)'!D70</f>
        <v>75.532925000000006</v>
      </c>
    </row>
    <row r="20" spans="1:7" x14ac:dyDescent="0.25">
      <c r="B20">
        <f>'BPS (raw)'!B69</f>
        <v>0</v>
      </c>
      <c r="C20" t="str">
        <f>'BPS (raw)'!C69</f>
        <v>Hopper</v>
      </c>
      <c r="D20">
        <f>'BPS (raw)'!H69</f>
        <v>1</v>
      </c>
      <c r="E20">
        <v>56.318112499999998</v>
      </c>
      <c r="F20">
        <f>'BPS (raw)'!D69</f>
        <v>56.318112999999997</v>
      </c>
      <c r="G20">
        <f>'SF (raw)'!D71</f>
        <v>25.167024999999999</v>
      </c>
    </row>
    <row r="21" spans="1:7" x14ac:dyDescent="0.25">
      <c r="B21">
        <f>'BPS (raw)'!B70</f>
        <v>0</v>
      </c>
      <c r="C21" t="str">
        <f>'BPS (raw)'!C70</f>
        <v>Horizontal Feed Auger</v>
      </c>
      <c r="D21">
        <f>'BPS (raw)'!H70</f>
        <v>1</v>
      </c>
      <c r="E21">
        <v>1.30585</v>
      </c>
      <c r="F21">
        <f>'BPS (raw)'!D70</f>
        <v>1.30585</v>
      </c>
      <c r="G21">
        <f>'SF (raw)'!D72</f>
        <v>1.30585</v>
      </c>
    </row>
    <row r="22" spans="1:7" x14ac:dyDescent="0.25">
      <c r="B22">
        <f>'BPS (raw)'!B71</f>
        <v>0</v>
      </c>
      <c r="C22" t="str">
        <f>'BPS (raw)'!C71</f>
        <v>Condensing Heat Exchanger</v>
      </c>
      <c r="D22">
        <f>'BPS (raw)'!H71</f>
        <v>1</v>
      </c>
      <c r="E22">
        <v>80.778999999999996</v>
      </c>
      <c r="F22">
        <f>'BPS (raw)'!D71</f>
        <v>80.778999999999996</v>
      </c>
      <c r="G22">
        <f>'SF (raw)'!D73</f>
        <v>80.778999999999996</v>
      </c>
    </row>
    <row r="23" spans="1:7" x14ac:dyDescent="0.25">
      <c r="B23">
        <f>'BPS (raw)'!B72</f>
        <v>0</v>
      </c>
      <c r="C23" t="str">
        <f>'BPS (raw)'!C72</f>
        <v>Oven Heater</v>
      </c>
      <c r="D23">
        <f>'BPS (raw)'!H72</f>
        <v>1</v>
      </c>
      <c r="E23">
        <v>6.2643750000000002</v>
      </c>
      <c r="F23">
        <f>'BPS (raw)'!D72</f>
        <v>6.2643800000000001</v>
      </c>
      <c r="G23">
        <f>'SF (raw)'!D74</f>
        <v>6.2643800000000001</v>
      </c>
    </row>
    <row r="24" spans="1:7" x14ac:dyDescent="0.25">
      <c r="A24" t="s">
        <v>201</v>
      </c>
      <c r="B24" t="str">
        <f>'BPS (raw)'!B55</f>
        <v>AP</v>
      </c>
      <c r="C24" t="str">
        <f>'BPS (raw)'!C55</f>
        <v>Zeolite and Support Structure</v>
      </c>
      <c r="D24">
        <f>'BPS (raw)'!H55</f>
        <v>1</v>
      </c>
      <c r="E24">
        <f>102.859575+667.918875</f>
        <v>770.77845000000002</v>
      </c>
      <c r="F24">
        <f>'BPS (raw)'!D55</f>
        <v>11.643288</v>
      </c>
      <c r="G24">
        <f>'SF (raw)'!D57</f>
        <v>11.643288</v>
      </c>
    </row>
    <row r="25" spans="1:7" x14ac:dyDescent="0.25">
      <c r="B25">
        <f>'BPS (raw)'!B56</f>
        <v>0</v>
      </c>
      <c r="C25" t="str">
        <f>'BPS (raw)'!C56</f>
        <v>Compressor</v>
      </c>
      <c r="D25">
        <f>'BPS (raw)'!H56</f>
        <v>2</v>
      </c>
      <c r="E25">
        <v>1556.5979</v>
      </c>
      <c r="F25">
        <f>'BPS (raw)'!D56</f>
        <v>23.513587999999999</v>
      </c>
      <c r="G25">
        <f>'SF (raw)'!D58</f>
        <v>23.513587999999999</v>
      </c>
    </row>
    <row r="26" spans="1:7" x14ac:dyDescent="0.25">
      <c r="B26">
        <f>'BPS (raw)'!B57</f>
        <v>0</v>
      </c>
      <c r="C26" t="str">
        <f>'BPS (raw)'!C57</f>
        <v>Cryocooler</v>
      </c>
      <c r="D26">
        <f>'BPS (raw)'!H57</f>
        <v>4</v>
      </c>
      <c r="E26">
        <v>10.074999999999999</v>
      </c>
      <c r="F26">
        <f>'BPS (raw)'!D57</f>
        <v>10.074999999999999</v>
      </c>
      <c r="G26">
        <f>'SF (raw)'!D59</f>
        <v>10.074999999999999</v>
      </c>
    </row>
    <row r="27" spans="1:7" x14ac:dyDescent="0.25">
      <c r="B27" t="str">
        <f>'BPS (raw)'!B58</f>
        <v>SP</v>
      </c>
      <c r="C27" t="str">
        <f>'BPS (raw)'!C58</f>
        <v>Mixing Auger</v>
      </c>
      <c r="D27">
        <f>'BPS (raw)'!H58</f>
        <v>1</v>
      </c>
      <c r="E27">
        <v>113.95995000000001</v>
      </c>
      <c r="F27">
        <f>'BPS (raw)'!D58</f>
        <v>95.125225</v>
      </c>
      <c r="G27">
        <f>'SF (raw)'!D60</f>
        <v>122.86365000000001</v>
      </c>
    </row>
    <row r="28" spans="1:7" x14ac:dyDescent="0.25">
      <c r="B28">
        <f>'BPS (raw)'!B59</f>
        <v>0</v>
      </c>
      <c r="C28" t="str">
        <f>'BPS (raw)'!C59</f>
        <v>Feed Cone</v>
      </c>
      <c r="D28">
        <f>'BPS (raw)'!H59</f>
        <v>1</v>
      </c>
      <c r="E28">
        <v>66.956500000000005</v>
      </c>
      <c r="F28">
        <f>'BPS (raw)'!D59</f>
        <v>59.359138000000002</v>
      </c>
      <c r="G28">
        <f>'SF (raw)'!D61</f>
        <v>70.400199999999998</v>
      </c>
    </row>
    <row r="29" spans="1:7" x14ac:dyDescent="0.25">
      <c r="B29">
        <f>'BPS (raw)'!B60</f>
        <v>0</v>
      </c>
      <c r="C29" t="str">
        <f>'BPS (raw)'!C60</f>
        <v>Hopper</v>
      </c>
      <c r="D29">
        <f>'BPS (raw)'!H60</f>
        <v>1</v>
      </c>
      <c r="E29">
        <v>22.61675</v>
      </c>
      <c r="F29">
        <f>'BPS (raw)'!D60</f>
        <v>20.350688000000002</v>
      </c>
      <c r="G29">
        <f>'SF (raw)'!D62</f>
        <v>23.641475</v>
      </c>
    </row>
    <row r="30" spans="1:7" x14ac:dyDescent="0.25">
      <c r="B30">
        <f>'BPS (raw)'!B61</f>
        <v>0</v>
      </c>
      <c r="C30" t="str">
        <f>'BPS (raw)'!C61</f>
        <v>Horizontal Feed Auger</v>
      </c>
      <c r="D30">
        <f>'BPS (raw)'!H61</f>
        <v>1</v>
      </c>
      <c r="E30">
        <v>1.30585</v>
      </c>
      <c r="F30">
        <f>'BPS (raw)'!D61</f>
        <v>1.30585</v>
      </c>
      <c r="G30">
        <f>'SF (raw)'!D63</f>
        <v>1.30585</v>
      </c>
    </row>
    <row r="31" spans="1:7" x14ac:dyDescent="0.25">
      <c r="B31">
        <f>'BPS (raw)'!B62</f>
        <v>0</v>
      </c>
      <c r="C31" t="str">
        <f>'BPS (raw)'!C62</f>
        <v>Condensing Heat Exchanger</v>
      </c>
      <c r="D31">
        <f>'BPS (raw)'!H62</f>
        <v>1</v>
      </c>
      <c r="E31">
        <v>80.778999999999996</v>
      </c>
      <c r="F31">
        <f>'BPS (raw)'!D62</f>
        <v>80.778999999999996</v>
      </c>
      <c r="G31">
        <f>'SF (raw)'!D64</f>
        <v>80.778999999999996</v>
      </c>
    </row>
    <row r="32" spans="1:7" x14ac:dyDescent="0.25">
      <c r="B32">
        <f>'BPS (raw)'!B63</f>
        <v>0</v>
      </c>
      <c r="C32" t="str">
        <f>'BPS (raw)'!C63</f>
        <v>Oven Heater</v>
      </c>
      <c r="D32">
        <f>'BPS (raw)'!H63</f>
        <v>1</v>
      </c>
      <c r="E32">
        <v>6.2643750000000002</v>
      </c>
      <c r="F32">
        <f>'BPS (raw)'!D63</f>
        <v>6.2643750000000002</v>
      </c>
      <c r="G32">
        <f>'SF (raw)'!D65</f>
        <v>6.2643800000000001</v>
      </c>
    </row>
  </sheetData>
  <mergeCells count="3">
    <mergeCell ref="C1:D1"/>
    <mergeCell ref="E1:F1"/>
    <mergeCell ref="G1:H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BPS (raw)</vt:lpstr>
      <vt:lpstr>SF (raw)</vt:lpstr>
      <vt:lpstr>Results</vt:lpstr>
      <vt:lpstr>ISRU Comparison</vt:lpstr>
      <vt:lpstr>BPS Mass Per Mission</vt:lpstr>
      <vt:lpstr>Spares Mass Per Mission (BPS)</vt:lpstr>
      <vt:lpstr>SF Mass Per Mission</vt:lpstr>
      <vt:lpstr>Spares Mass Per Mission (SF)</vt:lpstr>
      <vt:lpstr>Launches</vt:lpstr>
      <vt:lpstr>Cumulative Mass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Owens</dc:creator>
  <cp:lastModifiedBy>Andrew Owens</cp:lastModifiedBy>
  <dcterms:created xsi:type="dcterms:W3CDTF">2015-03-23T23:16:36Z</dcterms:created>
  <dcterms:modified xsi:type="dcterms:W3CDTF">2015-08-03T03:28:59Z</dcterms:modified>
</cp:coreProperties>
</file>