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ocker/Desktop/"/>
    </mc:Choice>
  </mc:AlternateContent>
  <xr:revisionPtr revIDLastSave="0" documentId="13_ncr:1_{EEAF67BF-2ECC-2746-A36A-5F5733587484}" xr6:coauthVersionLast="45" xr6:coauthVersionMax="45" xr10:uidLastSave="{00000000-0000-0000-0000-000000000000}"/>
  <bookViews>
    <workbookView xWindow="0" yWindow="460" windowWidth="35840" windowHeight="21940" xr2:uid="{F7B1EA20-BC51-AA40-8CA9-00BAD107EDC6}"/>
  </bookViews>
  <sheets>
    <sheet name="blind_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D6" i="2"/>
  <c r="G6" i="2" s="1"/>
  <c r="E5" i="2"/>
  <c r="D5" i="2"/>
  <c r="E4" i="2"/>
  <c r="D4" i="2"/>
  <c r="G4" i="2" s="1"/>
  <c r="H4" i="2" s="1"/>
  <c r="AQ3" i="2"/>
  <c r="AO3" i="2"/>
  <c r="AM3" i="2"/>
  <c r="E3" i="2"/>
  <c r="D3" i="2"/>
  <c r="I5" i="2" l="1"/>
  <c r="I4" i="2"/>
  <c r="I6" i="2"/>
  <c r="P6" i="2"/>
  <c r="P4" i="2"/>
  <c r="H6" i="2"/>
  <c r="G5" i="2"/>
  <c r="V6" i="2"/>
  <c r="X4" i="2" l="1"/>
  <c r="X6" i="2"/>
  <c r="X3" i="2"/>
  <c r="V4" i="2"/>
  <c r="H5" i="2"/>
  <c r="P5" i="2"/>
  <c r="N4" i="2"/>
  <c r="K4" i="2" s="1"/>
  <c r="Q4" i="2"/>
  <c r="J4" i="2" s="1"/>
  <c r="N6" i="2"/>
  <c r="K6" i="2" s="1"/>
  <c r="L6" i="2" s="1"/>
  <c r="Q6" i="2"/>
  <c r="J6" i="2" s="1"/>
  <c r="V5" i="2"/>
  <c r="V3" i="2"/>
  <c r="X5" i="2"/>
  <c r="W6" i="2"/>
  <c r="W4" i="2" l="1"/>
  <c r="W5" i="2"/>
  <c r="W3" i="2"/>
  <c r="Z6" i="2"/>
  <c r="L4" i="2"/>
  <c r="Q5" i="2"/>
  <c r="J5" i="2" s="1"/>
  <c r="Y3" i="2" s="1"/>
  <c r="N5" i="2"/>
  <c r="K5" i="2" s="1"/>
  <c r="L5" i="2" s="1"/>
  <c r="M5" i="2" s="1"/>
  <c r="Y5" i="2" l="1"/>
  <c r="Y6" i="2"/>
  <c r="Y4" i="2"/>
  <c r="M3" i="2"/>
  <c r="M4" i="2"/>
  <c r="AA3" i="2"/>
  <c r="AB6" i="2"/>
  <c r="AD6" i="2" s="1"/>
  <c r="AA6" i="2"/>
  <c r="AA4" i="2"/>
  <c r="AA5" i="2"/>
  <c r="Z5" i="2"/>
  <c r="M6" i="2"/>
  <c r="Z3" i="2"/>
  <c r="Z4" i="2"/>
  <c r="AE6" i="2" l="1"/>
  <c r="AC6" i="2"/>
  <c r="AC3" i="2"/>
  <c r="AB5" i="2"/>
  <c r="AD5" i="2" s="1"/>
  <c r="AB4" i="2"/>
  <c r="AD4" i="2" s="1"/>
  <c r="AB3" i="2"/>
  <c r="AD3" i="2" s="1"/>
  <c r="AC5" i="2"/>
  <c r="AC4" i="2"/>
  <c r="AE5" i="2" l="1"/>
  <c r="AE4" i="2"/>
  <c r="AE3" i="2"/>
</calcChain>
</file>

<file path=xl/sharedStrings.xml><?xml version="1.0" encoding="utf-8"?>
<sst xmlns="http://schemas.openxmlformats.org/spreadsheetml/2006/main" count="39" uniqueCount="36">
  <si>
    <t>2017-11-01 Axon 2</t>
  </si>
  <si>
    <t>ç</t>
  </si>
  <si>
    <t>x</t>
  </si>
  <si>
    <t>y</t>
  </si>
  <si>
    <t>(x) distance (um)</t>
  </si>
  <si>
    <t>(y) time (s)</t>
  </si>
  <si>
    <t>Xf-Xi</t>
  </si>
  <si>
    <t>Abs Xf-Xi</t>
  </si>
  <si>
    <t>Yf-Yi</t>
  </si>
  <si>
    <t>Positive InstVel_NoPauses</t>
  </si>
  <si>
    <t>Pause count</t>
  </si>
  <si>
    <t xml:space="preserve">Pause </t>
  </si>
  <si>
    <t>Number of pauses</t>
  </si>
  <si>
    <t>Pauses</t>
  </si>
  <si>
    <t>Pause duration</t>
  </si>
  <si>
    <t>InstVel (um/sec)</t>
  </si>
  <si>
    <t>Positive InstVel</t>
  </si>
  <si>
    <t>Vesicle</t>
  </si>
  <si>
    <t>Run Length (um)</t>
  </si>
  <si>
    <t>Absolute Run Length (um)</t>
  </si>
  <si>
    <t>Time of Residency (s)</t>
  </si>
  <si>
    <t>Average Velocity (um/s)</t>
  </si>
  <si>
    <t># paused timepoints</t>
  </si>
  <si>
    <t>paused timepoints sum (s)</t>
  </si>
  <si>
    <t>Pause number</t>
  </si>
  <si>
    <t>paused time/min</t>
  </si>
  <si>
    <t>Pause number/min</t>
  </si>
  <si>
    <t>Pause duration/pause</t>
  </si>
  <si>
    <t>Category</t>
  </si>
  <si>
    <t>Direction:</t>
  </si>
  <si>
    <t>%:</t>
  </si>
  <si>
    <t>Pause duration:</t>
  </si>
  <si>
    <t>Total:</t>
  </si>
  <si>
    <t>Anterograde:</t>
  </si>
  <si>
    <t>Retrograde:</t>
  </si>
  <si>
    <t>Stationary: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</si>
</sst>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0" xfId="0" applyFont="1"/>
    <xf numFmtId="0" fontId="2" fillId="10" borderId="0" xfId="0" applyFont="1" applyFill="1"/>
    <xf numFmtId="0" fontId="2" fillId="11" borderId="0" xfId="0" applyFont="1" applyFill="1"/>
    <xf numFmtId="0" fontId="1" fillId="2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4" borderId="0" xfId="0" applyNumberFormat="1" applyFill="1"/>
    <xf numFmtId="2" fontId="0" fillId="0" borderId="0" xfId="0" applyNumberFormat="1"/>
    <xf numFmtId="2" fontId="0" fillId="6" borderId="0" xfId="0" applyNumberFormat="1" applyFill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AC4-F512-0F40-A35C-49D9752C0548}">
  <dimension ref="A1:AS6"/>
  <sheetViews>
    <sheetView tabSelected="1" workbookViewId="0">
      <selection activeCell="AC6" sqref="AC6"/>
    </sheetView>
  </sheetViews>
  <sheetFormatPr baseColWidth="10" defaultRowHeight="16" x14ac:dyDescent="0.2"/>
  <sheetData>
    <row r="1" spans="1:45" x14ac:dyDescent="0.2">
      <c r="A1" t="s">
        <v>0</v>
      </c>
      <c r="D1" s="22" t="s">
        <v>1</v>
      </c>
      <c r="E1" s="22"/>
    </row>
    <row r="2" spans="1:45" x14ac:dyDescent="0.2">
      <c r="A2" t="s">
        <v>2</v>
      </c>
      <c r="B2" t="s">
        <v>3</v>
      </c>
      <c r="D2" t="s">
        <v>4</v>
      </c>
      <c r="E2" t="s">
        <v>5</v>
      </c>
      <c r="G2" s="1" t="s">
        <v>6</v>
      </c>
      <c r="H2" s="2" t="s">
        <v>7</v>
      </c>
      <c r="I2" s="3" t="s">
        <v>8</v>
      </c>
      <c r="J2" s="4" t="s">
        <v>9</v>
      </c>
      <c r="K2" s="5" t="s">
        <v>10</v>
      </c>
      <c r="L2" s="6" t="s">
        <v>11</v>
      </c>
      <c r="M2" s="7" t="s">
        <v>12</v>
      </c>
      <c r="N2" s="5" t="s">
        <v>13</v>
      </c>
      <c r="O2" s="8" t="s">
        <v>14</v>
      </c>
      <c r="P2" s="8" t="s">
        <v>15</v>
      </c>
      <c r="Q2" s="4" t="s">
        <v>16</v>
      </c>
      <c r="U2" s="9" t="s">
        <v>17</v>
      </c>
      <c r="V2" s="1" t="s">
        <v>18</v>
      </c>
      <c r="W2" s="1" t="s">
        <v>19</v>
      </c>
      <c r="X2" s="3" t="s">
        <v>20</v>
      </c>
      <c r="Y2" s="4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0" t="s">
        <v>26</v>
      </c>
      <c r="AE2" s="10" t="s">
        <v>27</v>
      </c>
      <c r="AF2" s="11" t="s">
        <v>28</v>
      </c>
      <c r="AI2" t="s">
        <v>29</v>
      </c>
      <c r="AL2" t="s">
        <v>30</v>
      </c>
      <c r="AS2" t="s">
        <v>31</v>
      </c>
    </row>
    <row r="3" spans="1:45" x14ac:dyDescent="0.2">
      <c r="A3">
        <v>265.21268163804496</v>
      </c>
      <c r="B3">
        <v>1.37978863936587</v>
      </c>
      <c r="D3">
        <f>A3*0.1295</f>
        <v>34.345042272126825</v>
      </c>
      <c r="E3">
        <f>B3*1</f>
        <v>1.37978863936587</v>
      </c>
      <c r="G3" s="12"/>
      <c r="H3" s="13"/>
      <c r="I3" s="14"/>
      <c r="J3" s="15"/>
      <c r="K3" s="16"/>
      <c r="L3" s="17"/>
      <c r="M3" s="18" t="str">
        <f>IF(AND(L3=1, L4=""), 1, "")</f>
        <v/>
      </c>
      <c r="N3" s="16"/>
      <c r="Q3" s="15"/>
      <c r="U3" s="11">
        <v>1</v>
      </c>
      <c r="V3" s="11">
        <f>SUM(G4:G61)</f>
        <v>2.8426829268283882E-2</v>
      </c>
      <c r="W3" s="11">
        <f t="shared" ref="W3:AB3" si="0">SUM(H4:H61)</f>
        <v>2.8426829268283882E-2</v>
      </c>
      <c r="X3" s="11">
        <f t="shared" si="0"/>
        <v>3</v>
      </c>
      <c r="Y3" s="11" t="e">
        <f>AVERAGE(J4:J61)</f>
        <v>#DIV/0!</v>
      </c>
      <c r="Z3" s="11">
        <f t="shared" si="0"/>
        <v>3</v>
      </c>
      <c r="AA3" s="11">
        <f t="shared" si="0"/>
        <v>3</v>
      </c>
      <c r="AB3" s="11">
        <f t="shared" si="0"/>
        <v>1</v>
      </c>
      <c r="AC3" s="11">
        <f>AA3/X3*60</f>
        <v>60</v>
      </c>
      <c r="AD3" s="11">
        <f>AB3/X3*60</f>
        <v>20</v>
      </c>
      <c r="AE3" s="11">
        <f>AA3/AB3</f>
        <v>3</v>
      </c>
      <c r="AF3" s="11"/>
      <c r="AI3" t="s">
        <v>32</v>
      </c>
      <c r="AJ3">
        <v>9</v>
      </c>
      <c r="AL3" t="s">
        <v>33</v>
      </c>
      <c r="AM3">
        <f>AJ4/AJ3</f>
        <v>0</v>
      </c>
      <c r="AN3" t="s">
        <v>34</v>
      </c>
      <c r="AO3">
        <f>AJ5/AJ3</f>
        <v>1</v>
      </c>
      <c r="AP3" t="s">
        <v>35</v>
      </c>
      <c r="AQ3">
        <f>AJ6/AJ3</f>
        <v>0</v>
      </c>
    </row>
    <row r="4" spans="1:45" x14ac:dyDescent="0.2">
      <c r="A4">
        <v>265.28585236975226</v>
      </c>
      <c r="B4">
        <v>2.37978863936587</v>
      </c>
      <c r="D4">
        <f>A4*0.1295</f>
        <v>34.35451788188292</v>
      </c>
      <c r="E4">
        <f t="shared" ref="E4:E61" si="1">B4*1</f>
        <v>2.37978863936587</v>
      </c>
      <c r="G4" s="12">
        <f>D4-D3</f>
        <v>9.4756097560946273E-3</v>
      </c>
      <c r="H4" s="19">
        <f>ABS(G4)</f>
        <v>9.4756097560946273E-3</v>
      </c>
      <c r="I4" s="14">
        <f>E4-E3</f>
        <v>1</v>
      </c>
      <c r="J4" s="15" t="str">
        <f>IF(Q4&gt;0.083,Q4,"")</f>
        <v/>
      </c>
      <c r="K4" s="16">
        <f>COUNTIF(N4, "TRUE")</f>
        <v>1</v>
      </c>
      <c r="L4" s="17">
        <f>IF(K4=1,I4,"")</f>
        <v>1</v>
      </c>
      <c r="M4" s="18" t="str">
        <f t="shared" ref="M4:M61" si="2">IF(AND(L4=1, L5=""), 1, "")</f>
        <v/>
      </c>
      <c r="N4" s="16" t="b">
        <f>AND(-0.083&lt;=P4,P4&lt;=0.083)</f>
        <v>1</v>
      </c>
      <c r="P4" s="20">
        <f>G4/I4</f>
        <v>9.4756097560946273E-3</v>
      </c>
      <c r="Q4" s="21">
        <f>ABS(P4)</f>
        <v>9.4756097560946273E-3</v>
      </c>
      <c r="U4" s="11">
        <v>2</v>
      </c>
      <c r="V4" s="11">
        <f>SUM(G65:G175)</f>
        <v>0</v>
      </c>
      <c r="W4" s="11">
        <f t="shared" ref="W4:AB4" si="3">SUM(H65:H175)</f>
        <v>0</v>
      </c>
      <c r="X4" s="11">
        <f t="shared" si="3"/>
        <v>0</v>
      </c>
      <c r="Y4" s="11" t="e">
        <f>AVERAGE(J65:J175)</f>
        <v>#DIV/0!</v>
      </c>
      <c r="Z4" s="11">
        <f t="shared" si="3"/>
        <v>0</v>
      </c>
      <c r="AA4" s="11">
        <f t="shared" si="3"/>
        <v>0</v>
      </c>
      <c r="AB4" s="11">
        <f t="shared" si="3"/>
        <v>0</v>
      </c>
      <c r="AC4" s="11" t="e">
        <f t="shared" ref="AC4:AC11" si="4">AA4/X4*60</f>
        <v>#DIV/0!</v>
      </c>
      <c r="AD4" s="11" t="e">
        <f t="shared" ref="AD4:AD11" si="5">AB4/X4*60</f>
        <v>#DIV/0!</v>
      </c>
      <c r="AE4" s="11" t="e">
        <f t="shared" ref="AE4:AE11" si="6">AA4/AB4</f>
        <v>#DIV/0!</v>
      </c>
      <c r="AF4" s="11"/>
      <c r="AI4" t="s">
        <v>33</v>
      </c>
      <c r="AJ4">
        <v>0</v>
      </c>
    </row>
    <row r="5" spans="1:45" x14ac:dyDescent="0.2">
      <c r="A5">
        <v>265.35902310145957</v>
      </c>
      <c r="B5">
        <v>3.37978863936587</v>
      </c>
      <c r="D5">
        <f>A5*0.1295</f>
        <v>34.363993491639015</v>
      </c>
      <c r="E5">
        <f t="shared" si="1"/>
        <v>3.37978863936587</v>
      </c>
      <c r="G5" s="12">
        <f>D5-D4</f>
        <v>9.4756097560946273E-3</v>
      </c>
      <c r="H5" s="19">
        <f>ABS(G5)</f>
        <v>9.4756097560946273E-3</v>
      </c>
      <c r="I5" s="14">
        <f>E5-E4</f>
        <v>1</v>
      </c>
      <c r="J5" s="15" t="str">
        <f>IF(Q5&gt;0.083,Q5,"")</f>
        <v/>
      </c>
      <c r="K5" s="16">
        <f>COUNTIF(N5, "TRUE")</f>
        <v>1</v>
      </c>
      <c r="L5" s="17">
        <f>IF(K5=1,I5,"")</f>
        <v>1</v>
      </c>
      <c r="M5" s="18" t="str">
        <f t="shared" si="2"/>
        <v/>
      </c>
      <c r="N5" s="16" t="b">
        <f>AND(-0.083&lt;=P5,P5&lt;=0.083)</f>
        <v>1</v>
      </c>
      <c r="P5" s="20">
        <f>G5/I5</f>
        <v>9.4756097560946273E-3</v>
      </c>
      <c r="Q5" s="21">
        <f>ABS(P5)</f>
        <v>9.4756097560946273E-3</v>
      </c>
      <c r="U5" s="11">
        <v>3</v>
      </c>
      <c r="V5" s="11">
        <f>SUM(G179:G413)</f>
        <v>0</v>
      </c>
      <c r="W5" s="11">
        <f t="shared" ref="W5:AB5" si="7">SUM(H179:H413)</f>
        <v>0</v>
      </c>
      <c r="X5" s="11">
        <f t="shared" si="7"/>
        <v>0</v>
      </c>
      <c r="Y5" s="11" t="e">
        <f>AVERAGE(J179:J413)</f>
        <v>#DIV/0!</v>
      </c>
      <c r="Z5" s="11">
        <f t="shared" si="7"/>
        <v>0</v>
      </c>
      <c r="AA5" s="11">
        <f t="shared" si="7"/>
        <v>0</v>
      </c>
      <c r="AB5" s="11">
        <f t="shared" si="7"/>
        <v>0</v>
      </c>
      <c r="AC5" s="11" t="e">
        <f t="shared" si="4"/>
        <v>#DIV/0!</v>
      </c>
      <c r="AD5" s="11" t="e">
        <f t="shared" si="5"/>
        <v>#DIV/0!</v>
      </c>
      <c r="AE5" s="11" t="e">
        <f t="shared" si="6"/>
        <v>#DIV/0!</v>
      </c>
      <c r="AI5" t="s">
        <v>34</v>
      </c>
      <c r="AJ5">
        <v>9</v>
      </c>
    </row>
    <row r="6" spans="1:45" x14ac:dyDescent="0.2">
      <c r="A6">
        <v>265.43219383316688</v>
      </c>
      <c r="B6">
        <v>4.37978863936587</v>
      </c>
      <c r="D6">
        <f t="shared" ref="D6:D61" si="8">A6*0.1295</f>
        <v>34.373469101395109</v>
      </c>
      <c r="E6">
        <f t="shared" si="1"/>
        <v>4.37978863936587</v>
      </c>
      <c r="G6" s="12">
        <f t="shared" ref="G6:G61" si="9">D6-D5</f>
        <v>9.4756097560946273E-3</v>
      </c>
      <c r="H6" s="19">
        <f t="shared" ref="H6:H61" si="10">ABS(G6)</f>
        <v>9.4756097560946273E-3</v>
      </c>
      <c r="I6" s="14">
        <f t="shared" ref="I6:I61" si="11">E6-E5</f>
        <v>1</v>
      </c>
      <c r="J6" s="15" t="str">
        <f t="shared" ref="J6:J61" si="12">IF(Q6&gt;0.083,Q6,"")</f>
        <v/>
      </c>
      <c r="K6" s="16">
        <f t="shared" ref="K6:K61" si="13">COUNTIF(N6, "TRUE")</f>
        <v>1</v>
      </c>
      <c r="L6" s="17">
        <f t="shared" ref="L6:L61" si="14">IF(K6=1,I6,"")</f>
        <v>1</v>
      </c>
      <c r="M6" s="18">
        <f t="shared" si="2"/>
        <v>1</v>
      </c>
      <c r="N6" s="16" t="b">
        <f t="shared" ref="N6:N61" si="15">AND(-0.083&lt;=P6,P6&lt;=0.083)</f>
        <v>1</v>
      </c>
      <c r="P6" s="20">
        <f t="shared" ref="P6:P61" si="16">G6/I6</f>
        <v>9.4756097560946273E-3</v>
      </c>
      <c r="Q6" s="21">
        <f t="shared" ref="Q6:Q61" si="17">ABS(P6)</f>
        <v>9.4756097560946273E-3</v>
      </c>
      <c r="U6" s="11">
        <v>4</v>
      </c>
      <c r="V6" s="11">
        <f>SUM(G417:G511)</f>
        <v>0</v>
      </c>
      <c r="W6" s="11">
        <f t="shared" ref="W6:AB6" si="18">SUM(H417:H511)</f>
        <v>0</v>
      </c>
      <c r="X6" s="11">
        <f t="shared" si="18"/>
        <v>0</v>
      </c>
      <c r="Y6" s="11" t="e">
        <f>AVERAGE(J417:J511)</f>
        <v>#DIV/0!</v>
      </c>
      <c r="Z6" s="11">
        <f t="shared" si="18"/>
        <v>0</v>
      </c>
      <c r="AA6" s="11">
        <f t="shared" si="18"/>
        <v>0</v>
      </c>
      <c r="AB6" s="11">
        <f t="shared" si="18"/>
        <v>0</v>
      </c>
      <c r="AC6" s="11" t="e">
        <f t="shared" si="4"/>
        <v>#DIV/0!</v>
      </c>
      <c r="AD6" s="11" t="e">
        <f t="shared" si="5"/>
        <v>#DIV/0!</v>
      </c>
      <c r="AE6" s="11" t="e">
        <f t="shared" si="6"/>
        <v>#DIV/0!</v>
      </c>
      <c r="AI6" t="s">
        <v>35</v>
      </c>
      <c r="AJ6">
        <v>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blind_01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Boecker</dc:creator>
  <cp:lastModifiedBy>Alexander Boecker</cp:lastModifiedBy>
  <dcterms:created xsi:type="dcterms:W3CDTF">2019-05-13T17:50:27Z</dcterms:created>
  <dcterms:modified xsi:type="dcterms:W3CDTF">2020-04-01T21:53:49Z</dcterms:modified>
</cp:coreProperties>
</file>