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ish.mehdi\Downloads\BCG\"/>
    </mc:Choice>
  </mc:AlternateContent>
  <xr:revisionPtr revIDLastSave="0" documentId="13_ncr:1_{ABE63FEF-A3F6-4D7A-8BB8-31770A148AE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AD FIRST" sheetId="1" r:id="rId1"/>
    <sheet name="Business Case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D33" i="2"/>
  <c r="D28" i="2"/>
  <c r="F21" i="2"/>
  <c r="F20" i="2"/>
  <c r="G20" i="2" s="1"/>
  <c r="M4" i="2" s="1"/>
  <c r="M18" i="2"/>
  <c r="L18" i="2"/>
  <c r="K18" i="2"/>
  <c r="J18" i="2"/>
  <c r="M16" i="2"/>
  <c r="L16" i="2"/>
  <c r="K16" i="2"/>
  <c r="J16" i="2"/>
  <c r="M12" i="2"/>
  <c r="L12" i="2"/>
  <c r="K12" i="2"/>
  <c r="J12" i="2"/>
  <c r="D11" i="2"/>
  <c r="D16" i="2" s="1"/>
  <c r="J10" i="2"/>
  <c r="M8" i="2"/>
  <c r="L8" i="2"/>
  <c r="K8" i="2"/>
  <c r="J8" i="2"/>
  <c r="J7" i="2"/>
  <c r="K7" i="2" s="1"/>
  <c r="K6" i="2"/>
  <c r="L6" i="2" s="1"/>
  <c r="J6" i="2"/>
  <c r="M5" i="2"/>
  <c r="L5" i="2"/>
  <c r="K5" i="2"/>
  <c r="J5" i="2"/>
  <c r="J11" i="2" s="1"/>
  <c r="L4" i="2"/>
  <c r="K4" i="2"/>
  <c r="J4" i="2"/>
  <c r="G3" i="2"/>
  <c r="F3" i="2"/>
  <c r="E3" i="2"/>
  <c r="D3" i="2"/>
  <c r="M17" i="2" l="1"/>
  <c r="M20" i="2" s="1"/>
  <c r="D38" i="2"/>
  <c r="D39" i="2" s="1"/>
  <c r="L17" i="2"/>
  <c r="L20" i="2" s="1"/>
  <c r="K17" i="2"/>
  <c r="J17" i="2"/>
  <c r="J20" i="2" s="1"/>
  <c r="K10" i="2"/>
  <c r="L7" i="2"/>
  <c r="M7" i="2" s="1"/>
  <c r="K20" i="2"/>
  <c r="D22" i="2"/>
  <c r="J13" i="2"/>
  <c r="D4" i="2" s="1"/>
  <c r="K11" i="2"/>
  <c r="M6" i="2"/>
  <c r="F5" i="2" l="1"/>
  <c r="G5" i="2"/>
  <c r="M11" i="2"/>
  <c r="L11" i="2"/>
  <c r="D5" i="2"/>
  <c r="J22" i="2"/>
  <c r="D6" i="2" s="1"/>
  <c r="M10" i="2"/>
  <c r="E5" i="2"/>
  <c r="K22" i="2"/>
  <c r="E6" i="2" s="1"/>
  <c r="L10" i="2"/>
  <c r="E22" i="2"/>
  <c r="K13" i="2"/>
  <c r="E4" i="2" s="1"/>
  <c r="G22" i="2" l="1"/>
  <c r="M13" i="2"/>
  <c r="L13" i="2"/>
  <c r="F22" i="2"/>
  <c r="F4" i="2" l="1"/>
  <c r="L22" i="2"/>
  <c r="F6" i="2" s="1"/>
  <c r="G4" i="2"/>
  <c r="M22" i="2"/>
  <c r="G6" i="2" s="1"/>
  <c r="D8" i="2" l="1"/>
</calcChain>
</file>

<file path=xl/sharedStrings.xml><?xml version="1.0" encoding="utf-8"?>
<sst xmlns="http://schemas.openxmlformats.org/spreadsheetml/2006/main" count="79" uniqueCount="68">
  <si>
    <t>How to Use</t>
  </si>
  <si>
    <t>Business Case Analysis</t>
  </si>
  <si>
    <t>This tab provides a business case analysis for implementing IoT. By inputting key operational and financial parameters, you can:
 - Generate estimated Return on Investment (ROI) projections
 - Evaluate the long-term financial benefits of IoT integration</t>
  </si>
  <si>
    <t>Disclaimer:</t>
  </si>
  <si>
    <t>This tool is for budgetary purposes only</t>
  </si>
  <si>
    <t>Financial Summary</t>
  </si>
  <si>
    <t>Cost Breakdown (Annual)</t>
  </si>
  <si>
    <t>Y1</t>
  </si>
  <si>
    <t>Y2</t>
  </si>
  <si>
    <t>Y3</t>
  </si>
  <si>
    <t>Y4</t>
  </si>
  <si>
    <t>Total Annual Cost</t>
  </si>
  <si>
    <t>Total Annual Revenue</t>
  </si>
  <si>
    <t>Profit/Loss Calculation</t>
  </si>
  <si>
    <t>SG &amp; A Cost</t>
  </si>
  <si>
    <t>Engineering Cost</t>
  </si>
  <si>
    <t>RoI</t>
  </si>
  <si>
    <t>Development Cost</t>
  </si>
  <si>
    <t>Others Costs</t>
  </si>
  <si>
    <t>Sales &amp; Pricing Assumptions (Annual)</t>
  </si>
  <si>
    <t>Total Cost with Platform License</t>
  </si>
  <si>
    <t>Total Solution Cost (without Platform License)</t>
  </si>
  <si>
    <t>Field Service Cost</t>
  </si>
  <si>
    <t>Average Annual Field Service Cost Savings (%)</t>
  </si>
  <si>
    <t>Total Annual Cost with Field Service</t>
  </si>
  <si>
    <t>Average Hardware Cost per Unit</t>
  </si>
  <si>
    <t>Platform Subscription Fee per Year</t>
  </si>
  <si>
    <t>Revenue Breakdown (Annual)</t>
  </si>
  <si>
    <t>Device Subscription Fee per Year</t>
  </si>
  <si>
    <t>Device License Revenue</t>
  </si>
  <si>
    <t>No. of Customers</t>
  </si>
  <si>
    <t>Other Revenue</t>
  </si>
  <si>
    <t xml:space="preserve">Total Annual Revenue </t>
  </si>
  <si>
    <t>Average Annual Field Service Cost per Device</t>
  </si>
  <si>
    <t>$ Profit/Loss Calculation</t>
  </si>
  <si>
    <t>Operational Costs (Annual)</t>
  </si>
  <si>
    <t>Development Cost (Annual)</t>
  </si>
  <si>
    <t>SG &amp; A</t>
  </si>
  <si>
    <t>One time NRE</t>
  </si>
  <si>
    <t># Personels</t>
  </si>
  <si>
    <t>% Maintenance</t>
  </si>
  <si>
    <t>Average Salary</t>
  </si>
  <si>
    <t>Inflation Factor</t>
  </si>
  <si>
    <t>Total Cost (SG &amp; A)</t>
  </si>
  <si>
    <t>Engineering</t>
  </si>
  <si>
    <t># FTE Personels</t>
  </si>
  <si>
    <t>Total Cost</t>
  </si>
  <si>
    <t>End User:</t>
  </si>
  <si>
    <t>No of Devices</t>
  </si>
  <si>
    <t>Fixed Cost Per Device</t>
  </si>
  <si>
    <t>Total Additional for All Devices per Month</t>
  </si>
  <si>
    <t>Additional Cost per Device per Month</t>
  </si>
  <si>
    <t>Benefits</t>
  </si>
  <si>
    <t>Reduced downtime</t>
  </si>
  <si>
    <t>Data driven insights</t>
  </si>
  <si>
    <t>Resource optimization</t>
  </si>
  <si>
    <t>Latest upgrades</t>
  </si>
  <si>
    <t>Terms and conditions</t>
  </si>
  <si>
    <t>Cells highlighted in yellow color are designated for input values, while all other cells will automatically generate output based on the titled values.</t>
  </si>
  <si>
    <t>Field Service Savings</t>
  </si>
  <si>
    <t>IoT Per Device License Cost</t>
  </si>
  <si>
    <t>% Markup on Per Device License Cost</t>
  </si>
  <si>
    <t>No. of Forecasted Devices -&gt; # Device License per Customer</t>
  </si>
  <si>
    <t>IoT Platform License Cost</t>
  </si>
  <si>
    <t>Solution Cost per Unit</t>
  </si>
  <si>
    <t>IoT Device License Cost</t>
  </si>
  <si>
    <t>Platform Subscription Revenue</t>
  </si>
  <si>
    <t>&lt;- Offset by 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</si>
</sst>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* #,##0_);_(* \(#,##0\);_(* &quot;-&quot;??_);_(@_)"/>
  </numFmts>
  <fonts count="14" x14ac:knownFonts="1"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9E0606"/>
      <name val="Calibri"/>
    </font>
    <font>
      <i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A61C00"/>
      <name val="Calibri"/>
    </font>
    <font>
      <b/>
      <sz val="11"/>
      <color rgb="FF980000"/>
      <name val="Calibri"/>
      <scheme val="minor"/>
    </font>
    <font>
      <sz val="11"/>
      <name val="Calibri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color rgb="FFFFFF00"/>
      <name val="Calibri"/>
      <family val="2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E2EFD9"/>
        <bgColor rgb="FFE2EFD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EF2CB"/>
      </patternFill>
    </fill>
    <fill>
      <patternFill patternType="solid">
        <fgColor rgb="FFFFFF00"/>
        <bgColor rgb="FFCFE2F3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1" xfId="0" applyFont="1" applyFill="1" applyBorder="1"/>
    <xf numFmtId="0" fontId="2" fillId="2" borderId="0" xfId="0" applyFont="1" applyFill="1" applyAlignment="1">
      <alignment vertical="center"/>
    </xf>
    <xf numFmtId="0" fontId="3" fillId="2" borderId="1" xfId="0" applyFont="1" applyFill="1" applyBorder="1"/>
    <xf numFmtId="0" fontId="5" fillId="0" borderId="0" xfId="0" applyFont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44" fontId="5" fillId="0" borderId="0" xfId="0" applyNumberFormat="1" applyFont="1" applyAlignment="1">
      <alignment vertical="center"/>
    </xf>
    <xf numFmtId="44" fontId="7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6" fillId="0" borderId="5" xfId="0" applyFont="1" applyBorder="1" applyAlignment="1">
      <alignment vertical="center"/>
    </xf>
    <xf numFmtId="44" fontId="6" fillId="2" borderId="6" xfId="0" applyNumberFormat="1" applyFont="1" applyFill="1" applyBorder="1" applyAlignment="1">
      <alignment vertical="center"/>
    </xf>
    <xf numFmtId="10" fontId="6" fillId="4" borderId="6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0" fontId="6" fillId="5" borderId="9" xfId="0" applyFont="1" applyFill="1" applyBorder="1" applyAlignment="1">
      <alignment vertical="center"/>
    </xf>
    <xf numFmtId="44" fontId="6" fillId="5" borderId="9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44" fontId="6" fillId="6" borderId="6" xfId="0" applyNumberFormat="1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5" borderId="6" xfId="0" applyFont="1" applyFill="1" applyBorder="1" applyAlignment="1">
      <alignment vertical="center"/>
    </xf>
    <xf numFmtId="44" fontId="6" fillId="5" borderId="6" xfId="0" applyNumberFormat="1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164" fontId="1" fillId="7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center" vertical="center"/>
    </xf>
    <xf numFmtId="44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44" fontId="5" fillId="0" borderId="0" xfId="0" applyNumberFormat="1" applyFont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44" fontId="6" fillId="0" borderId="5" xfId="0" applyNumberFormat="1" applyFont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44" fontId="6" fillId="5" borderId="5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6" fillId="8" borderId="3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0" fillId="5" borderId="9" xfId="0" applyFont="1" applyFill="1" applyBorder="1"/>
    <xf numFmtId="0" fontId="10" fillId="5" borderId="0" xfId="0" applyFont="1" applyFill="1"/>
    <xf numFmtId="164" fontId="10" fillId="5" borderId="0" xfId="0" applyNumberFormat="1" applyFont="1" applyFill="1"/>
    <xf numFmtId="0" fontId="10" fillId="5" borderId="1" xfId="0" applyFont="1" applyFill="1" applyBorder="1"/>
    <xf numFmtId="164" fontId="10" fillId="5" borderId="1" xfId="0" applyNumberFormat="1" applyFont="1" applyFill="1" applyBorder="1"/>
    <xf numFmtId="0" fontId="6" fillId="9" borderId="3" xfId="0" applyFont="1" applyFill="1" applyBorder="1" applyAlignment="1">
      <alignment vertical="center"/>
    </xf>
    <xf numFmtId="0" fontId="10" fillId="0" borderId="0" xfId="0" applyFont="1"/>
    <xf numFmtId="164" fontId="10" fillId="0" borderId="0" xfId="0" applyNumberFormat="1" applyFont="1"/>
    <xf numFmtId="9" fontId="5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2" fillId="10" borderId="2" xfId="0" applyFont="1" applyFill="1" applyBorder="1"/>
    <xf numFmtId="10" fontId="5" fillId="11" borderId="0" xfId="0" applyNumberFormat="1" applyFont="1" applyFill="1" applyAlignment="1">
      <alignment vertical="center"/>
    </xf>
    <xf numFmtId="0" fontId="1" fillId="11" borderId="0" xfId="0" applyFont="1" applyFill="1" applyAlignment="1">
      <alignment horizontal="center" vertical="center"/>
    </xf>
    <xf numFmtId="164" fontId="1" fillId="11" borderId="0" xfId="0" applyNumberFormat="1" applyFont="1" applyFill="1" applyAlignment="1">
      <alignment horizontal="right" vertical="center"/>
    </xf>
    <xf numFmtId="164" fontId="1" fillId="11" borderId="1" xfId="0" applyNumberFormat="1" applyFont="1" applyFill="1" applyBorder="1" applyAlignment="1">
      <alignment horizontal="right" vertical="center"/>
    </xf>
    <xf numFmtId="0" fontId="5" fillId="11" borderId="0" xfId="0" applyFont="1" applyFill="1" applyAlignment="1">
      <alignment vertical="center"/>
    </xf>
    <xf numFmtId="44" fontId="5" fillId="11" borderId="0" xfId="0" applyNumberFormat="1" applyFont="1" applyFill="1" applyAlignment="1">
      <alignment vertical="center"/>
    </xf>
    <xf numFmtId="44" fontId="5" fillId="11" borderId="12" xfId="0" applyNumberFormat="1" applyFont="1" applyFill="1" applyBorder="1" applyAlignment="1">
      <alignment vertical="center"/>
    </xf>
    <xf numFmtId="9" fontId="5" fillId="11" borderId="12" xfId="0" applyNumberFormat="1" applyFont="1" applyFill="1" applyBorder="1" applyAlignment="1">
      <alignment vertical="center"/>
    </xf>
    <xf numFmtId="9" fontId="5" fillId="11" borderId="13" xfId="0" applyNumberFormat="1" applyFont="1" applyFill="1" applyBorder="1" applyAlignment="1">
      <alignment vertical="center"/>
    </xf>
    <xf numFmtId="0" fontId="5" fillId="11" borderId="9" xfId="0" applyFont="1" applyFill="1" applyBorder="1" applyAlignment="1">
      <alignment vertical="center"/>
    </xf>
    <xf numFmtId="44" fontId="5" fillId="11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1" fillId="12" borderId="9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/>
    <xf numFmtId="0" fontId="0" fillId="0" borderId="0" xfId="0"/>
    <xf numFmtId="0" fontId="4" fillId="2" borderId="0" xfId="0" applyFont="1" applyFill="1" applyAlignment="1">
      <alignment horizontal="left"/>
    </xf>
    <xf numFmtId="0" fontId="6" fillId="3" borderId="7" xfId="0" applyFont="1" applyFill="1" applyBorder="1" applyAlignment="1">
      <alignment vertical="center"/>
    </xf>
    <xf numFmtId="0" fontId="9" fillId="0" borderId="8" xfId="0" applyFont="1" applyBorder="1"/>
    <xf numFmtId="0" fontId="9" fillId="0" borderId="11" xfId="0" applyFont="1" applyBorder="1"/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'Business Case Analysis'!$C$4</c:f>
              <c:strCache>
                <c:ptCount val="1"/>
                <c:pt idx="0">
                  <c:v>Total Annual Cost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'Business Case Analysis'!$D$3:$G$3</c:f>
              <c:strCache>
                <c:ptCount val="4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</c:strCache>
            </c:strRef>
          </c:cat>
          <c:val>
            <c:numRef>
              <c:f>'Business Case Analysis'!$D$4:$G$4</c:f>
              <c:numCache>
                <c:formatCode>_("$"* #,##0.00_);_("$"* \(#,##0.00\);_("$"* "-"??_);_(@_)</c:formatCode>
                <c:ptCount val="4"/>
                <c:pt idx="0">
                  <c:v>647200</c:v>
                </c:pt>
                <c:pt idx="1">
                  <c:v>798300</c:v>
                </c:pt>
                <c:pt idx="2">
                  <c:v>996900</c:v>
                </c:pt>
                <c:pt idx="3">
                  <c:v>1394100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C-402D-B22F-F69D1FDC3C4C}"/>
            </c:ext>
          </c:extLst>
        </c:ser>
        <c:ser>
          <c:idx val="1"/>
          <c:order val="1"/>
          <c:tx>
            <c:strRef>
              <c:f>'Business Case Analysis'!$C$5</c:f>
              <c:strCache>
                <c:ptCount val="1"/>
                <c:pt idx="0">
                  <c:v>Total Annual Revenue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'Business Case Analysis'!$D$3:$G$3</c:f>
              <c:strCache>
                <c:ptCount val="4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</c:strCache>
            </c:strRef>
          </c:cat>
          <c:val>
            <c:numRef>
              <c:f>'Business Case Analysis'!$D$5:$G$5</c:f>
              <c:numCache>
                <c:formatCode>_("$"* #,##0.00_);_("$"* \(#,##0.00\);_("$"* "-"??_);_(@_)</c:formatCode>
                <c:ptCount val="4"/>
                <c:pt idx="0">
                  <c:v>548220.00000000012</c:v>
                </c:pt>
                <c:pt idx="1">
                  <c:v>816330.00000000012</c:v>
                </c:pt>
                <c:pt idx="2">
                  <c:v>1084440.0000000002</c:v>
                </c:pt>
                <c:pt idx="3">
                  <c:v>1620660.0000000002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C-402D-B22F-F69D1FDC3C4C}"/>
            </c:ext>
          </c:extLst>
        </c:ser>
        <c:ser>
          <c:idx val="2"/>
          <c:order val="2"/>
          <c:tx>
            <c:strRef>
              <c:f>'Business Case Analysis'!$C$6</c:f>
              <c:strCache>
                <c:ptCount val="1"/>
                <c:pt idx="0">
                  <c:v>Profit/Loss Calculation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'Business Case Analysis'!$D$3:$G$3</c:f>
              <c:strCache>
                <c:ptCount val="4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</c:strCache>
            </c:strRef>
          </c:cat>
          <c:val>
            <c:numRef>
              <c:f>'Business Case Analysis'!$D$6:$G$6</c:f>
              <c:numCache>
                <c:formatCode>_("$"* #,##0.00_);_("$"* \(#,##0.00\);_("$"* "-"??_);_(@_)</c:formatCode>
                <c:ptCount val="4"/>
                <c:pt idx="0">
                  <c:v>-98979.999999999884</c:v>
                </c:pt>
                <c:pt idx="1">
                  <c:v>18030.000000000116</c:v>
                </c:pt>
                <c:pt idx="2">
                  <c:v>87540.000000000233</c:v>
                </c:pt>
                <c:pt idx="3">
                  <c:v>226560.00000000023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C-402D-B22F-F69D1FDC3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087330"/>
        <c:axId val="519011631"/>
      </c:lineChart>
      <c:catAx>
        <c:axId val="1185087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Financial Summary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9011631"/>
        <c:crosses val="autoZero"/>
        <c:auto val="1"/>
        <c:lblAlgn val="ctr"/>
        <c:lblOffset val="100"/>
        <c:noMultiLvlLbl val="1"/>
      </c:catAx>
      <c:valAx>
        <c:axId val="519011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50873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22</xdr:row>
      <xdr:rowOff>0</xdr:rowOff>
    </xdr:from>
    <xdr:ext cx="6734175" cy="3495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E0606"/>
    <outlinePr summaryBelow="0" summaryRight="0"/>
  </sheetPr>
  <dimension ref="A1:AA986"/>
  <sheetViews>
    <sheetView showGridLines="0" workbookViewId="0">
      <selection activeCell="D24" sqref="D24"/>
    </sheetView>
  </sheetViews>
  <sheetFormatPr defaultColWidth="14.42578125" defaultRowHeight="15" customHeight="1" x14ac:dyDescent="0.25"/>
  <cols>
    <col min="3" max="3" width="34.28515625" customWidth="1"/>
    <col min="4" max="4" width="191.2851562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2"/>
      <c r="C4" s="2"/>
      <c r="D4" s="2"/>
      <c r="E4" s="2"/>
      <c r="F4" s="2"/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/>
      <c r="B5" s="2"/>
      <c r="C5" s="3" t="s">
        <v>0</v>
      </c>
      <c r="D5" s="2"/>
      <c r="E5" s="2"/>
      <c r="F5" s="2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s="63" customFormat="1" ht="68.25" customHeight="1" x14ac:dyDescent="0.25">
      <c r="A6" s="48"/>
      <c r="B6" s="62"/>
      <c r="C6" s="4" t="s">
        <v>1</v>
      </c>
      <c r="D6" s="78" t="s">
        <v>2</v>
      </c>
      <c r="E6" s="79"/>
      <c r="F6" s="62"/>
      <c r="G6" s="62"/>
      <c r="H6" s="62"/>
      <c r="I6" s="62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 spans="1:27" x14ac:dyDescent="0.25">
      <c r="A7" s="1"/>
      <c r="B7" s="2"/>
      <c r="C7" s="2"/>
      <c r="D7" s="2"/>
      <c r="E7" s="2"/>
      <c r="F7" s="2"/>
      <c r="G7" s="2"/>
      <c r="H7" s="2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2"/>
      <c r="C8" s="64"/>
      <c r="D8" s="80" t="s">
        <v>58</v>
      </c>
      <c r="E8" s="81"/>
      <c r="F8" s="81"/>
      <c r="G8" s="81"/>
      <c r="H8" s="8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2"/>
      <c r="C9" s="2"/>
      <c r="D9" s="2"/>
      <c r="E9" s="2"/>
      <c r="F9" s="2"/>
      <c r="G9" s="2"/>
      <c r="H9" s="2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2"/>
      <c r="C10" s="5" t="s">
        <v>3</v>
      </c>
      <c r="D10" s="2"/>
      <c r="E10" s="2"/>
      <c r="F10" s="2"/>
      <c r="G10" s="2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2"/>
      <c r="C11" s="82" t="s">
        <v>4</v>
      </c>
      <c r="D11" s="81"/>
      <c r="E11" s="2"/>
      <c r="F11" s="2"/>
      <c r="G11" s="2"/>
      <c r="H11" s="2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2"/>
      <c r="C12" s="2"/>
      <c r="D12" s="2"/>
      <c r="E12" s="2"/>
      <c r="F12" s="2"/>
      <c r="G12" s="2"/>
      <c r="H12" s="2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</sheetData>
  <mergeCells count="3">
    <mergeCell ref="D6:E6"/>
    <mergeCell ref="D8:H8"/>
    <mergeCell ref="C11:D1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EEAF6"/>
    <pageSetUpPr fitToPage="1"/>
  </sheetPr>
  <dimension ref="A1:AC1051"/>
  <sheetViews>
    <sheetView tabSelected="1" topLeftCell="A19" workbookViewId="0">
      <selection activeCell="S8" sqref="S8:S9"/>
    </sheetView>
  </sheetViews>
  <sheetFormatPr defaultColWidth="14.42578125" defaultRowHeight="15" customHeight="1" x14ac:dyDescent="0.25"/>
  <cols>
    <col min="1" max="1" width="8.85546875" customWidth="1"/>
    <col min="2" max="2" width="13.42578125" customWidth="1"/>
    <col min="3" max="3" width="56.28515625" customWidth="1"/>
    <col min="4" max="4" width="15.7109375" customWidth="1"/>
    <col min="5" max="5" width="35.28515625" customWidth="1"/>
    <col min="6" max="6" width="15.7109375" customWidth="1"/>
    <col min="7" max="7" width="17.7109375" customWidth="1"/>
    <col min="8" max="8" width="5.28515625" customWidth="1"/>
    <col min="9" max="9" width="40.85546875" customWidth="1"/>
    <col min="10" max="10" width="15.28515625" customWidth="1"/>
    <col min="11" max="13" width="16.42578125" customWidth="1"/>
    <col min="14" max="14" width="14.42578125" bestFit="1" customWidth="1"/>
    <col min="15" max="15" width="14.28515625" customWidth="1"/>
    <col min="16" max="29" width="8.7109375" customWidth="1"/>
  </cols>
  <sheetData>
    <row r="1" spans="1:29" ht="14.2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4.25" customHeight="1" x14ac:dyDescent="0.25">
      <c r="A2" s="6"/>
      <c r="B2" s="6"/>
      <c r="C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4.25" customHeight="1" x14ac:dyDescent="0.25">
      <c r="A3" s="6"/>
      <c r="B3" s="6"/>
      <c r="C3" s="7" t="s">
        <v>5</v>
      </c>
      <c r="D3" s="8" t="str">
        <f t="shared" ref="D3:G3" si="0">D17</f>
        <v>Y1</v>
      </c>
      <c r="E3" s="8" t="str">
        <f t="shared" si="0"/>
        <v>Y2</v>
      </c>
      <c r="F3" s="8" t="str">
        <f t="shared" si="0"/>
        <v>Y3</v>
      </c>
      <c r="G3" s="8" t="str">
        <f t="shared" si="0"/>
        <v>Y4</v>
      </c>
      <c r="H3" s="6"/>
      <c r="I3" s="7" t="s">
        <v>6</v>
      </c>
      <c r="J3" s="8" t="s">
        <v>7</v>
      </c>
      <c r="K3" s="8" t="s">
        <v>8</v>
      </c>
      <c r="L3" s="8" t="s">
        <v>9</v>
      </c>
      <c r="M3" s="8" t="s">
        <v>10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4.25" customHeight="1" x14ac:dyDescent="0.25">
      <c r="A4" s="6"/>
      <c r="B4" s="6"/>
      <c r="C4" s="9" t="s">
        <v>11</v>
      </c>
      <c r="D4" s="10">
        <f t="shared" ref="D4:G4" si="1">J13</f>
        <v>647200</v>
      </c>
      <c r="E4" s="10">
        <f t="shared" si="1"/>
        <v>798300</v>
      </c>
      <c r="F4" s="10">
        <f t="shared" si="1"/>
        <v>996900</v>
      </c>
      <c r="G4" s="10">
        <f t="shared" si="1"/>
        <v>1394100</v>
      </c>
      <c r="H4" s="6"/>
      <c r="I4" s="9" t="s">
        <v>63</v>
      </c>
      <c r="J4" s="11">
        <f t="shared" ref="J4:M4" si="2">D20</f>
        <v>421481</v>
      </c>
      <c r="K4" s="11">
        <f t="shared" si="2"/>
        <v>427611</v>
      </c>
      <c r="L4" s="11">
        <f t="shared" si="2"/>
        <v>470372.10000000003</v>
      </c>
      <c r="M4" s="11">
        <f t="shared" si="2"/>
        <v>517409.31000000006</v>
      </c>
      <c r="N4" s="12" t="s">
        <v>67</v>
      </c>
      <c r="O4" s="13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4.25" customHeight="1" x14ac:dyDescent="0.25">
      <c r="A5" s="6"/>
      <c r="B5" s="6"/>
      <c r="C5" s="9" t="s">
        <v>12</v>
      </c>
      <c r="D5" s="10">
        <f t="shared" ref="D5:G5" si="3">J20</f>
        <v>548220.00000000012</v>
      </c>
      <c r="E5" s="10">
        <f t="shared" si="3"/>
        <v>816330.00000000012</v>
      </c>
      <c r="F5" s="10">
        <f t="shared" si="3"/>
        <v>1084440.0000000002</v>
      </c>
      <c r="G5" s="10">
        <f t="shared" si="3"/>
        <v>1620660.0000000002</v>
      </c>
      <c r="H5" s="6"/>
      <c r="I5" s="9" t="s">
        <v>65</v>
      </c>
      <c r="J5" s="10">
        <f t="shared" ref="J5:M5" si="4">$D11*D19*D18</f>
        <v>397200</v>
      </c>
      <c r="K5" s="10">
        <f t="shared" si="4"/>
        <v>595800</v>
      </c>
      <c r="L5" s="10">
        <f t="shared" si="4"/>
        <v>794400</v>
      </c>
      <c r="M5" s="10">
        <f t="shared" si="4"/>
        <v>1191600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4.25" customHeight="1" x14ac:dyDescent="0.25">
      <c r="A6" s="6"/>
      <c r="B6" s="6"/>
      <c r="C6" s="14" t="s">
        <v>13</v>
      </c>
      <c r="D6" s="15">
        <f t="shared" ref="D6:G6" si="5">J22</f>
        <v>-98979.999999999884</v>
      </c>
      <c r="E6" s="15">
        <f t="shared" si="5"/>
        <v>18030.000000000116</v>
      </c>
      <c r="F6" s="15">
        <f t="shared" si="5"/>
        <v>87540.000000000233</v>
      </c>
      <c r="G6" s="15">
        <f t="shared" si="5"/>
        <v>226560.00000000023</v>
      </c>
      <c r="H6" s="6"/>
      <c r="I6" s="9" t="s">
        <v>14</v>
      </c>
      <c r="J6" s="10">
        <f>D28</f>
        <v>100000</v>
      </c>
      <c r="K6" s="10">
        <f t="shared" ref="K6:M6" si="6">J6*(1+$F$27)</f>
        <v>100000</v>
      </c>
      <c r="L6" s="10">
        <f t="shared" si="6"/>
        <v>100000</v>
      </c>
      <c r="M6" s="10">
        <f t="shared" si="6"/>
        <v>100000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4.25" customHeight="1" x14ac:dyDescent="0.25">
      <c r="A7" s="6"/>
      <c r="B7" s="6"/>
      <c r="C7" s="6"/>
      <c r="D7" s="6"/>
      <c r="E7" s="6"/>
      <c r="F7" s="6"/>
      <c r="G7" s="6"/>
      <c r="H7" s="6"/>
      <c r="I7" s="9" t="s">
        <v>15</v>
      </c>
      <c r="J7" s="10">
        <f>D33</f>
        <v>100000</v>
      </c>
      <c r="K7" s="10">
        <f t="shared" ref="K7:M7" si="7">J7*(1+$F$27)</f>
        <v>100000</v>
      </c>
      <c r="L7" s="10">
        <f t="shared" si="7"/>
        <v>100000</v>
      </c>
      <c r="M7" s="10">
        <f t="shared" si="7"/>
        <v>100000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4.25" customHeight="1" x14ac:dyDescent="0.25">
      <c r="A8" s="6"/>
      <c r="B8" s="6"/>
      <c r="C8" s="14" t="s">
        <v>16</v>
      </c>
      <c r="D8" s="16">
        <f>SUM(D6:G6)/SUM(D4:G4)</f>
        <v>6.0771536556757641E-2</v>
      </c>
      <c r="E8" s="17"/>
      <c r="H8" s="6"/>
      <c r="I8" s="9" t="s">
        <v>17</v>
      </c>
      <c r="J8" s="10">
        <f>F25</f>
        <v>50000</v>
      </c>
      <c r="K8" s="10">
        <f t="shared" ref="K8:M8" si="8">$F$25*$F$26</f>
        <v>2500</v>
      </c>
      <c r="L8" s="10">
        <f t="shared" si="8"/>
        <v>2500</v>
      </c>
      <c r="M8" s="10">
        <f t="shared" si="8"/>
        <v>2500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4.25" customHeight="1" x14ac:dyDescent="0.25">
      <c r="A9" s="6"/>
      <c r="B9" s="6"/>
      <c r="E9" s="6"/>
      <c r="F9" s="6"/>
      <c r="G9" s="6"/>
      <c r="H9" s="6"/>
      <c r="I9" s="18" t="s">
        <v>18</v>
      </c>
      <c r="J9" s="70">
        <v>0</v>
      </c>
      <c r="K9" s="70">
        <v>0</v>
      </c>
      <c r="L9" s="70">
        <v>0</v>
      </c>
      <c r="M9" s="70">
        <v>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4.25" customHeight="1" x14ac:dyDescent="0.25">
      <c r="A10" s="6"/>
      <c r="B10" s="6"/>
      <c r="C10" s="83" t="s">
        <v>19</v>
      </c>
      <c r="D10" s="84"/>
      <c r="E10" s="6"/>
      <c r="F10" s="6"/>
      <c r="G10" s="6"/>
      <c r="H10" s="6"/>
      <c r="I10" s="19" t="s">
        <v>20</v>
      </c>
      <c r="J10" s="20">
        <f t="shared" ref="J10:M10" si="9">SUM(J4:J9,J12)</f>
        <v>1068681</v>
      </c>
      <c r="K10" s="20">
        <f t="shared" si="9"/>
        <v>1225911</v>
      </c>
      <c r="L10" s="20">
        <f t="shared" si="9"/>
        <v>1467272.1</v>
      </c>
      <c r="M10" s="20">
        <f t="shared" si="9"/>
        <v>1911509.31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4.25" customHeight="1" x14ac:dyDescent="0.25">
      <c r="A11" s="6"/>
      <c r="B11" s="6"/>
      <c r="C11" s="21" t="s">
        <v>60</v>
      </c>
      <c r="D11" s="77">
        <f>(331*12)</f>
        <v>3972</v>
      </c>
      <c r="E11" s="6"/>
      <c r="F11" s="6"/>
      <c r="G11" s="6"/>
      <c r="H11" s="6"/>
      <c r="I11" s="22" t="s">
        <v>21</v>
      </c>
      <c r="J11" s="23">
        <f t="shared" ref="J11:M11" si="10">SUM(J5:J9)</f>
        <v>647200</v>
      </c>
      <c r="K11" s="23">
        <f t="shared" si="10"/>
        <v>798300</v>
      </c>
      <c r="L11" s="23">
        <f t="shared" si="10"/>
        <v>996900</v>
      </c>
      <c r="M11" s="23">
        <f t="shared" si="10"/>
        <v>1394100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4.25" customHeight="1" x14ac:dyDescent="0.25">
      <c r="A12" s="6"/>
      <c r="B12" s="6"/>
      <c r="C12" s="9" t="s">
        <v>61</v>
      </c>
      <c r="D12" s="65">
        <v>0.35</v>
      </c>
      <c r="E12" s="6"/>
      <c r="F12" s="6"/>
      <c r="G12" s="6"/>
      <c r="H12" s="6"/>
      <c r="I12" s="9" t="s">
        <v>22</v>
      </c>
      <c r="J12" s="10">
        <f t="shared" ref="J12:M12" si="11">D21*D19*D18</f>
        <v>0</v>
      </c>
      <c r="K12" s="10">
        <f t="shared" si="11"/>
        <v>0</v>
      </c>
      <c r="L12" s="10">
        <f t="shared" si="11"/>
        <v>0</v>
      </c>
      <c r="M12" s="10">
        <f t="shared" si="11"/>
        <v>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5">
      <c r="A13" s="6"/>
      <c r="B13" s="6"/>
      <c r="C13" s="9" t="s">
        <v>23</v>
      </c>
      <c r="D13" s="65">
        <v>0</v>
      </c>
      <c r="E13" s="24"/>
      <c r="F13" s="6"/>
      <c r="G13" s="6"/>
      <c r="H13" s="6"/>
      <c r="I13" s="25" t="s">
        <v>24</v>
      </c>
      <c r="J13" s="26">
        <f t="shared" ref="J13:M13" si="12">SUM(J11:J12)</f>
        <v>647200</v>
      </c>
      <c r="K13" s="26">
        <f t="shared" si="12"/>
        <v>798300</v>
      </c>
      <c r="L13" s="26">
        <f t="shared" si="12"/>
        <v>996900</v>
      </c>
      <c r="M13" s="26">
        <f t="shared" si="12"/>
        <v>1394100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4.25" customHeight="1" x14ac:dyDescent="0.25">
      <c r="A14" s="6"/>
      <c r="B14" s="6"/>
      <c r="C14" s="27" t="s">
        <v>25</v>
      </c>
      <c r="D14" s="28">
        <v>55000</v>
      </c>
      <c r="E14" s="29"/>
      <c r="F14" s="24"/>
      <c r="G14" s="24"/>
      <c r="H14" s="6"/>
      <c r="I14" s="9"/>
      <c r="J14" s="30"/>
      <c r="K14" s="30"/>
      <c r="L14" s="30"/>
      <c r="M14" s="30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4.25" customHeight="1" x14ac:dyDescent="0.25">
      <c r="A15" s="6"/>
      <c r="B15" s="6"/>
      <c r="C15" s="9" t="s">
        <v>26</v>
      </c>
      <c r="D15" s="67">
        <v>12000</v>
      </c>
      <c r="E15" s="6"/>
      <c r="F15" s="24"/>
      <c r="G15" s="24"/>
      <c r="H15" s="6"/>
      <c r="I15" s="7" t="s">
        <v>27</v>
      </c>
      <c r="J15" s="8" t="s">
        <v>7</v>
      </c>
      <c r="K15" s="8" t="s">
        <v>8</v>
      </c>
      <c r="L15" s="8" t="s">
        <v>9</v>
      </c>
      <c r="M15" s="8" t="s">
        <v>10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4.25" customHeight="1" x14ac:dyDescent="0.25">
      <c r="A16" s="6"/>
      <c r="B16" s="6"/>
      <c r="C16" s="31" t="s">
        <v>28</v>
      </c>
      <c r="D16" s="32">
        <f>D11*(1+D12)</f>
        <v>5362.2000000000007</v>
      </c>
      <c r="E16" s="24"/>
      <c r="F16" s="24"/>
      <c r="G16" s="24"/>
      <c r="H16" s="6"/>
      <c r="I16" s="33" t="s">
        <v>66</v>
      </c>
      <c r="J16" s="34">
        <f t="shared" ref="J16:M16" si="13">$D$15*D18</f>
        <v>12000</v>
      </c>
      <c r="K16" s="34">
        <f t="shared" si="13"/>
        <v>12000</v>
      </c>
      <c r="L16" s="34">
        <f t="shared" si="13"/>
        <v>12000</v>
      </c>
      <c r="M16" s="34">
        <f t="shared" si="13"/>
        <v>12000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4.25" customHeight="1" x14ac:dyDescent="0.25">
      <c r="A17" s="6"/>
      <c r="B17" s="6"/>
      <c r="C17" s="35"/>
      <c r="D17" s="36" t="s">
        <v>7</v>
      </c>
      <c r="E17" s="8" t="s">
        <v>8</v>
      </c>
      <c r="F17" s="8" t="s">
        <v>9</v>
      </c>
      <c r="G17" s="8" t="s">
        <v>10</v>
      </c>
      <c r="H17" s="6"/>
      <c r="I17" s="33" t="s">
        <v>29</v>
      </c>
      <c r="J17" s="34">
        <f t="shared" ref="J17:M17" si="14">$D$16*D18*D19</f>
        <v>536220.00000000012</v>
      </c>
      <c r="K17" s="34">
        <f t="shared" si="14"/>
        <v>804330.00000000012</v>
      </c>
      <c r="L17" s="34">
        <f t="shared" si="14"/>
        <v>1072440.0000000002</v>
      </c>
      <c r="M17" s="34">
        <f t="shared" si="14"/>
        <v>1608660.0000000002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4.25" customHeight="1" x14ac:dyDescent="0.25">
      <c r="A18" s="6"/>
      <c r="B18" s="6"/>
      <c r="C18" s="37" t="s">
        <v>30</v>
      </c>
      <c r="D18" s="66">
        <v>1</v>
      </c>
      <c r="E18" s="66">
        <v>1</v>
      </c>
      <c r="F18" s="66">
        <v>1</v>
      </c>
      <c r="G18" s="66">
        <v>1</v>
      </c>
      <c r="H18" s="6"/>
      <c r="I18" s="76" t="s">
        <v>59</v>
      </c>
      <c r="J18" s="34">
        <f t="shared" ref="J18:M18" si="15">D21*$D$13*D19*D18</f>
        <v>0</v>
      </c>
      <c r="K18" s="34">
        <f t="shared" si="15"/>
        <v>0</v>
      </c>
      <c r="L18" s="34">
        <f t="shared" si="15"/>
        <v>0</v>
      </c>
      <c r="M18" s="34">
        <f t="shared" si="15"/>
        <v>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4.25" customHeight="1" x14ac:dyDescent="0.25">
      <c r="A19" s="6"/>
      <c r="B19" s="6"/>
      <c r="C19" s="37" t="s">
        <v>62</v>
      </c>
      <c r="D19" s="66">
        <v>100</v>
      </c>
      <c r="E19" s="66">
        <v>150</v>
      </c>
      <c r="F19" s="66">
        <v>200</v>
      </c>
      <c r="G19" s="66">
        <v>300</v>
      </c>
      <c r="H19" s="6"/>
      <c r="I19" s="33" t="s">
        <v>31</v>
      </c>
      <c r="J19" s="75">
        <v>0</v>
      </c>
      <c r="K19" s="75">
        <v>0</v>
      </c>
      <c r="L19" s="75">
        <v>0</v>
      </c>
      <c r="M19" s="75">
        <v>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4.25" customHeight="1" x14ac:dyDescent="0.25">
      <c r="A20" s="6"/>
      <c r="B20" s="6"/>
      <c r="C20" s="9" t="s">
        <v>63</v>
      </c>
      <c r="D20" s="67">
        <v>421481</v>
      </c>
      <c r="E20" s="67">
        <v>427611</v>
      </c>
      <c r="F20" s="67">
        <f t="shared" ref="F20:G20" si="16">E20*1.1</f>
        <v>470372.10000000003</v>
      </c>
      <c r="G20" s="67">
        <f t="shared" si="16"/>
        <v>517409.31000000006</v>
      </c>
      <c r="H20" s="6"/>
      <c r="I20" s="25" t="s">
        <v>32</v>
      </c>
      <c r="J20" s="26">
        <f t="shared" ref="J20:M20" si="17">SUM(J16:J19)</f>
        <v>548220.00000000012</v>
      </c>
      <c r="K20" s="26">
        <f t="shared" si="17"/>
        <v>816330.00000000012</v>
      </c>
      <c r="L20" s="26">
        <f t="shared" si="17"/>
        <v>1084440.0000000002</v>
      </c>
      <c r="M20" s="26">
        <f t="shared" si="17"/>
        <v>1620660.0000000002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4.25" customHeight="1" x14ac:dyDescent="0.25">
      <c r="A21" s="6"/>
      <c r="B21" s="6"/>
      <c r="C21" s="38" t="s">
        <v>33</v>
      </c>
      <c r="D21" s="68">
        <v>0</v>
      </c>
      <c r="E21" s="68">
        <v>0</v>
      </c>
      <c r="F21" s="67">
        <f>E21*1.1</f>
        <v>0</v>
      </c>
      <c r="G21" s="68">
        <v>0</v>
      </c>
      <c r="H21" s="6"/>
      <c r="I21" s="14"/>
      <c r="J21" s="39"/>
      <c r="K21" s="39"/>
      <c r="L21" s="39"/>
      <c r="M21" s="39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4.25" customHeight="1" x14ac:dyDescent="0.25">
      <c r="A22" s="6"/>
      <c r="B22" s="6"/>
      <c r="C22" s="40" t="s">
        <v>64</v>
      </c>
      <c r="D22" s="41">
        <f t="shared" ref="D22:G22" si="18">J11/D19</f>
        <v>6472</v>
      </c>
      <c r="E22" s="41">
        <f t="shared" si="18"/>
        <v>5322</v>
      </c>
      <c r="F22" s="41">
        <f t="shared" si="18"/>
        <v>4984.5</v>
      </c>
      <c r="G22" s="41">
        <f t="shared" si="18"/>
        <v>4647</v>
      </c>
      <c r="H22" s="6"/>
      <c r="I22" s="42" t="s">
        <v>34</v>
      </c>
      <c r="J22" s="15">
        <f t="shared" ref="J22:M22" si="19">J20-J13</f>
        <v>-98979.999999999884</v>
      </c>
      <c r="K22" s="15">
        <f t="shared" si="19"/>
        <v>18030.000000000116</v>
      </c>
      <c r="L22" s="15">
        <f t="shared" si="19"/>
        <v>87540.000000000233</v>
      </c>
      <c r="M22" s="15">
        <f t="shared" si="19"/>
        <v>226560.00000000023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4.25" customHeight="1" x14ac:dyDescent="0.25">
      <c r="A23" s="6"/>
      <c r="B23" s="6"/>
      <c r="C23" s="37"/>
      <c r="D23" s="43"/>
      <c r="E23" s="44"/>
      <c r="F23" s="45"/>
      <c r="G23" s="45"/>
      <c r="H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4.25" customHeight="1" x14ac:dyDescent="0.25">
      <c r="A24" s="6"/>
      <c r="B24" s="6"/>
      <c r="C24" s="83" t="s">
        <v>35</v>
      </c>
      <c r="D24" s="84"/>
      <c r="E24" s="83" t="s">
        <v>36</v>
      </c>
      <c r="F24" s="85"/>
      <c r="G24" s="24"/>
      <c r="H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4.25" customHeight="1" x14ac:dyDescent="0.25">
      <c r="A25" s="6"/>
      <c r="B25" s="6"/>
      <c r="C25" s="9" t="s">
        <v>37</v>
      </c>
      <c r="D25" s="35"/>
      <c r="E25" s="29" t="s">
        <v>38</v>
      </c>
      <c r="F25" s="71">
        <v>50000</v>
      </c>
      <c r="H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4.25" customHeight="1" x14ac:dyDescent="0.25">
      <c r="A26" s="6"/>
      <c r="B26" s="6"/>
      <c r="C26" s="6" t="s">
        <v>39</v>
      </c>
      <c r="D26" s="69">
        <v>1</v>
      </c>
      <c r="E26" s="29" t="s">
        <v>40</v>
      </c>
      <c r="F26" s="72">
        <v>0.05</v>
      </c>
      <c r="H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4.25" customHeight="1" x14ac:dyDescent="0.25">
      <c r="A27" s="6"/>
      <c r="B27" s="6"/>
      <c r="C27" s="6" t="s">
        <v>41</v>
      </c>
      <c r="D27" s="70">
        <v>100000</v>
      </c>
      <c r="E27" s="46" t="s">
        <v>42</v>
      </c>
      <c r="F27" s="73">
        <v>0</v>
      </c>
      <c r="H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4.25" customHeight="1" x14ac:dyDescent="0.25">
      <c r="A28" s="6"/>
      <c r="B28" s="6"/>
      <c r="C28" s="40" t="s">
        <v>43</v>
      </c>
      <c r="D28" s="47">
        <f>D26*D27</f>
        <v>100000</v>
      </c>
      <c r="E28" s="6"/>
      <c r="F28" s="57"/>
      <c r="H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4.25" customHeight="1" x14ac:dyDescent="0.25">
      <c r="A29" s="6"/>
      <c r="B29" s="6"/>
      <c r="C29" s="33"/>
      <c r="D29" s="33"/>
      <c r="E29" s="44"/>
      <c r="F29" s="45"/>
      <c r="G29" s="45"/>
      <c r="H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4.25" customHeight="1" x14ac:dyDescent="0.25">
      <c r="A30" s="6"/>
      <c r="B30" s="6"/>
      <c r="C30" s="83" t="s">
        <v>44</v>
      </c>
      <c r="D30" s="84"/>
      <c r="E30" s="44"/>
      <c r="F30" s="45"/>
      <c r="G30" s="45"/>
      <c r="H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4.25" customHeight="1" x14ac:dyDescent="0.25">
      <c r="A31" s="6"/>
      <c r="B31" s="6"/>
      <c r="C31" s="6" t="s">
        <v>45</v>
      </c>
      <c r="D31" s="69">
        <v>1</v>
      </c>
      <c r="E31" s="44"/>
      <c r="F31" s="45"/>
      <c r="G31" s="45"/>
      <c r="H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4.25" customHeight="1" x14ac:dyDescent="0.25">
      <c r="A32" s="6"/>
      <c r="B32" s="6"/>
      <c r="C32" s="6" t="s">
        <v>41</v>
      </c>
      <c r="D32" s="70">
        <v>100000</v>
      </c>
      <c r="E32" s="44"/>
      <c r="F32" s="45"/>
      <c r="G32" s="45"/>
      <c r="H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4.25" customHeight="1" x14ac:dyDescent="0.25">
      <c r="A33" s="6"/>
      <c r="B33" s="6"/>
      <c r="C33" s="40" t="s">
        <v>46</v>
      </c>
      <c r="D33" s="47">
        <f>D31*D32</f>
        <v>100000</v>
      </c>
      <c r="E33" s="44"/>
      <c r="F33" s="45"/>
      <c r="G33" s="45"/>
      <c r="H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4.25" customHeight="1" x14ac:dyDescent="0.25">
      <c r="A34" s="6"/>
      <c r="B34" s="6"/>
      <c r="C34" s="6"/>
      <c r="D34" s="6"/>
      <c r="E34" s="6"/>
      <c r="F34" s="6"/>
      <c r="G34" s="6"/>
      <c r="H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4.25" customHeight="1" x14ac:dyDescent="0.25">
      <c r="A35" s="48"/>
      <c r="B35" s="48"/>
      <c r="C35" s="49" t="s">
        <v>47</v>
      </c>
      <c r="D35" s="50"/>
      <c r="E35" s="6"/>
      <c r="H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4.25" customHeight="1" x14ac:dyDescent="0.25">
      <c r="A36" s="48"/>
      <c r="B36" s="6"/>
      <c r="C36" s="51" t="s">
        <v>48</v>
      </c>
      <c r="D36" s="74">
        <v>300</v>
      </c>
      <c r="E36" s="6"/>
      <c r="H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4.25" customHeight="1" x14ac:dyDescent="0.25">
      <c r="A37" s="6"/>
      <c r="B37" s="6"/>
      <c r="C37" s="52" t="s">
        <v>49</v>
      </c>
      <c r="D37" s="53">
        <f>D14</f>
        <v>55000</v>
      </c>
      <c r="H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4.25" customHeight="1" x14ac:dyDescent="0.25">
      <c r="A38" s="6"/>
      <c r="B38" s="6"/>
      <c r="C38" s="52" t="s">
        <v>50</v>
      </c>
      <c r="D38" s="53">
        <f>(D15/12)+(D16/12*D36)</f>
        <v>135055.00000000003</v>
      </c>
      <c r="H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4.25" customHeight="1" x14ac:dyDescent="0.25">
      <c r="A39" s="6"/>
      <c r="B39" s="6"/>
      <c r="C39" s="54" t="s">
        <v>51</v>
      </c>
      <c r="D39" s="55">
        <f>D38/D36</f>
        <v>450.18333333333345</v>
      </c>
      <c r="H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4.25" customHeight="1" x14ac:dyDescent="0.25">
      <c r="A40" s="6"/>
      <c r="B40" s="6"/>
      <c r="H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4.25" customHeight="1" x14ac:dyDescent="0.25">
      <c r="A41" s="6"/>
      <c r="B41" s="6"/>
      <c r="C41" s="56" t="s">
        <v>52</v>
      </c>
      <c r="H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4.25" customHeight="1" x14ac:dyDescent="0.25">
      <c r="A42" s="6"/>
      <c r="B42" s="6"/>
      <c r="C42" s="57" t="s">
        <v>53</v>
      </c>
      <c r="H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4.25" customHeight="1" x14ac:dyDescent="0.25">
      <c r="A43" s="6"/>
      <c r="B43" s="6"/>
      <c r="C43" s="57" t="s">
        <v>54</v>
      </c>
      <c r="H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4.25" customHeight="1" x14ac:dyDescent="0.25">
      <c r="A44" s="6"/>
      <c r="B44" s="6"/>
      <c r="C44" s="57" t="s">
        <v>55</v>
      </c>
      <c r="H44" s="6"/>
      <c r="N44" s="6"/>
      <c r="O44" s="30"/>
      <c r="P44" s="30"/>
      <c r="Q44" s="30"/>
      <c r="R44" s="30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4.25" customHeight="1" x14ac:dyDescent="0.25">
      <c r="A45" s="6"/>
      <c r="B45" s="6"/>
      <c r="C45" s="57" t="s">
        <v>56</v>
      </c>
      <c r="H45" s="6"/>
      <c r="N45" s="6"/>
      <c r="O45" s="30"/>
      <c r="P45" s="30"/>
      <c r="Q45" s="30"/>
      <c r="R45" s="30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4.25" customHeight="1" x14ac:dyDescent="0.25">
      <c r="A46" s="6"/>
      <c r="B46" s="6"/>
      <c r="H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4.25" customHeight="1" x14ac:dyDescent="0.25">
      <c r="A47" s="6"/>
      <c r="B47" s="6"/>
      <c r="H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4.25" customHeight="1" x14ac:dyDescent="0.25">
      <c r="A48" s="6"/>
      <c r="B48" s="6"/>
      <c r="H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4.25" customHeight="1" x14ac:dyDescent="0.25">
      <c r="A49" s="6"/>
      <c r="B49" s="6"/>
      <c r="D49" s="58"/>
      <c r="H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4.25" customHeight="1" x14ac:dyDescent="0.25">
      <c r="A50" s="6"/>
      <c r="B50" s="6"/>
      <c r="D50" s="58"/>
      <c r="H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4.25" customHeight="1" x14ac:dyDescent="0.25">
      <c r="A51" s="6"/>
      <c r="B51" s="6"/>
      <c r="D51" s="58"/>
      <c r="H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4.25" customHeight="1" x14ac:dyDescent="0.25">
      <c r="A52" s="6"/>
      <c r="B52" s="6"/>
      <c r="H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4.25" customHeight="1" x14ac:dyDescent="0.25">
      <c r="A53" s="6"/>
      <c r="B53" s="6"/>
      <c r="H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4.25" customHeight="1" x14ac:dyDescent="0.25">
      <c r="A54" s="6"/>
      <c r="B54" s="6"/>
      <c r="H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4.25" customHeight="1" x14ac:dyDescent="0.25">
      <c r="A55" s="6"/>
      <c r="B55" s="6"/>
      <c r="H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4.25" customHeight="1" x14ac:dyDescent="0.25">
      <c r="A56" s="6"/>
      <c r="B56" s="6"/>
      <c r="H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4.25" customHeight="1" x14ac:dyDescent="0.25">
      <c r="A57" s="6"/>
      <c r="B57" s="6"/>
      <c r="H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4.25" customHeight="1" x14ac:dyDescent="0.25">
      <c r="A58" s="6"/>
      <c r="B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4.25" customHeight="1" x14ac:dyDescent="0.25">
      <c r="A59" s="6"/>
      <c r="B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4.25" customHeight="1" x14ac:dyDescent="0.25">
      <c r="A60" s="6"/>
      <c r="B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4.25" customHeight="1" x14ac:dyDescent="0.25">
      <c r="A61" s="6"/>
      <c r="B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4.25" customHeight="1" x14ac:dyDescent="0.25">
      <c r="A62" s="6"/>
      <c r="B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4.25" customHeight="1" x14ac:dyDescent="0.25">
      <c r="A63" s="6"/>
      <c r="B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4.25" customHeight="1" x14ac:dyDescent="0.25">
      <c r="A64" s="6"/>
      <c r="B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4.25" customHeight="1" x14ac:dyDescent="0.25">
      <c r="A65" s="6"/>
      <c r="B65" s="6"/>
      <c r="C65" s="37"/>
      <c r="D65" s="43"/>
      <c r="E65" s="44"/>
      <c r="F65" s="45"/>
      <c r="G65" s="4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4.25" customHeight="1" x14ac:dyDescent="0.25">
      <c r="A66" s="6"/>
      <c r="B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4.25" customHeight="1" x14ac:dyDescent="0.25">
      <c r="A68" s="6"/>
      <c r="B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4.25" customHeight="1" x14ac:dyDescent="0.25">
      <c r="A69" s="6"/>
      <c r="B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4.25" customHeight="1" x14ac:dyDescent="0.25">
      <c r="A70" s="6"/>
      <c r="B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4.25" customHeight="1" x14ac:dyDescent="0.25">
      <c r="A71" s="6"/>
      <c r="B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4.25" customHeight="1" x14ac:dyDescent="0.25">
      <c r="A72" s="6"/>
      <c r="B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4.25" customHeight="1" x14ac:dyDescent="0.25">
      <c r="A73" s="6"/>
      <c r="B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4.25" customHeight="1" x14ac:dyDescent="0.25">
      <c r="A74" s="6"/>
      <c r="B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4.25" customHeight="1" x14ac:dyDescent="0.25">
      <c r="A75" s="6"/>
      <c r="B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4.25" customHeight="1" x14ac:dyDescent="0.25">
      <c r="A76" s="6"/>
      <c r="B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4.25" customHeight="1" x14ac:dyDescent="0.25">
      <c r="A77" s="6"/>
      <c r="B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4.25" customHeight="1" x14ac:dyDescent="0.25">
      <c r="A78" s="6"/>
      <c r="B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4.25" customHeight="1" x14ac:dyDescent="0.25">
      <c r="A79" s="6"/>
      <c r="B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4.25" customHeight="1" x14ac:dyDescent="0.25">
      <c r="A80" s="6"/>
      <c r="B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4.25" customHeight="1" x14ac:dyDescent="0.25">
      <c r="A81" s="6"/>
      <c r="B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4.25" customHeight="1" x14ac:dyDescent="0.25">
      <c r="A82" s="6"/>
      <c r="B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4.25" customHeight="1" x14ac:dyDescent="0.25">
      <c r="A83" s="6"/>
      <c r="B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4.25" customHeight="1" x14ac:dyDescent="0.25">
      <c r="A84" s="6"/>
      <c r="B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4.25" customHeight="1" x14ac:dyDescent="0.25">
      <c r="A85" s="6"/>
      <c r="B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4.25" customHeight="1" x14ac:dyDescent="0.25">
      <c r="A87" s="6"/>
      <c r="B87" s="6"/>
      <c r="C87" s="6"/>
      <c r="D87" s="6"/>
      <c r="E87" s="6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4.25" customHeight="1" x14ac:dyDescent="0.25">
      <c r="A88" s="6"/>
      <c r="B88" s="6"/>
      <c r="C88" s="6"/>
      <c r="D88" s="6"/>
      <c r="E88" s="6"/>
      <c r="F88" s="10"/>
      <c r="G88" s="59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4.25" customHeight="1" x14ac:dyDescent="0.25">
      <c r="A89" s="6"/>
      <c r="B89" s="6"/>
      <c r="C89" s="31" t="s">
        <v>57</v>
      </c>
      <c r="D89" s="60"/>
      <c r="E89" s="10"/>
      <c r="F89" s="59"/>
      <c r="G89" s="60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4.25" customHeight="1" x14ac:dyDescent="0.25">
      <c r="A90" s="6"/>
      <c r="B90" s="6"/>
      <c r="C90" s="61" t="s">
        <v>4</v>
      </c>
      <c r="D90" s="60"/>
      <c r="E90" s="10"/>
      <c r="F90" s="60"/>
      <c r="G90" s="59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4.25" customHeight="1" x14ac:dyDescent="0.25">
      <c r="A91" s="6"/>
      <c r="B91" s="6"/>
      <c r="C91" s="61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4.25" customHeight="1" x14ac:dyDescent="0.25">
      <c r="A92" s="6"/>
      <c r="B92" s="6"/>
      <c r="C92" s="6"/>
      <c r="D92" s="60"/>
      <c r="E92" s="60"/>
      <c r="F92" s="60"/>
      <c r="G92" s="60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4.25" customHeight="1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4.25" customHeight="1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4.25" customHeight="1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4.25" customHeight="1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4.25" customHeight="1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 spans="1:29" ht="14.25" customHeight="1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 spans="1:29" ht="14.25" customHeight="1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 spans="1:29" ht="14.25" customHeight="1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 spans="1:29" ht="14.25" customHeight="1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 spans="1:29" ht="14.25" customHeight="1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 spans="1:29" ht="14.25" customHeight="1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 spans="1:29" ht="14.25" customHeight="1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 spans="1:29" ht="14.25" customHeight="1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 spans="1:29" ht="14.25" customHeight="1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 spans="1:29" ht="14.25" customHeight="1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 spans="1:29" ht="14.25" customHeight="1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 spans="1:29" ht="14.25" customHeight="1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 spans="1:29" ht="14.25" customHeight="1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 spans="1:29" ht="14.25" customHeight="1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 spans="1:29" ht="14.25" customHeight="1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 spans="1:29" ht="14.25" customHeight="1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 spans="1:29" ht="14.25" customHeight="1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 spans="1:29" ht="14.25" customHeight="1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 spans="1:29" ht="14.25" customHeight="1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 spans="1:29" ht="14.25" customHeight="1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 spans="1:29" ht="14.25" customHeight="1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 spans="1:29" ht="14.25" customHeight="1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 spans="1:29" ht="14.25" customHeight="1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 spans="1:29" ht="14.25" customHeight="1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  <row r="1030" spans="1:29" ht="14.25" customHeight="1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</row>
    <row r="1031" spans="1:29" ht="14.25" customHeight="1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</row>
    <row r="1032" spans="1:29" ht="14.25" customHeight="1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</row>
    <row r="1033" spans="1:29" ht="14.25" customHeight="1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</row>
    <row r="1034" spans="1:29" ht="14.25" customHeight="1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</row>
    <row r="1035" spans="1:29" ht="14.25" customHeight="1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</row>
    <row r="1036" spans="1:29" ht="14.25" customHeight="1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</row>
    <row r="1037" spans="1:29" ht="14.25" customHeight="1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</row>
    <row r="1038" spans="1:29" ht="14.25" customHeight="1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</row>
    <row r="1039" spans="1:29" ht="14.25" customHeight="1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</row>
    <row r="1040" spans="1:29" ht="14.25" customHeight="1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</row>
    <row r="1041" spans="1:29" ht="14.25" customHeight="1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</row>
    <row r="1042" spans="1:29" ht="14.25" customHeight="1" x14ac:dyDescent="0.25">
      <c r="A1042" s="6"/>
      <c r="B1042" s="6"/>
      <c r="C1042" s="6"/>
      <c r="D1042" s="6"/>
      <c r="E1042" s="6"/>
      <c r="F1042" s="6"/>
      <c r="G1042" s="6"/>
      <c r="H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</row>
    <row r="1043" spans="1:29" ht="14.25" customHeight="1" x14ac:dyDescent="0.25">
      <c r="A1043" s="6"/>
      <c r="B1043" s="6"/>
      <c r="C1043" s="6"/>
      <c r="D1043" s="6"/>
      <c r="E1043" s="6"/>
      <c r="F1043" s="6"/>
      <c r="G1043" s="6"/>
      <c r="H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</row>
    <row r="1044" spans="1:29" ht="14.25" customHeight="1" x14ac:dyDescent="0.25">
      <c r="A1044" s="6"/>
      <c r="B1044" s="6"/>
      <c r="C1044" s="6"/>
      <c r="D1044" s="6"/>
      <c r="E1044" s="6"/>
      <c r="F1044" s="6"/>
      <c r="G1044" s="6"/>
      <c r="H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</row>
    <row r="1045" spans="1:29" ht="14.25" customHeight="1" x14ac:dyDescent="0.25">
      <c r="A1045" s="6"/>
      <c r="B1045" s="6"/>
      <c r="C1045" s="6"/>
      <c r="D1045" s="6"/>
      <c r="E1045" s="6"/>
      <c r="F1045" s="6"/>
      <c r="G1045" s="6"/>
      <c r="H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</row>
    <row r="1046" spans="1:29" ht="14.25" customHeight="1" x14ac:dyDescent="0.25">
      <c r="A1046" s="6"/>
      <c r="B1046" s="6"/>
      <c r="C1046" s="6"/>
      <c r="D1046" s="6"/>
      <c r="E1046" s="6"/>
      <c r="F1046" s="6"/>
      <c r="G1046" s="6"/>
      <c r="H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</row>
    <row r="1047" spans="1:29" ht="14.25" customHeight="1" x14ac:dyDescent="0.25">
      <c r="A1047" s="6"/>
      <c r="B1047" s="6"/>
      <c r="C1047" s="6"/>
      <c r="D1047" s="6"/>
      <c r="E1047" s="6"/>
      <c r="F1047" s="6"/>
      <c r="G1047" s="6"/>
      <c r="H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</row>
    <row r="1048" spans="1:29" ht="14.25" customHeight="1" x14ac:dyDescent="0.25">
      <c r="A1048" s="6"/>
      <c r="B1048" s="6"/>
      <c r="H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</row>
    <row r="1049" spans="1:29" ht="14.25" customHeight="1" x14ac:dyDescent="0.25">
      <c r="A1049" s="6"/>
      <c r="B1049" s="6"/>
      <c r="H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</row>
    <row r="1050" spans="1:29" ht="14.25" customHeight="1" x14ac:dyDescent="0.25">
      <c r="A1050" s="6"/>
      <c r="H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</row>
    <row r="1051" spans="1:29" ht="14.25" customHeight="1" x14ac:dyDescent="0.25">
      <c r="A1051" s="6"/>
      <c r="H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</row>
  </sheetData>
  <mergeCells count="4">
    <mergeCell ref="C10:D10"/>
    <mergeCell ref="C24:D24"/>
    <mergeCell ref="E24:F24"/>
    <mergeCell ref="C30:D30"/>
  </mergeCells>
  <conditionalFormatting sqref="D6:G6 J22:M22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paperSize="9" scale="4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FIRST</vt:lpstr>
      <vt:lpstr>Business Case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danish.mehdi</dc:creator>
  <cp:lastModifiedBy>Danish Mehdi</cp:lastModifiedBy>
  <cp:lastPrinted>2025-03-21T13:05:16Z</cp:lastPrinted>
  <dcterms:modified xsi:type="dcterms:W3CDTF">2025-03-21T13:05:20Z</dcterms:modified>
</cp:coreProperties>
</file>