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C:\Users\syed.a01\Desktop\"/>
    </mc:Choice>
  </mc:AlternateContent>
  <xr:revisionPtr revIDLastSave="0" documentId="13_ncr:1_{45CB5C1C-38F2-4928-B0A9-A9692F5D51CA}" xr6:coauthVersionLast="45" xr6:coauthVersionMax="45" xr10:uidLastSave="{00000000-0000-0000-0000-000000000000}"/>
  <workbookProtection workbookPassword="C8A3" lockStructure="1"/>
  <bookViews>
    <workbookView xWindow="-120" yWindow="-120" windowWidth="20730" windowHeight="11160" tabRatio="900" activeTab="5" xr2:uid="{00000000-000D-0000-FFFF-FFFF00000000}"/>
  </bookViews>
  <sheets>
    <sheet name="Version Control" sheetId="10" r:id="rId1"/>
    <sheet name="Mapping" sheetId="14" state="hidden" r:id="rId2"/>
    <sheet name="Impact-Risk Assessment (Prod)" sheetId="18" r:id="rId3"/>
    <sheet name="Impact-Risk Assessment (ETE)" sheetId="24" r:id="rId4"/>
    <sheet name="Pre-Approval Questions" sheetId="23" r:id="rId5"/>
    <sheet name="Milestones" sheetId="7" r:id="rId6"/>
    <sheet name="Pre-impln Verification" sheetId="12" r:id="rId7"/>
    <sheet name="Implementation Procedures" sheetId="1" r:id="rId8"/>
    <sheet name="Post-impln Verification" sheetId="9" r:id="rId9"/>
    <sheet name="Remediation Procedures" sheetId="3" r:id="rId10"/>
    <sheet name="Contacts" sheetId="6" r:id="rId11"/>
    <sheet name="Supplement Info" sheetId="8" r:id="rId12"/>
    <sheet name="Source &amp; Build Info" sheetId="16" r:id="rId13"/>
    <sheet name="Documents updated" sheetId="11" r:id="rId14"/>
    <sheet name="Document Control" sheetId="13" r:id="rId15"/>
  </sheets>
  <externalReferences>
    <externalReference r:id="rId16"/>
    <externalReference r:id="rId17"/>
    <externalReference r:id="rId18"/>
    <externalReference r:id="rId19"/>
  </externalReferences>
  <definedNames>
    <definedName name="_xlnm._FilterDatabase" localSheetId="8" hidden="1">'Post-impln Verification'!$A$3:$A$4</definedName>
    <definedName name="_xlnm._FilterDatabase" localSheetId="9" hidden="1">'Remediation Procedures'!$A$11:$G$11</definedName>
    <definedName name="Accecss_Rights" localSheetId="3">[1]RFC_supp!$R$2:$R$4</definedName>
    <definedName name="Accecss_Rights">#REF!</definedName>
    <definedName name="Attachments" localSheetId="3">[1]RFC_supp!$P$2:$P$5</definedName>
    <definedName name="Attachments">#REF!</definedName>
    <definedName name="changedesc" localSheetId="14">[2]Milestones!$1:$1</definedName>
    <definedName name="changedesc" localSheetId="3">[1]Milestones!$1:$1</definedName>
    <definedName name="changedesc" localSheetId="2">[3]Milestones!$1:$1</definedName>
    <definedName name="changedesc" localSheetId="4">'Pre-Approval Questions'!$1:$1</definedName>
    <definedName name="changedesc" localSheetId="12">[4]Milestones!$1:$1</definedName>
    <definedName name="changedesc">Milestones!$1:$1</definedName>
    <definedName name="DB_Actions" localSheetId="3">[1]RFC_supp!$K$2:$K$6</definedName>
    <definedName name="DB_Actions">#REF!</definedName>
    <definedName name="DNS_Area" localSheetId="3">[1]RFC_supp!$C$2:$C$3</definedName>
    <definedName name="DNS_Area">#REF!</definedName>
    <definedName name="DNS_Type" localSheetId="3">[1]RFC_supp!$B$2:$B$3</definedName>
    <definedName name="DNS_Type">#REF!</definedName>
    <definedName name="Firewall_Proxy" localSheetId="3">[1]RFC_supp!$E$2:$E$3</definedName>
    <definedName name="Firewall_Proxy">#REF!</definedName>
    <definedName name="Firewalls" localSheetId="3">[1]RFC_supp!$F$2:$F$8</definedName>
    <definedName name="Firewalls">#REF!</definedName>
    <definedName name="FTP_Services" localSheetId="3">[1]RFC_supp!$D$2:$D$3</definedName>
    <definedName name="FTP_Services">#REF!</definedName>
    <definedName name="iConnect_Channels" localSheetId="3">[1]RFC_supp!$Q$2:$Q$4</definedName>
    <definedName name="iConnect_Channels">#REF!</definedName>
    <definedName name="_xlnm.Print_Area" localSheetId="1">Mapping!$A$1:$I$45</definedName>
    <definedName name="_xlnm.Print_Titles" localSheetId="14">'Document Control'!$1:$1</definedName>
    <definedName name="_xlnm.Print_Titles" localSheetId="5">Milestones!$1:$1</definedName>
    <definedName name="_xlnm.Print_Titles" localSheetId="4">'Pre-Approval Questions'!$1:$1</definedName>
    <definedName name="_xlnm.Print_Titles" localSheetId="0">'Version Control'!$3:$3</definedName>
    <definedName name="Request_Actions" localSheetId="3">[1]RFC_supp!$A$2:$A$4</definedName>
    <definedName name="Request_Actions">#REF!</definedName>
    <definedName name="Server_Actions" localSheetId="3">[1]RFC_supp!$H$2:$H$5</definedName>
    <definedName name="Server_Actions">#REF!</definedName>
    <definedName name="Server_Types" localSheetId="3">[1]RFC_supp!$I$2:$I$6</definedName>
    <definedName name="Server_Types">#REF!</definedName>
    <definedName name="Storage_Types" localSheetId="3">[1]RFC_supp!$M$2:$M$4</definedName>
    <definedName name="Storage_Types">#REF!</definedName>
    <definedName name="Storages" localSheetId="3">[1]RFC_supp!$L$2:$L$5</definedName>
    <definedName name="Storages">#REF!</definedName>
    <definedName name="URL_Types" localSheetId="3">[1]RFC_supp!$G$2:$G$3</definedName>
    <definedName name="URL_Types">#REF!</definedName>
    <definedName name="Web_Types" localSheetId="3">[1]RFC_supp!$O$2:$O$5</definedName>
    <definedName name="Web_Types">#REF!</definedName>
    <definedName name="Yes_No" localSheetId="3">[1]RFC_supp!$J$2:$J$3</definedName>
    <definedName name="Yes_No">#REF!</definedName>
    <definedName name="Yes_No_Others" localSheetId="3">[1]RFC_supp!$N$2:$N$4</definedName>
    <definedName name="Yes_No_Othe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2" l="1"/>
  <c r="C8" i="1" s="1"/>
  <c r="D7" i="7"/>
  <c r="F13" i="3" l="1"/>
  <c r="F14" i="3"/>
  <c r="D8" i="10" l="1"/>
  <c r="F13" i="9" l="1"/>
  <c r="F8" i="1"/>
  <c r="F8" i="12"/>
  <c r="B10" i="7" l="1"/>
  <c r="B7" i="7"/>
  <c r="D8" i="7" l="1"/>
  <c r="E7" i="7"/>
  <c r="D8" i="1"/>
  <c r="E8" i="7" s="1"/>
  <c r="C16" i="24"/>
  <c r="P20" i="18"/>
  <c r="T19" i="18"/>
  <c r="P19" i="18"/>
  <c r="T18" i="18"/>
  <c r="P18" i="18"/>
  <c r="T17" i="18"/>
  <c r="P17" i="18"/>
  <c r="C16" i="18"/>
  <c r="A15" i="18"/>
  <c r="L13" i="18"/>
  <c r="K13" i="18"/>
  <c r="J13" i="18"/>
  <c r="M13" i="18" s="1"/>
  <c r="D13" i="18"/>
  <c r="E13" i="18" s="1"/>
  <c r="L12" i="18"/>
  <c r="K12" i="18"/>
  <c r="J12" i="18"/>
  <c r="M12" i="18" s="1"/>
  <c r="D12" i="18"/>
  <c r="E12" i="18" s="1"/>
  <c r="L11" i="18"/>
  <c r="K11" i="18"/>
  <c r="J11" i="18"/>
  <c r="M11" i="18" s="1"/>
  <c r="D11" i="18"/>
  <c r="L10" i="18"/>
  <c r="K10" i="18"/>
  <c r="J10" i="18"/>
  <c r="D10" i="18"/>
  <c r="E10" i="18" s="1"/>
  <c r="L9" i="18"/>
  <c r="K9" i="18"/>
  <c r="J9" i="18"/>
  <c r="M9" i="18" s="1"/>
  <c r="D9" i="18"/>
  <c r="E9" i="18" s="1"/>
  <c r="L8" i="18"/>
  <c r="K8" i="18"/>
  <c r="J8" i="18"/>
  <c r="M8" i="18" s="1"/>
  <c r="D8" i="18"/>
  <c r="E8" i="18" s="1"/>
  <c r="L7" i="18"/>
  <c r="K7" i="18"/>
  <c r="J7" i="18"/>
  <c r="M7" i="18"/>
  <c r="D7" i="18"/>
  <c r="E7" i="18" s="1"/>
  <c r="L6" i="18"/>
  <c r="K6" i="18"/>
  <c r="J6" i="18"/>
  <c r="D6" i="18"/>
  <c r="B3" i="18"/>
  <c r="G18" i="18"/>
  <c r="P20" i="24"/>
  <c r="T19" i="24"/>
  <c r="P19" i="24"/>
  <c r="T18" i="24"/>
  <c r="P18" i="24"/>
  <c r="T17" i="24"/>
  <c r="P17" i="24"/>
  <c r="A15" i="24"/>
  <c r="L13" i="24"/>
  <c r="K13" i="24"/>
  <c r="J13" i="24"/>
  <c r="D13" i="24"/>
  <c r="E13" i="24" s="1"/>
  <c r="L12" i="24"/>
  <c r="K12" i="24"/>
  <c r="J12" i="24"/>
  <c r="D12" i="24"/>
  <c r="E12" i="24" s="1"/>
  <c r="L11" i="24"/>
  <c r="K11" i="24"/>
  <c r="J11" i="24"/>
  <c r="D11" i="24"/>
  <c r="E11" i="24" s="1"/>
  <c r="L10" i="24"/>
  <c r="K10" i="24"/>
  <c r="J10" i="24"/>
  <c r="D10" i="24"/>
  <c r="E10" i="24" s="1"/>
  <c r="L9" i="24"/>
  <c r="K9" i="24"/>
  <c r="J9" i="24"/>
  <c r="D9" i="24"/>
  <c r="E9" i="24" s="1"/>
  <c r="L8" i="24"/>
  <c r="K8" i="24"/>
  <c r="J8" i="24"/>
  <c r="D8" i="24"/>
  <c r="E8" i="24" s="1"/>
  <c r="L7" i="24"/>
  <c r="K7" i="24"/>
  <c r="J7" i="24"/>
  <c r="D7" i="24"/>
  <c r="E7" i="24" s="1"/>
  <c r="L6" i="24"/>
  <c r="K6" i="24"/>
  <c r="J6" i="24"/>
  <c r="D6" i="24"/>
  <c r="E6" i="24" s="1"/>
  <c r="B3" i="24"/>
  <c r="A1" i="11"/>
  <c r="C42" i="14"/>
  <c r="D35" i="14"/>
  <c r="A1" i="6"/>
  <c r="A1" i="9"/>
  <c r="A1" i="16" s="1"/>
  <c r="A1" i="3"/>
  <c r="A1" i="12"/>
  <c r="A1" i="23" s="1"/>
  <c r="A1" i="1"/>
  <c r="A1" i="8"/>
  <c r="B19" i="18"/>
  <c r="B20" i="18" s="1"/>
  <c r="G18" i="24"/>
  <c r="M10" i="18" l="1"/>
  <c r="M10" i="24"/>
  <c r="M12" i="24"/>
  <c r="E6" i="18"/>
  <c r="E14" i="18" s="1"/>
  <c r="M7" i="24"/>
  <c r="M9" i="24"/>
  <c r="M11" i="24"/>
  <c r="M13" i="24"/>
  <c r="E14" i="24"/>
  <c r="M6" i="24"/>
  <c r="M8" i="24"/>
  <c r="E11" i="18"/>
  <c r="M6" i="18"/>
  <c r="M14" i="18" s="1"/>
  <c r="C13" i="9"/>
  <c r="M14" i="24" l="1"/>
  <c r="D13" i="9"/>
  <c r="E9" i="7" s="1"/>
  <c r="D9" i="7"/>
  <c r="X17" i="18"/>
  <c r="X20" i="18"/>
  <c r="G15" i="18"/>
  <c r="X19" i="18"/>
  <c r="X18" i="18"/>
  <c r="V17" i="18"/>
  <c r="V19" i="18"/>
  <c r="W20" i="18"/>
  <c r="W18" i="18"/>
  <c r="W17" i="18"/>
  <c r="V20" i="18"/>
  <c r="W19" i="18"/>
  <c r="V18" i="18"/>
  <c r="W20" i="24"/>
  <c r="W19" i="24"/>
  <c r="V20" i="24"/>
  <c r="W17" i="24"/>
  <c r="W18" i="24"/>
  <c r="V19" i="24"/>
  <c r="X19" i="24" s="1"/>
  <c r="V17" i="24"/>
  <c r="X17" i="24" s="1"/>
  <c r="V18" i="24"/>
  <c r="X18" i="24" s="1"/>
  <c r="G15" i="24" l="1"/>
  <c r="X20" i="24"/>
  <c r="C13" i="3"/>
  <c r="D10" i="7" s="1"/>
  <c r="B18" i="18"/>
  <c r="B17" i="18"/>
  <c r="D13" i="3" l="1"/>
  <c r="C14" i="3" s="1"/>
  <c r="D14" i="3" s="1"/>
  <c r="E10"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Cathay Pacific Airways</author>
  </authors>
  <commentList>
    <comment ref="D35" authorId="0" shapeId="0" xr:uid="{00000000-0006-0000-0100-000001000000}">
      <text>
        <r>
          <rPr>
            <b/>
            <sz val="12"/>
            <color indexed="81"/>
            <rFont val="Tahoma"/>
            <family val="2"/>
          </rPr>
          <t>Warning message.
Do not use !!!</t>
        </r>
        <r>
          <rPr>
            <sz val="8"/>
            <color indexed="81"/>
            <rFont val="Tahoma"/>
            <family val="2"/>
          </rPr>
          <t xml:space="preserve">
</t>
        </r>
      </text>
    </comment>
    <comment ref="C42" authorId="0" shapeId="0" xr:uid="{00000000-0006-0000-0100-000002000000}">
      <text>
        <r>
          <rPr>
            <b/>
            <sz val="12"/>
            <color indexed="81"/>
            <rFont val="Tahoma"/>
            <family val="2"/>
          </rPr>
          <t>For warning message.
Do not use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Cathay Pacific Airways</author>
  </authors>
  <commentList>
    <comment ref="C5" authorId="0" shapeId="0" xr:uid="{00000000-0006-0000-0200-000001000000}">
      <text>
        <r>
          <rPr>
            <b/>
            <sz val="8"/>
            <color indexed="81"/>
            <rFont val="Tahoma"/>
            <family val="2"/>
          </rPr>
          <t>For each row, the level of impact rises through the choices.</t>
        </r>
        <r>
          <rPr>
            <sz val="8"/>
            <color indexed="81"/>
            <rFont val="Tahoma"/>
            <family val="2"/>
          </rPr>
          <t xml:space="preserve">
</t>
        </r>
      </text>
    </comment>
    <comment ref="E14" authorId="0" shapeId="0" xr:uid="{00000000-0006-0000-0200-000002000000}">
      <text>
        <r>
          <rPr>
            <b/>
            <sz val="8"/>
            <color indexed="81"/>
            <rFont val="Tahoma"/>
            <family val="2"/>
          </rPr>
          <t>Only displayed if all questions have been answered</t>
        </r>
        <r>
          <rPr>
            <sz val="8"/>
            <color indexed="81"/>
            <rFont val="Tahoma"/>
            <family val="2"/>
          </rPr>
          <t xml:space="preserve">
</t>
        </r>
      </text>
    </comment>
    <comment ref="A15" authorId="0" shapeId="0" xr:uid="{00000000-0006-0000-0200-000003000000}">
      <text>
        <r>
          <rPr>
            <b/>
            <sz val="8"/>
            <color indexed="81"/>
            <rFont val="Tahoma"/>
            <family val="2"/>
          </rPr>
          <t>Warning message.
Do not use !!!</t>
        </r>
        <r>
          <rPr>
            <sz val="8"/>
            <color indexed="81"/>
            <rFont val="Tahoma"/>
            <family val="2"/>
          </rPr>
          <t xml:space="preserve">
</t>
        </r>
      </text>
    </comment>
    <comment ref="B15" authorId="0" shapeId="0" xr:uid="{00000000-0006-0000-0200-000004000000}">
      <text>
        <r>
          <rPr>
            <b/>
            <sz val="8"/>
            <color indexed="81"/>
            <rFont val="Tahoma"/>
            <family val="2"/>
          </rPr>
          <t>Pick from the 1 to 5 scale</t>
        </r>
      </text>
    </comment>
    <comment ref="T16" authorId="0" shapeId="0" xr:uid="{00000000-0006-0000-0200-000005000000}">
      <text>
        <r>
          <rPr>
            <b/>
            <sz val="8"/>
            <color indexed="81"/>
            <rFont val="Tahoma"/>
            <family val="2"/>
          </rPr>
          <t>The lower limit comes from the upper limit of the preceding (lower)level.</t>
        </r>
      </text>
    </comment>
    <comment ref="B18" authorId="0" shapeId="0" xr:uid="{00000000-0006-0000-0200-000006000000}">
      <text>
        <r>
          <rPr>
            <b/>
            <sz val="8"/>
            <color indexed="81"/>
            <rFont val="Tahoma"/>
            <family val="2"/>
          </rPr>
          <t>Warning message 
Do not use !!!</t>
        </r>
        <r>
          <rPr>
            <sz val="8"/>
            <color indexed="81"/>
            <rFont val="Tahoma"/>
            <family val="2"/>
          </rPr>
          <t xml:space="preserve">
</t>
        </r>
      </text>
    </comment>
    <comment ref="F18" authorId="0" shapeId="0" xr:uid="{00000000-0006-0000-0200-000007000000}">
      <text>
        <r>
          <rPr>
            <b/>
            <sz val="8"/>
            <color indexed="81"/>
            <rFont val="Tahoma"/>
            <family val="2"/>
          </rPr>
          <t>Assessed Risk level picked off relevant Mapping table.
Do NOT use !!!</t>
        </r>
        <r>
          <rPr>
            <sz val="8"/>
            <color indexed="81"/>
            <rFont val="Tahoma"/>
            <family val="2"/>
          </rPr>
          <t xml:space="preserve">
</t>
        </r>
      </text>
    </comment>
    <comment ref="G18" authorId="0" shapeId="0" xr:uid="{00000000-0006-0000-0200-000008000000}">
      <text>
        <r>
          <rPr>
            <b/>
            <sz val="8"/>
            <color indexed="81"/>
            <rFont val="Tahoma"/>
            <family val="2"/>
          </rPr>
          <t>Risk label, according to the derived risk level.</t>
        </r>
        <r>
          <rPr>
            <sz val="8"/>
            <color indexed="81"/>
            <rFont val="Tahoma"/>
            <family val="2"/>
          </rPr>
          <t xml:space="preserve">
</t>
        </r>
      </text>
    </comment>
    <comment ref="F19" authorId="0" shapeId="0" xr:uid="{00000000-0006-0000-0200-000009000000}">
      <text>
        <r>
          <rPr>
            <b/>
            <sz val="8"/>
            <color indexed="81"/>
            <rFont val="Tahoma"/>
            <family val="2"/>
          </rPr>
          <t>Assessed Change type - Major or Minor picked off relevant Mapping table..
Folded to UPPERCASE.
Do NOT use !!!</t>
        </r>
        <r>
          <rPr>
            <sz val="8"/>
            <color indexed="81"/>
            <rFont val="Tahoma"/>
            <family val="2"/>
          </rPr>
          <t xml:space="preserve">
</t>
        </r>
      </text>
    </comment>
    <comment ref="B20" authorId="0" shapeId="0" xr:uid="{00000000-0006-0000-0200-00000A000000}">
      <text>
        <r>
          <rPr>
            <b/>
            <sz val="8"/>
            <color indexed="81"/>
            <rFont val="Tahoma"/>
            <family val="2"/>
          </rPr>
          <t>Warning message.
Do not use !!!</t>
        </r>
        <r>
          <rPr>
            <sz val="8"/>
            <color indexed="81"/>
            <rFont val="Tahoma"/>
            <family val="2"/>
          </rPr>
          <t xml:space="preserve">
</t>
        </r>
      </text>
    </comment>
    <comment ref="C21" authorId="0" shapeId="0" xr:uid="{00000000-0006-0000-0200-00000B000000}">
      <text>
        <r>
          <rPr>
            <b/>
            <sz val="8"/>
            <color indexed="81"/>
            <rFont val="Tahoma"/>
            <family val="2"/>
          </rPr>
          <t>Assessed Change type - Major or Minor picked off relevant Mapping table..
Folded to UPPERCASE.
Do NOT use !!!</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Cathay Pacific Airways</author>
  </authors>
  <commentList>
    <comment ref="C5" authorId="0" shapeId="0" xr:uid="{00000000-0006-0000-0300-000001000000}">
      <text>
        <r>
          <rPr>
            <b/>
            <sz val="8"/>
            <color rgb="FF000000"/>
            <rFont val="Tahoma"/>
            <family val="2"/>
          </rPr>
          <t>For each row, the level of impact rises through the choices.</t>
        </r>
        <r>
          <rPr>
            <sz val="8"/>
            <color rgb="FF000000"/>
            <rFont val="Tahoma"/>
            <family val="2"/>
          </rPr>
          <t xml:space="preserve">
</t>
        </r>
      </text>
    </comment>
    <comment ref="E14" authorId="0" shapeId="0" xr:uid="{00000000-0006-0000-0300-000002000000}">
      <text>
        <r>
          <rPr>
            <b/>
            <sz val="8"/>
            <color rgb="FF000000"/>
            <rFont val="Tahoma"/>
            <family val="2"/>
          </rPr>
          <t>Only displayed if all questions have been answered</t>
        </r>
        <r>
          <rPr>
            <sz val="8"/>
            <color rgb="FF000000"/>
            <rFont val="Tahoma"/>
            <family val="2"/>
          </rPr>
          <t xml:space="preserve">
</t>
        </r>
      </text>
    </comment>
    <comment ref="A15" authorId="0" shapeId="0" xr:uid="{00000000-0006-0000-0300-000003000000}">
      <text>
        <r>
          <rPr>
            <b/>
            <sz val="8"/>
            <color rgb="FF000000"/>
            <rFont val="Tahoma"/>
            <family val="2"/>
          </rPr>
          <t>Warning message.
Do not use !!!</t>
        </r>
        <r>
          <rPr>
            <sz val="8"/>
            <color rgb="FF000000"/>
            <rFont val="Tahoma"/>
            <family val="2"/>
          </rPr>
          <t xml:space="preserve">
</t>
        </r>
      </text>
    </comment>
    <comment ref="B15" authorId="0" shapeId="0" xr:uid="{00000000-0006-0000-0300-000004000000}">
      <text>
        <r>
          <rPr>
            <b/>
            <sz val="8"/>
            <color rgb="FF000000"/>
            <rFont val="Tahoma"/>
            <family val="2"/>
          </rPr>
          <t>Pick from the 1 to 5 scale</t>
        </r>
      </text>
    </comment>
    <comment ref="T16" authorId="0" shapeId="0" xr:uid="{00000000-0006-0000-0300-000005000000}">
      <text>
        <r>
          <rPr>
            <b/>
            <sz val="8"/>
            <color rgb="FF000000"/>
            <rFont val="Tahoma"/>
            <family val="2"/>
          </rPr>
          <t>The lower limit comes from the upper limit of the preceding (lower)level.</t>
        </r>
      </text>
    </comment>
    <comment ref="B18" authorId="0" shapeId="0" xr:uid="{00000000-0006-0000-0300-000006000000}">
      <text>
        <r>
          <rPr>
            <b/>
            <sz val="8"/>
            <color rgb="FF000000"/>
            <rFont val="Tahoma"/>
            <family val="2"/>
          </rPr>
          <t>Warning message 
Do not use !!!</t>
        </r>
        <r>
          <rPr>
            <sz val="8"/>
            <color rgb="FF000000"/>
            <rFont val="Tahoma"/>
            <family val="2"/>
          </rPr>
          <t xml:space="preserve">
</t>
        </r>
      </text>
    </comment>
    <comment ref="F18" authorId="0" shapeId="0" xr:uid="{00000000-0006-0000-0300-000007000000}">
      <text>
        <r>
          <rPr>
            <b/>
            <sz val="8"/>
            <color rgb="FF000000"/>
            <rFont val="Tahoma"/>
            <family val="2"/>
          </rPr>
          <t>Assessed Risk level picked off relevant Mapping table.
Do NOT use !!!</t>
        </r>
        <r>
          <rPr>
            <sz val="8"/>
            <color rgb="FF000000"/>
            <rFont val="Tahoma"/>
            <family val="2"/>
          </rPr>
          <t xml:space="preserve">
</t>
        </r>
      </text>
    </comment>
    <comment ref="G18" authorId="0" shapeId="0" xr:uid="{00000000-0006-0000-0300-000008000000}">
      <text>
        <r>
          <rPr>
            <b/>
            <sz val="8"/>
            <color rgb="FF000000"/>
            <rFont val="Tahoma"/>
            <family val="2"/>
          </rPr>
          <t>Risk label, according to the derived risk level.</t>
        </r>
        <r>
          <rPr>
            <sz val="8"/>
            <color rgb="FF000000"/>
            <rFont val="Tahoma"/>
            <family val="2"/>
          </rPr>
          <t xml:space="preserve">
</t>
        </r>
      </text>
    </comment>
    <comment ref="F19" authorId="0" shapeId="0" xr:uid="{00000000-0006-0000-0300-000009000000}">
      <text>
        <r>
          <rPr>
            <b/>
            <sz val="8"/>
            <color rgb="FF000000"/>
            <rFont val="Tahoma"/>
            <family val="2"/>
          </rPr>
          <t>Assessed Change type - Major or Minor picked off relevant Mapping table..
Folded to UPPERCASE.
Do NOT use !!!</t>
        </r>
        <r>
          <rPr>
            <sz val="8"/>
            <color rgb="FF000000"/>
            <rFont val="Tahoma"/>
            <family val="2"/>
          </rPr>
          <t xml:space="preserve">
</t>
        </r>
      </text>
    </comment>
    <comment ref="B20" authorId="0" shapeId="0" xr:uid="{00000000-0006-0000-0300-00000A000000}">
      <text>
        <r>
          <rPr>
            <b/>
            <sz val="8"/>
            <color rgb="FF000000"/>
            <rFont val="Tahoma"/>
            <family val="2"/>
          </rPr>
          <t>Warning message.
Do not use !!!</t>
        </r>
        <r>
          <rPr>
            <sz val="8"/>
            <color rgb="FF000000"/>
            <rFont val="Tahoma"/>
            <family val="2"/>
          </rPr>
          <t xml:space="preserve">
</t>
        </r>
      </text>
    </comment>
    <comment ref="C21" authorId="0" shapeId="0" xr:uid="{00000000-0006-0000-0300-00000B000000}">
      <text>
        <r>
          <rPr>
            <b/>
            <sz val="8"/>
            <color rgb="FF000000"/>
            <rFont val="Tahoma"/>
            <family val="2"/>
          </rPr>
          <t>Assessed Change type - Major or Minor picked off relevant Mapping table..
Folded to UPPERCASE.
Do NOT use !!!</t>
        </r>
        <r>
          <rPr>
            <sz val="8"/>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CPPSTU</author>
  </authors>
  <commentList>
    <comment ref="A19" authorId="0" shapeId="0" xr:uid="{00000000-0006-0000-0C00-000001000000}">
      <text>
        <r>
          <rPr>
            <b/>
            <sz val="8"/>
            <color indexed="81"/>
            <rFont val="Tahoma"/>
            <family val="2"/>
          </rPr>
          <t>Tagging Syntax: 
ID – app code–app version–status–date</t>
        </r>
      </text>
    </comment>
  </commentList>
</comments>
</file>

<file path=xl/sharedStrings.xml><?xml version="1.0" encoding="utf-8"?>
<sst xmlns="http://schemas.openxmlformats.org/spreadsheetml/2006/main" count="627" uniqueCount="311">
  <si>
    <t>#</t>
  </si>
  <si>
    <t>Start Time</t>
  </si>
  <si>
    <t>Remarks</t>
  </si>
  <si>
    <t>Duration (mins)</t>
  </si>
  <si>
    <t>Name</t>
  </si>
  <si>
    <t>Contact Number</t>
  </si>
  <si>
    <t>Scenario</t>
  </si>
  <si>
    <t>Dependencies</t>
  </si>
  <si>
    <t>Role</t>
  </si>
  <si>
    <t>Supplement Forms Attached</t>
  </si>
  <si>
    <t>End Time</t>
  </si>
  <si>
    <t>Action By
(Team/Name)</t>
  </si>
  <si>
    <t>Team/Name</t>
  </si>
  <si>
    <t>Business Impact</t>
  </si>
  <si>
    <t>Expected Result</t>
  </si>
  <si>
    <t>Milestones</t>
  </si>
  <si>
    <t>Date/Time</t>
  </si>
  <si>
    <t>Conference Bridge Number</t>
  </si>
  <si>
    <t>HKG</t>
  </si>
  <si>
    <t>AUS</t>
  </si>
  <si>
    <t>SYD</t>
  </si>
  <si>
    <t>PIN</t>
  </si>
  <si>
    <t>Location</t>
  </si>
  <si>
    <t>Number</t>
  </si>
  <si>
    <t>Team</t>
  </si>
  <si>
    <t>Date</t>
  </si>
  <si>
    <t>Effective Date</t>
  </si>
  <si>
    <t>Chris Chan</t>
  </si>
  <si>
    <t>Changed Details</t>
  </si>
  <si>
    <t>Endorsed By</t>
  </si>
  <si>
    <t>First version</t>
  </si>
  <si>
    <t>YC Chan</t>
  </si>
  <si>
    <t>Version</t>
  </si>
  <si>
    <t>Dilys Kwok</t>
  </si>
  <si>
    <t>Revised date format</t>
  </si>
  <si>
    <r>
      <t xml:space="preserve">Implementation Procedures </t>
    </r>
    <r>
      <rPr>
        <sz val="9"/>
        <color indexed="8"/>
        <rFont val="Calibri"/>
        <family val="2"/>
      </rPr>
      <t>(may not be applicable for preliminary change)</t>
    </r>
  </si>
  <si>
    <t xml:space="preserve">Follow-up action if the verification result is not positive </t>
  </si>
  <si>
    <t>1. Amended the wordings from 'implementation/fallback/verification details' to 'implementation/fallback/verification procedures'.                                  2. Added instructions and examples in Verification Procedures                                         3. Added a tab for input of documents list to be updated related to the change implementation.</t>
  </si>
  <si>
    <t>Document Control of X34.7 Change Plan and Schedule Template</t>
  </si>
  <si>
    <t>Description</t>
  </si>
  <si>
    <t>Endorsed By
(Name of Change Preparation Manager)</t>
  </si>
  <si>
    <t>Prepared by 
(Name of Change Requester)</t>
  </si>
  <si>
    <t>Notes to Change Requester:
1) This is the document control of the template. Change Requester is not required to fill anything to this tab.</t>
  </si>
  <si>
    <t>Implementation Steps</t>
  </si>
  <si>
    <t>Implementation End Time (HKT )</t>
  </si>
  <si>
    <t>Implementation Start Time 
(HKT)</t>
  </si>
  <si>
    <t xml:space="preserve">Prepared / Updated by </t>
  </si>
  <si>
    <t>Version Control of this Change Plan and Schedule</t>
  </si>
  <si>
    <t>Notes to Change Requester:
1) This is to document the version control of this plan and capture what have been revised since the initial version.</t>
  </si>
  <si>
    <t>Major Milestones</t>
  </si>
  <si>
    <t xml:space="preserve">Follow-up action if the expected result is negative </t>
  </si>
  <si>
    <t>Preparation Tasks/Pre-Implementation Verification Procedures</t>
  </si>
  <si>
    <t xml:space="preserve">Post-implement Verification Procedures </t>
  </si>
  <si>
    <t>Post-implement Verification Tasks</t>
  </si>
  <si>
    <t>Preparation / Pre-implement Verification Tasks</t>
  </si>
  <si>
    <t xml:space="preserve">List of documents updated </t>
  </si>
  <si>
    <t>Acceptance Criteria</t>
  </si>
  <si>
    <t>Observation period and tasks to be done</t>
  </si>
  <si>
    <t>Notes to Change Requester:
1) This section should be used to capture the major milestones and phases throughout the change implementation  
2) For typical changes, there should be at least 3 phases, namely pre-implementation verification, implementation and post-implementation verification.</t>
  </si>
  <si>
    <t xml:space="preserve">Notes to Change Requester:
1) The verification procedures should include steps to make sure the change is effective and it does not affect other components/functionality/etc. 
2) The expected result must be clearly provided. 
3) The acceptance criteria should be explicitly listed in below how this change is confirmed to be a sucessful implementation.       
</t>
  </si>
  <si>
    <t xml:space="preserve">Notes to Change Requester:
1) The implementation procedures should cover ALL the steps that are to be carried out in this change, either by single party or multiple parties. If some of steps are documented in a separate document, the linkage to those steps should be clearly indicated here and the document should be attached together with this change plan and schedule.
2) The activities or implementation steps that have dependencies must be clearly identified   </t>
  </si>
  <si>
    <t xml:space="preserve">Remediation Procedures (including fallback, contingency or recovery) </t>
  </si>
  <si>
    <t>Fallback or Contingency or Recovery Steps</t>
  </si>
  <si>
    <t>Steps to be executed</t>
  </si>
  <si>
    <t xml:space="preserve">To be activated </t>
  </si>
  <si>
    <t xml:space="preserve">Notes to Change Requester:
1) It aims to make sure all the pre-requisites have been met before the actual change implementation, it typically includes:
• verify if the impacted system(s) is/are stable and running smoothly
• verify if the software media and hardware equipment / parts to be used during the change implementation is functioning, error free and virus free  
• ensure required system data backup is completed and ready to cater for any remediation procedures
• turn on system trace/log to collect diagnostic information in case of any abnormalities
• ensure system monitoring and alerts are in place to monitor system healthiness during/after the change
• baseline the performance and capacity metrics of the impacted system(s) so as to facilitate subsequent comparisons
• re-confirm with corresponding stakeholders regarding the change should be proceeded as planned
• inform corresponding stakeholders and support organizations that the change is about to start
2) If any preparation or pre-implementation step fails, the Change Implementaton Manager should make a call regarding whether to cancel the change. 
</t>
  </si>
  <si>
    <t xml:space="preserve">1. Provided more detailed notes to guide change requester to fill out the form                                                                                                                        
2. Added 'Pre-impln Verfication' tab 
3. Renamed 'Verification Procedures' tab to 'Post-impln Verification'  
4. Merged Fallback Scenario tab with Fallback Procedures tab and rename it to 'Remediation Procedures                     </t>
  </si>
  <si>
    <t xml:space="preserve">Contact List </t>
  </si>
  <si>
    <t xml:space="preserve">Notes to Change Requester:
1) For each possible failure scenarios, there must be corresponding remediation procedures. 
2) The observation period and 'point of no return' should be pre-agreed and clearly stated.  
3) Sometimes fallback is not feasible at the time or after some time when the change has been implemented in production, then contingency/recovery plan and actions must be provided in this section. 
4) Please list out all proven sets of remediation plans against various change failure scenario.    </t>
  </si>
  <si>
    <t>Change Impact &amp; Risk assessment</t>
  </si>
  <si>
    <t>Required entry</t>
  </si>
  <si>
    <t>(answer questions, note Impact &amp; Risk ratings ; save file - named accordingly</t>
  </si>
  <si>
    <t>Derived content</t>
  </si>
  <si>
    <t>June 23, 2011  v0.7</t>
  </si>
  <si>
    <t>Unweighted points</t>
  </si>
  <si>
    <t>Weighted points</t>
  </si>
  <si>
    <t>Weight</t>
  </si>
  <si>
    <t>Points</t>
  </si>
  <si>
    <t>Maximum score</t>
  </si>
  <si>
    <t>Picklist strings for questions</t>
  </si>
  <si>
    <t>Impact assessment-related Questions</t>
  </si>
  <si>
    <t>Pick from the list offered for each row</t>
  </si>
  <si>
    <t>Selected list item code</t>
  </si>
  <si>
    <t>Contribution added</t>
  </si>
  <si>
    <t>String for 1</t>
  </si>
  <si>
    <t>String for 2</t>
  </si>
  <si>
    <t>String for 3</t>
  </si>
  <si>
    <t>Are new systems/technology involved ?</t>
  </si>
  <si>
    <t>No</t>
  </si>
  <si>
    <t>Yes - not Lifeblood/Critical</t>
  </si>
  <si>
    <t>Yes - Lifeblood/Critical</t>
  </si>
  <si>
    <t>None</t>
  </si>
  <si>
    <t>Intermediate</t>
  </si>
  <si>
    <t>Significant or above</t>
  </si>
  <si>
    <t>Has this implementation been done before ?</t>
  </si>
  <si>
    <t>More than 10 times</t>
  </si>
  <si>
    <t>Up to 10 times</t>
  </si>
  <si>
    <t>Is there a service outage during the implementation ?</t>
  </si>
  <si>
    <t>Yes - inside maintenance window</t>
  </si>
  <si>
    <t>Yes - outside maintenance window</t>
  </si>
  <si>
    <t>Is a plan for Fallback/ Contingency / Remediation in place ?</t>
  </si>
  <si>
    <t>Yes - and proven</t>
  </si>
  <si>
    <t>Yes - but not proven</t>
  </si>
  <si>
    <t>Is there a single point of failure during implementation ?</t>
  </si>
  <si>
    <t>Yes</t>
  </si>
  <si>
    <t>TOTAL SCORE</t>
  </si>
  <si>
    <t>Assessed Likelihood of Impact if the change does not work
(5 as highest likelihood)</t>
  </si>
  <si>
    <t>Derived Impact Rating
1 to 4</t>
  </si>
  <si>
    <t>Impact</t>
  </si>
  <si>
    <t>Adjusted scaled rating</t>
  </si>
  <si>
    <t>Available ?</t>
  </si>
  <si>
    <t>Impact level</t>
  </si>
  <si>
    <t>Approvals required from</t>
  </si>
  <si>
    <t>Impact range lower end % of maximum</t>
  </si>
  <si>
    <t>Impact range % of maximum</t>
  </si>
  <si>
    <t>Impact range lower end score</t>
  </si>
  <si>
    <t>Impact range upper end score</t>
  </si>
  <si>
    <t>Which one  ?</t>
  </si>
  <si>
    <t>Impact rating
 (1 as highest):</t>
  </si>
  <si>
    <t>Extensive / Widespread</t>
  </si>
  <si>
    <t>Team Lead(s) ; Assessor(s) ; Technical Support Mgr ; Service Operations Mgr ; CAB forum</t>
  </si>
  <si>
    <t>Significant / Large</t>
  </si>
  <si>
    <t>Team Lead(s) ; Assessor(s)  ; CAB forum</t>
  </si>
  <si>
    <t>Risk  Level rating (5 as highest) :</t>
  </si>
  <si>
    <t>Moderate / Limited</t>
  </si>
  <si>
    <t>Team Lead(s) ;  Assessor(s)  ; CAB forum</t>
  </si>
  <si>
    <t>Minor / Localized</t>
  </si>
  <si>
    <t>Team Lead(s) ;  Assessor(s)</t>
  </si>
  <si>
    <t>Impact or Severity rating</t>
  </si>
  <si>
    <t>Likelihood</t>
  </si>
  <si>
    <t>1 - Negligible</t>
  </si>
  <si>
    <t>2 - Minor</t>
  </si>
  <si>
    <t>3 - Moderate</t>
  </si>
  <si>
    <t>4 - Major</t>
  </si>
  <si>
    <t>5 - Catastrophic</t>
  </si>
  <si>
    <r>
      <rPr>
        <b/>
        <sz val="11"/>
        <color theme="1"/>
        <rFont val="Calibri"/>
        <family val="2"/>
        <scheme val="minor"/>
      </rPr>
      <t>Note that the initial 5x5 matrix has been used, but that :</t>
    </r>
    <r>
      <rPr>
        <sz val="11"/>
        <color theme="1"/>
        <rFont val="Calibri"/>
        <family val="2"/>
        <scheme val="minor"/>
      </rPr>
      <t xml:space="preserve">
(a) the 1-5 likelihood scale is unchanged,
(b) the initial 1-5 Impact scale has been re-mapped to be on a 1-4 scale, and the direction reversed. </t>
    </r>
  </si>
  <si>
    <t>5 - Almost Certain</t>
  </si>
  <si>
    <t>Low</t>
  </si>
  <si>
    <t>Moderate</t>
  </si>
  <si>
    <t>High</t>
  </si>
  <si>
    <t>Ultra</t>
  </si>
  <si>
    <t>4 - Likely</t>
  </si>
  <si>
    <t>3 - Possible</t>
  </si>
  <si>
    <t>2 - Unlikely</t>
  </si>
  <si>
    <t>Insignificant</t>
  </si>
  <si>
    <t>1 - Rare</t>
  </si>
  <si>
    <t>Risk Level</t>
  </si>
  <si>
    <t>Risk Rating</t>
  </si>
  <si>
    <t>Urgency of Action</t>
  </si>
  <si>
    <t>Immediate attention is required. Do not proceed until risk is mitigated appropriately.</t>
  </si>
  <si>
    <t>There are significant risk(s) that require immediate attention.</t>
  </si>
  <si>
    <t>There are significant risk(s) that require appropriate mitigation and monitoring.</t>
  </si>
  <si>
    <t>Risks are considered as not significant. Appropriate mitigation and monitoring required.</t>
  </si>
  <si>
    <t>Risks are considered to be insignificant. No mitigation required.</t>
  </si>
  <si>
    <t>Current change type</t>
  </si>
  <si>
    <t>Low (Default)</t>
  </si>
  <si>
    <t>Adjusted Impact rating 1-4</t>
  </si>
  <si>
    <t>4 - Minor/Localized</t>
  </si>
  <si>
    <t>Minor</t>
  </si>
  <si>
    <t>3 - Moderate/Limited</t>
  </si>
  <si>
    <t>Major</t>
  </si>
  <si>
    <t>2 - Significant/Large</t>
  </si>
  <si>
    <t>1 - Extensive/Widespread</t>
  </si>
  <si>
    <t>Select Major or Minor change type(from list)</t>
  </si>
  <si>
    <t>NOTE : The cell contents are used to set the Major or Minor; make sure to spell correctly</t>
  </si>
  <si>
    <t>Select Risk level 1-5 (5 as highest)</t>
  </si>
  <si>
    <t>Impact is the impact to the existing environment.  1 mean will affect life blood</t>
  </si>
  <si>
    <t>Risk means the chance that this change will create high severity problem</t>
  </si>
  <si>
    <t xml:space="preserve">Pick the scale of number 5, 5 is the highest likelihood that the change will fail </t>
  </si>
  <si>
    <t>In this section, click the cell next to the question and select one of the answers</t>
  </si>
  <si>
    <t>Stephen Woo</t>
  </si>
  <si>
    <t>Add the Impact-Risk Assessment page to assist requestor to classify minor/major change</t>
  </si>
  <si>
    <t>Source &amp; Build Information</t>
  </si>
  <si>
    <r>
      <t xml:space="preserve">2) The application for change and release </t>
    </r>
    <r>
      <rPr>
        <b/>
        <u/>
        <sz val="10"/>
        <color indexed="8"/>
        <rFont val="Calibri"/>
        <family val="2"/>
      </rPr>
      <t>must</t>
    </r>
    <r>
      <rPr>
        <b/>
        <sz val="10"/>
        <color indexed="8"/>
        <rFont val="Calibri"/>
        <family val="2"/>
      </rPr>
      <t xml:space="preserve"> be under source control unless it is exempted (refer to application inventory)</t>
    </r>
  </si>
  <si>
    <t>:</t>
  </si>
  <si>
    <t>(Yes/No)</t>
  </si>
  <si>
    <t>I) Source Version Control Information</t>
  </si>
  <si>
    <t>Application Version (optional)</t>
  </si>
  <si>
    <t>CVS/Subversion Repository Path</t>
  </si>
  <si>
    <t>Source Code Branch Name</t>
  </si>
  <si>
    <t>Source Code Tagging Name</t>
  </si>
  <si>
    <t>II) Release Build Information</t>
  </si>
  <si>
    <t>Release Build Date</t>
  </si>
  <si>
    <t>Release Items' Checksum Attachment (txt file)</t>
  </si>
  <si>
    <t>Yin Tam</t>
  </si>
  <si>
    <t>Add the Source &amp; Build Info page to comply with Internal Audit requirements for Application Release build and deployment control</t>
  </si>
  <si>
    <t>Release Build Prepared By</t>
  </si>
  <si>
    <r>
      <rPr>
        <b/>
        <sz val="11"/>
        <rFont val="Calibri"/>
        <family val="2"/>
        <scheme val="minor"/>
      </rPr>
      <t>NOTE:</t>
    </r>
    <r>
      <rPr>
        <sz val="11"/>
        <rFont val="Calibri"/>
        <family val="2"/>
        <scheme val="minor"/>
      </rPr>
      <t xml:space="preserve"> You are required to provide the following information for </t>
    </r>
    <r>
      <rPr>
        <i/>
        <sz val="11"/>
        <rFont val="Calibri"/>
        <family val="2"/>
        <scheme val="minor"/>
      </rPr>
      <t>each</t>
    </r>
    <r>
      <rPr>
        <sz val="11"/>
        <rFont val="Calibri"/>
        <family val="2"/>
        <scheme val="minor"/>
      </rPr>
      <t xml:space="preserve"> build.  Create additional sections as required.</t>
    </r>
  </si>
  <si>
    <t>Release Build Description (e.g., Build 1 for SIT)</t>
  </si>
  <si>
    <t>Release Build Location (Specify location in DML)</t>
  </si>
  <si>
    <t>(including release items and corresponding MD5 checksum into DML build location)</t>
  </si>
  <si>
    <t>Keith Yeung</t>
  </si>
  <si>
    <t>Add build related information to Source &amp; Build to accommodate deployment process</t>
  </si>
  <si>
    <t xml:space="preserve">6) All package build must reside in the Definitive Media Library.
Location: //CLKLXCVSP01/pre-authorized/application/version/environment/  
Example: //CLKLXCVSP01/pre-authorized/1029 – Flight Monitor Sample/2.0.5/ETE 001/bin/
For more information on DML see:
http://team.cathaypacific.com/sites/imt/saopublic/relmgmt/Shared%20Documents/SAO_DML%20Overview.pptx
</t>
  </si>
  <si>
    <t>1) The source control repository path can be referred to the application inventory (Column AD).
http://team.cathaypacific.com/sites/imt/saopublic/configmgmt/Configuration%20Repository/Application_Inventory.xlsx</t>
  </si>
  <si>
    <t>3) The standard practices of branching and tagging should be referred to Proposed Source Version Control Structure and Practices v1.0 
http://team.cathaypacific.com/sites/imt/saopublic/configmgmt/Source%20Code%20Control/Proposed%20Source%20Version%20Control%20Structure%20and%20Practices%20v1.0.doc</t>
  </si>
  <si>
    <r>
      <t xml:space="preserve">4) Developer and build personnel are in different roles and should </t>
    </r>
    <r>
      <rPr>
        <b/>
        <u/>
        <sz val="10"/>
        <color indexed="8"/>
        <rFont val="Calibri"/>
        <family val="2"/>
      </rPr>
      <t>NOT</t>
    </r>
    <r>
      <rPr>
        <b/>
        <sz val="10"/>
        <color indexed="8"/>
        <rFont val="Calibri"/>
        <family val="2"/>
      </rPr>
      <t xml:space="preserve"> be the same person unless there is an Email approval from CX SA or above.
(Refer to the Application Release Build and Deployment process: 
http://team.cathaypacific.com/sites/imt/saopublic/configmgmt/Source%20Code%20Control/Application%20Release%20Build%20and%20Deployment%20v1.0.doc)</t>
    </r>
  </si>
  <si>
    <t>5) The guidelines for checksum generation and verification can be referred to Guidelines for Generation and Verification of MD5 Checksum.
http://team.cathaypacific.com/sites/imt/saopublic/configmgmt/Source%20Code%20Control/Guidelines%20for%20Generation%20and%20Verification%20of%20MD5%20Checksum%20v1.0.docx</t>
  </si>
  <si>
    <t>Alvis Cheng</t>
  </si>
  <si>
    <t>Include Request for Change tab to replace obsolete Technical Service Request</t>
  </si>
  <si>
    <t>1.  If you have insert/update/delete SQLs, have you put down the expected SQL counts after insert/update/delete SQL execution for verification purpose? Have you prepared the backup scripts to remove the newly inserted records or recover the original records in case a fallback is required?</t>
  </si>
  <si>
    <t>2.  For table structure alter, please confirm that there is no impact to the application while applying “ALTER TABLE” statement online if it’s necessary to do so. As you know, the database system will temporarily lock the table during altering and any DDL SQL referring to that table will be on hold and wait until it’s completed.</t>
  </si>
  <si>
    <t xml:space="preserve">3.  If you have new tables created: </t>
  </si>
  <si>
    <t>For Database (Oracle) changes:</t>
  </si>
  <si>
    <t>For Middleware (VAP/WAS) changes:</t>
  </si>
  <si>
    <t>Pre-Approval Questions</t>
  </si>
  <si>
    <t>Feedback from requestor</t>
  </si>
  <si>
    <t>·         Have you prepared script for creating synonyms and granting privileges to application database users?</t>
  </si>
  <si>
    <t>·         Have you prepared the fallback scripts for these tables including synonyms and revoking privileges granted?</t>
  </si>
  <si>
    <t>·         Will there be SQL scripts of creating their indexes for performance purpose?</t>
  </si>
  <si>
    <t>·         What’s the initial size and growth trend of these new tables and their indexes?</t>
  </si>
  <si>
    <t>·         Is the server having enough disk space for new tables? Please check with SAO operation management.</t>
  </si>
  <si>
    <t xml:space="preserve">·         Do you need to housekeep of these tables? If no, please explain why? If yes, how and please provide the schedule. Do you need to archive before housekeeping of these tables and why? </t>
  </si>
  <si>
    <t>·         Do you need to gather table statistics regularly to optimize the execution plans? If yes, how and please provide the schedule.</t>
  </si>
  <si>
    <t>4.     If you need to create/replace views:</t>
  </si>
  <si>
    <t>·         Have you prepared script for creating synonyms and grant privileges for new views?</t>
  </si>
  <si>
    <t>·         Have you prepared the fallback scripts for these views including their synonyms and revoking privileges granted?</t>
  </si>
  <si>
    <t>5.     If you have materialized view (either remote or local) created, does the refresh schedule defined, if yes, what is the schedule? How long does the refresh expected to be completed? Is it an atomic refresh? What is the impact if the refresh failed during deployment and afterward?</t>
  </si>
  <si>
    <r>
      <t xml:space="preserve">6.     If you have package definition changes, they </t>
    </r>
    <r>
      <rPr>
        <sz val="10"/>
        <color rgb="FF000000"/>
        <rFont val="Calibri"/>
        <family val="2"/>
        <scheme val="minor"/>
      </rPr>
      <t>may invalidate schema objects which will be revalidated by on-demand automatic recompilation, but please recompile invalid objects in advance of user calls because it may take an unacceptable time to complete to impact system performance especially where complex dependencies are employed.</t>
    </r>
  </si>
  <si>
    <t>7.     If you have database link defined, is there any other alternative? As you know, it is difficult to maintain if databases are interconnected by database links. What is the expected result when the remote database is not available?  Does the application handle the exception when remote database is not available? Have you prepared tnsnames definition referred by database production in production environment.</t>
  </si>
  <si>
    <t>8.     If you have new partition to be added, please state the housekeeping and archiving policy as partitioned tables are normally large tables.</t>
  </si>
  <si>
    <t>1.     Have you turned off unnecessary development debug option in the deployment object?</t>
  </si>
  <si>
    <t>2.     Has the change incurred change in JVM Heap Usage? If yes, have you made the request to enlarge the Java Heap to avoid out of memory? Is the WAS server having enough resource to cater this additional utilization?</t>
  </si>
  <si>
    <r>
      <t xml:space="preserve">Within Source Version Control 
</t>
    </r>
    <r>
      <rPr>
        <i/>
        <sz val="10"/>
        <color indexed="8"/>
        <rFont val="Calibri"/>
        <family val="2"/>
      </rPr>
      <t>(Refer to application inventory - point 1) 
If yes, the following "Source Version control Information" need to be filled</t>
    </r>
  </si>
  <si>
    <t>Release Version</t>
  </si>
  <si>
    <t>5.     If you have both VAP and WAS changes, please confirm the execution sequence of VAP and WAS changes having no impact to online service during the production implementation.</t>
  </si>
  <si>
    <t>4.     Is it necessary to restart deployment manager to make this change effective? If yes, have you instructed HP BAU support to do so?</t>
  </si>
  <si>
    <t>3.     Do you need to deploy new JVM in existing production servers? If yes, have you submitted the application profile to HP BAU support team to perform impact analysis? Have you received the positive result to allow this new JVM setup in existing servers to ensure enough resource to cater this requirement?</t>
  </si>
  <si>
    <t>Harri Chong</t>
  </si>
  <si>
    <t>Include 2 new questions in Pre-approval tab</t>
  </si>
  <si>
    <t>For Data Cloning from Production:</t>
  </si>
  <si>
    <t>1.     Do you need data masking for this data retrieval from Production due to sensitive data included? If yes, has the application owner already approved this data retrieval with masking requirement?</t>
  </si>
  <si>
    <t>2.     Do you know if this data retrieval is going to be directly performed in the production system while it’s still available to end-users? If yes, will it have any impact on the performance? If it has impact, have you informed the application owner about this activity on the tentative date/time during the data retrieval?</t>
  </si>
  <si>
    <t>For Read-only Access in Production Database:</t>
  </si>
  <si>
    <t>1.     Describe how you can access this Production database directly. If using Oracle connect tool, please provide sql*net connection and user account information.</t>
  </si>
  <si>
    <t>2.     Show the major SQL statements you are going to execute after connecting to the database and please estimate the SQL record counts if possible.</t>
  </si>
  <si>
    <t>3.     Provide the tentative start date &amp; time and end date &amp; time of this activity.</t>
  </si>
  <si>
    <t>Include Data Cloning and Read-only Access in Pre-approval tab</t>
  </si>
  <si>
    <t>3..5</t>
  </si>
  <si>
    <t>Include HP, IM and BU verifier explicitly in Change Plan</t>
  </si>
  <si>
    <t>Only one</t>
  </si>
  <si>
    <t>Multiple - Less then Five</t>
  </si>
  <si>
    <t>Mulitple - More then Five</t>
  </si>
  <si>
    <t>Single application</t>
  </si>
  <si>
    <t>Multiple applications</t>
  </si>
  <si>
    <t>Is the implementation within office hours ?</t>
  </si>
  <si>
    <t>1</t>
  </si>
  <si>
    <t>1.1</t>
  </si>
  <si>
    <t>step 1</t>
  </si>
  <si>
    <t>Are you introducing a new systems/technology with this change?</t>
  </si>
  <si>
    <t>What is the impact on related Systems/Applications during this change?</t>
  </si>
  <si>
    <t>No Impact</t>
  </si>
  <si>
    <t>Performance Degradion</t>
  </si>
  <si>
    <t>Full / Partial Outage</t>
  </si>
  <si>
    <t>How many related Systems/Applications will be impacted?</t>
  </si>
  <si>
    <t>Has the planned implementation been done before in CPA IT Environment?</t>
  </si>
  <si>
    <t>Are staff / business user or public customer impacted during the change window?</t>
  </si>
  <si>
    <t>Is the plan for Fallback/ Contingency / Remediation tested &amp; proven?</t>
  </si>
  <si>
    <t>Is the implementation within peak business hours (9am - 6pm Monday - Friday)?</t>
  </si>
  <si>
    <t>1 - Rare(&lt;2.5%)</t>
  </si>
  <si>
    <t>#1, 120 mins</t>
  </si>
  <si>
    <t>Level of Business Impacts on Systems/Applications (in case of worst scenario)?</t>
  </si>
  <si>
    <t>How many System/Application will be affected ?</t>
  </si>
  <si>
    <t>^---------- Enter this detail into the applicable Remedy Change record</t>
  </si>
  <si>
    <t>Risk Level 1</t>
  </si>
  <si>
    <t>^----------  Enter this detail into the applicable Remedy Change record</t>
  </si>
  <si>
    <t>MINOR</t>
  </si>
  <si>
    <t xml:space="preserve">Notes to Change Requester:
1) The verification procedures should include steps to make sure the change is effective and it does not affect other components/functionality/etc. 
2) The expected result must be clearly provided. 
3) The acceptance criteria should be explicitly listed in below how this change is confirmed to be a sucessful implementation. 
4) State explicitly the verification parties in Action By (Team/Name): DXC verifier (not DXC implementer), IM verifier and BU verifier.
</t>
  </si>
  <si>
    <t>N/A</t>
  </si>
  <si>
    <t xml:space="preserve"> </t>
  </si>
  <si>
    <t>Requester</t>
  </si>
  <si>
    <t>6/F Cathay City</t>
  </si>
  <si>
    <t xml:space="preserve">Implementation Manager </t>
  </si>
  <si>
    <t>Implementor</t>
  </si>
  <si>
    <t>Verifier</t>
  </si>
  <si>
    <t>`</t>
  </si>
  <si>
    <t>1.2</t>
  </si>
  <si>
    <t>2</t>
  </si>
  <si>
    <t>5</t>
  </si>
  <si>
    <t>6</t>
  </si>
  <si>
    <t>7</t>
  </si>
  <si>
    <t>8</t>
  </si>
  <si>
    <t>3</t>
  </si>
  <si>
    <t>4</t>
  </si>
  <si>
    <t>Post-Impln Verification</t>
  </si>
  <si>
    <t>Any issue occur during implemetation</t>
  </si>
  <si>
    <t>fallback all the configuration done in implementation tab</t>
  </si>
  <si>
    <t>Implementaion</t>
  </si>
  <si>
    <t>Polly Lam</t>
  </si>
  <si>
    <t xml:space="preserve">Check Servers </t>
  </si>
  <si>
    <t>CPA DC Infra Team</t>
  </si>
  <si>
    <t>CPA SQM Team</t>
  </si>
  <si>
    <t>Install beats via Ansible AWX</t>
  </si>
  <si>
    <t>Check installed beat</t>
  </si>
  <si>
    <t>Check installed beats</t>
  </si>
  <si>
    <t>Login servers and run "rpm -qa | grep beat"</t>
  </si>
  <si>
    <t>Report playbook issue to Implement manager.</t>
  </si>
  <si>
    <t>Inform SQM team</t>
  </si>
  <si>
    <t>Billy Tam</t>
  </si>
  <si>
    <t>9378 8562</t>
  </si>
  <si>
    <t>9225 5764</t>
  </si>
  <si>
    <t>Duration (Mins)</t>
  </si>
  <si>
    <t>Wilson Chow</t>
  </si>
  <si>
    <t>9669 0746</t>
  </si>
  <si>
    <t>Filebeat installation</t>
  </si>
  <si>
    <t>TBC</t>
  </si>
  <si>
    <t>Aromal Raj</t>
  </si>
  <si>
    <t>Jeff Kung</t>
  </si>
  <si>
    <r>
      <t xml:space="preserve">Check the following hosts are registered in AWX or not. Register them if not listed.
</t>
    </r>
    <r>
      <rPr>
        <b/>
        <i/>
        <sz val="9"/>
        <color rgb="FFFF0000"/>
        <rFont val="Calibri"/>
        <family val="2"/>
      </rPr>
      <t>HKGX3LAP0079.cpadm001.corp.cathaypacific.com, HKGX3LAP0088.cpadm001.corp.cathaypacific.com, HKGX3LAP0089.cpadm001.corp.cathaypacific.com, HKGX4LAP0088.cpadm001.corp.cathaypacific.com, HKGX3LAP0080.cpadm001.corp.cathaypacific.com, HKGX3LAP0081.cpadm001.corp.cathaypacific.com, HKGX3LAP0082.cpadm001.corp.cathaypacific.com, HKGX3LAP0083.cpadm001.corp.cathaypacific.com, HKGX4LAP0064.cpadm001.corp.cathaypacific.com, HKGX4LAP0065.cpadm001.corp.cathaypacific.com, HKGX4LAP0066.cpadm001.corp.cathaypacific.com, HKGX4LAP0067.cpadm001.corp.cathaypacific.com, HKGX3LJB0003.cpadm001.corp.cathaypacific.com, HKGX3LJB0004.cpadm001.corp.cathaypacific.com, HKGX4LJB0003.cpadm001.corp.cathaypacific.com, HKGX4LJB0004.cpadm001.corp.cathaypacific.com</t>
    </r>
  </si>
  <si>
    <r>
      <t xml:space="preserve">Run ansible playbook  to install filebeat to the following servers:
</t>
    </r>
    <r>
      <rPr>
        <sz val="9"/>
        <color rgb="FFFF0000"/>
        <rFont val="Calibri"/>
        <family val="2"/>
      </rPr>
      <t>HKGX3LAP0079.cpadm001.corp.cathaypacific.com, HKGX3LAP0088.cpadm001.corp.cathaypacific.com, HKGX3LAP0089.cpadm001.corp.cathaypacific.com, HKGX4LAP0088.cpadm001.corp.cathaypacific.com, HKGX3LAP0080.cpadm001.corp.cathaypacific.com, HKGX3LAP0081.cpadm001.corp.cathaypacific.com, HKGX3LAP0082.cpadm001.corp.cathaypacific.com, HKGX3LAP0083.cpadm001.corp.cathaypacific.com, HKGX4LAP0064.cpadm001.corp.cathaypacific.com, HKGX4LAP0065.cpadm001.corp.cathaypacific.com, HKGX4LAP0066.cpadm001.corp.cathaypacific.com, HKGX4LAP0067.cpadm001.corp.cathaypacific.com, HKGX3LJB0003.cpadm001.corp.cathaypacific.com, HKGX3LJB0004.cpadm001.corp.cathaypacific.com, HKGX4LJB0003.cpadm001.corp.cathaypacific.com, HKGX4LJB0004.cpadm001.corp.cathaypacific.com</t>
    </r>
  </si>
  <si>
    <r>
      <t xml:space="preserve">filebeat should be found in corresponding servers.
Filebeat:
</t>
    </r>
    <r>
      <rPr>
        <i/>
        <sz val="9"/>
        <color rgb="FFFF0000"/>
        <rFont val="Calibri"/>
        <family val="2"/>
      </rPr>
      <t xml:space="preserve">HKGX3LAP0079.cpadm001.corp.cathaypacific.com, HKGX3LAP0088.cpadm001.corp.cathaypacific.com, HKGX3LAP0089.cpadm001.corp.cathaypacific.com, HKGX4LAP0088.cpadm001.corp.cathaypacific.com, HKGX3LAP0080.cpadm001.corp.cathaypacific.com, HKGX3LAP0081.cpadm001.corp.cathaypacific.com, HKGX3LAP0082.cpadm001.corp.cathaypacific.com, HKGX3LAP0083.cpadm001.corp.cathaypacific.com, HKGX4LAP0064.cpadm001.corp.cathaypacific.com, HKGX4LAP0065.cpadm001.corp.cathaypacific.com, HKGX4LAP0066.cpadm001.corp.cathaypacific.com, HKGX4LAP0067.cpadm001.corp.cathaypacific.com, HKGX3LJB0003.cpadm001.corp.cathaypacific.com, HKGX3LJB0004.cpadm001.corp.cathaypacific.com, HKGX4LJB0003.cpadm001.corp.cathaypacific.com, HKGX4LJB0004.cpadm001.corp.cathaypacific.com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</si>
</sst>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0.0"/>
    <numFmt numFmtId="166" formatCode="[$-409]d/mmm/yyyy;@"/>
    <numFmt numFmtId="167" formatCode="dd/mmm/yyyy\ hh:mm"/>
    <numFmt numFmtId="168" formatCode="dd\-mmm\-yyyy\ hh:mm"/>
    <numFmt numFmtId="169" formatCode="ddd\ dd\ mmm\ yy\ \ hh:mm"/>
    <numFmt numFmtId="170" formatCode="d\-mmm\-yyyy;@"/>
  </numFmts>
  <fonts count="80">
    <font>
      <sz val="11"/>
      <color theme="1"/>
      <name val="Calibri"/>
      <family val="2"/>
      <scheme val="minor"/>
    </font>
    <font>
      <sz val="9"/>
      <color indexed="8"/>
      <name val="Calibri"/>
      <family val="2"/>
    </font>
    <font>
      <sz val="9"/>
      <color indexed="8"/>
      <name val="Calibri"/>
      <family val="2"/>
    </font>
    <font>
      <b/>
      <sz val="9"/>
      <color indexed="8"/>
      <name val="Calibri"/>
      <family val="2"/>
    </font>
    <font>
      <sz val="9"/>
      <color indexed="9"/>
      <name val="Calibri"/>
      <family val="2"/>
    </font>
    <font>
      <sz val="8"/>
      <name val="Calibri"/>
      <family val="2"/>
    </font>
    <font>
      <i/>
      <sz val="9"/>
      <color indexed="8"/>
      <name val="Calibri"/>
      <family val="2"/>
    </font>
    <font>
      <sz val="12"/>
      <color indexed="8"/>
      <name val="Calibri"/>
      <family val="2"/>
    </font>
    <font>
      <sz val="12"/>
      <color indexed="9"/>
      <name val="Calibri"/>
      <family val="2"/>
    </font>
    <font>
      <b/>
      <sz val="14"/>
      <color indexed="8"/>
      <name val="Calibri"/>
      <family val="2"/>
    </font>
    <font>
      <b/>
      <sz val="9"/>
      <color indexed="9"/>
      <name val="Calibri"/>
      <family val="2"/>
    </font>
    <font>
      <b/>
      <sz val="12"/>
      <color indexed="8"/>
      <name val="Calibri"/>
      <family val="2"/>
    </font>
    <font>
      <sz val="10"/>
      <name val="Arial"/>
      <family val="2"/>
    </font>
    <font>
      <b/>
      <sz val="9"/>
      <name val="Calibri"/>
      <family val="2"/>
      <scheme val="minor"/>
    </font>
    <font>
      <sz val="9"/>
      <color theme="1"/>
      <name val="Calibri"/>
      <family val="2"/>
      <scheme val="minor"/>
    </font>
    <font>
      <b/>
      <sz val="12"/>
      <color theme="1"/>
      <name val="Calibri"/>
      <family val="2"/>
      <scheme val="minor"/>
    </font>
    <font>
      <b/>
      <sz val="10"/>
      <color indexed="8"/>
      <name val="Calibri"/>
      <family val="2"/>
    </font>
    <font>
      <b/>
      <i/>
      <sz val="9"/>
      <color indexed="8"/>
      <name val="Calibri"/>
      <family val="2"/>
    </font>
    <font>
      <b/>
      <i/>
      <sz val="12"/>
      <color indexed="8"/>
      <name val="Calibri"/>
      <family val="2"/>
    </font>
    <font>
      <i/>
      <sz val="11"/>
      <color theme="1"/>
      <name val="Calibri"/>
      <family val="2"/>
      <scheme val="minor"/>
    </font>
    <font>
      <i/>
      <sz val="12"/>
      <color indexed="8"/>
      <name val="Calibri"/>
      <family val="2"/>
    </font>
    <font>
      <b/>
      <i/>
      <sz val="12"/>
      <color theme="1"/>
      <name val="Calibri"/>
      <family val="2"/>
      <scheme val="minor"/>
    </font>
    <font>
      <i/>
      <sz val="9"/>
      <color theme="1"/>
      <name val="Calibri"/>
      <family val="2"/>
      <scheme val="minor"/>
    </font>
    <font>
      <b/>
      <i/>
      <sz val="12"/>
      <name val="Calibri"/>
      <family val="2"/>
    </font>
    <font>
      <i/>
      <sz val="11"/>
      <name val="Calibri"/>
      <family val="2"/>
      <scheme val="minor"/>
    </font>
    <font>
      <b/>
      <sz val="11"/>
      <color theme="1"/>
      <name val="Calibri"/>
      <family val="2"/>
      <scheme val="minor"/>
    </font>
    <font>
      <b/>
      <sz val="11"/>
      <color rgb="FFFF0000"/>
      <name val="Calibri"/>
      <family val="2"/>
      <scheme val="minor"/>
    </font>
    <font>
      <sz val="16"/>
      <name val="Arial"/>
      <family val="2"/>
    </font>
    <font>
      <b/>
      <sz val="8"/>
      <color indexed="81"/>
      <name val="Tahoma"/>
      <family val="2"/>
    </font>
    <font>
      <sz val="8"/>
      <color indexed="81"/>
      <name val="Tahoma"/>
      <family val="2"/>
    </font>
    <font>
      <b/>
      <sz val="12"/>
      <color theme="0"/>
      <name val="Calibri"/>
      <family val="2"/>
    </font>
    <font>
      <b/>
      <sz val="11"/>
      <color theme="0"/>
      <name val="Calibri"/>
      <family val="2"/>
    </font>
    <font>
      <sz val="11"/>
      <color indexed="8"/>
      <name val="Calibri"/>
      <family val="2"/>
    </font>
    <font>
      <sz val="11"/>
      <name val="Calibri"/>
      <family val="2"/>
    </font>
    <font>
      <b/>
      <sz val="14"/>
      <color rgb="FFFF0000"/>
      <name val="Calibri"/>
      <family val="2"/>
      <scheme val="minor"/>
    </font>
    <font>
      <b/>
      <sz val="12"/>
      <color indexed="81"/>
      <name val="Tahoma"/>
      <family val="2"/>
    </font>
    <font>
      <sz val="11"/>
      <color rgb="FFFF0000"/>
      <name val="Calibri"/>
      <family val="2"/>
      <scheme val="minor"/>
    </font>
    <font>
      <b/>
      <u/>
      <sz val="10"/>
      <color indexed="8"/>
      <name val="Calibri"/>
      <family val="2"/>
    </font>
    <font>
      <b/>
      <sz val="11"/>
      <color indexed="8"/>
      <name val="Calibri"/>
      <family val="2"/>
    </font>
    <font>
      <i/>
      <sz val="10"/>
      <color indexed="8"/>
      <name val="Calibri"/>
      <family val="2"/>
    </font>
    <font>
      <b/>
      <i/>
      <sz val="11"/>
      <name val="Calibri"/>
      <family val="2"/>
      <scheme val="minor"/>
    </font>
    <font>
      <sz val="11"/>
      <name val="Calibri"/>
      <family val="2"/>
      <scheme val="minor"/>
    </font>
    <font>
      <b/>
      <sz val="16"/>
      <color theme="1"/>
      <name val="Calibri"/>
      <family val="2"/>
      <scheme val="minor"/>
    </font>
    <font>
      <b/>
      <sz val="14"/>
      <color theme="1"/>
      <name val="Calibri"/>
      <family val="2"/>
      <scheme val="minor"/>
    </font>
    <font>
      <sz val="15"/>
      <color theme="1"/>
      <name val="Arial"/>
      <family val="2"/>
    </font>
    <font>
      <sz val="16"/>
      <color theme="1"/>
      <name val="Calibri"/>
      <family val="2"/>
      <scheme val="minor"/>
    </font>
    <font>
      <sz val="15"/>
      <color theme="1"/>
      <name val="Calibri"/>
      <family val="2"/>
      <scheme val="minor"/>
    </font>
    <font>
      <b/>
      <sz val="16"/>
      <color rgb="FFFF0000"/>
      <name val="Calibri"/>
      <family val="2"/>
      <scheme val="minor"/>
    </font>
    <font>
      <b/>
      <sz val="8"/>
      <color theme="1"/>
      <name val="Calibri"/>
      <family val="2"/>
      <scheme val="minor"/>
    </font>
    <font>
      <sz val="8"/>
      <color theme="1"/>
      <name val="Calibri"/>
      <family val="2"/>
      <scheme val="minor"/>
    </font>
    <font>
      <b/>
      <sz val="16"/>
      <name val="Calibri"/>
      <family val="2"/>
      <scheme val="minor"/>
    </font>
    <font>
      <sz val="14"/>
      <color theme="1"/>
      <name val="Calibri"/>
      <family val="2"/>
      <scheme val="minor"/>
    </font>
    <font>
      <b/>
      <sz val="11"/>
      <name val="Calibri"/>
      <family val="2"/>
      <scheme val="minor"/>
    </font>
    <font>
      <sz val="10"/>
      <color theme="1"/>
      <name val="Calibri"/>
      <family val="2"/>
      <scheme val="minor"/>
    </font>
    <font>
      <sz val="10"/>
      <color rgb="FF000000"/>
      <name val="Calibri"/>
      <family val="2"/>
      <scheme val="minor"/>
    </font>
    <font>
      <sz val="12"/>
      <color indexed="8"/>
      <name val="Calibri"/>
      <family val="2"/>
      <scheme val="minor"/>
    </font>
    <font>
      <sz val="9"/>
      <color indexed="8"/>
      <name val="Calibri"/>
      <family val="2"/>
      <scheme val="minor"/>
    </font>
    <font>
      <b/>
      <sz val="10"/>
      <color indexed="9"/>
      <name val="Calibri"/>
      <family val="2"/>
    </font>
    <font>
      <b/>
      <sz val="10"/>
      <color indexed="8"/>
      <name val="Calibri"/>
      <family val="2"/>
      <scheme val="minor"/>
    </font>
    <font>
      <sz val="10"/>
      <color indexed="8"/>
      <name val="Calibri"/>
      <family val="2"/>
      <scheme val="minor"/>
    </font>
    <font>
      <b/>
      <sz val="16"/>
      <color theme="1"/>
      <name val="Arial"/>
      <family val="2"/>
    </font>
    <font>
      <sz val="16"/>
      <color theme="1"/>
      <name val="Arial"/>
      <family val="2"/>
    </font>
    <font>
      <b/>
      <sz val="16"/>
      <color rgb="FF000000"/>
      <name val="Arial"/>
      <family val="2"/>
    </font>
    <font>
      <b/>
      <sz val="16"/>
      <color rgb="FFFF0000"/>
      <name val="Arial"/>
      <family val="2"/>
    </font>
    <font>
      <sz val="16"/>
      <color rgb="FF000000"/>
      <name val="Arial"/>
      <family val="2"/>
    </font>
    <font>
      <b/>
      <sz val="16"/>
      <name val="Arial"/>
      <family val="2"/>
    </font>
    <font>
      <b/>
      <sz val="8"/>
      <color rgb="FF000000"/>
      <name val="Tahoma"/>
      <family val="2"/>
    </font>
    <font>
      <sz val="8"/>
      <color rgb="FF000000"/>
      <name val="Tahoma"/>
      <family val="2"/>
    </font>
    <font>
      <sz val="11"/>
      <color indexed="8"/>
      <name val="Calibri"/>
      <family val="2"/>
      <charset val="1"/>
    </font>
    <font>
      <i/>
      <sz val="9"/>
      <color indexed="8"/>
      <name val="Calibri"/>
      <family val="2"/>
      <charset val="1"/>
    </font>
    <font>
      <b/>
      <i/>
      <sz val="9"/>
      <color indexed="8"/>
      <name val="Calibri"/>
      <family val="2"/>
      <charset val="1"/>
    </font>
    <font>
      <b/>
      <sz val="10"/>
      <color indexed="8"/>
      <name val="Calibri"/>
      <family val="2"/>
      <charset val="1"/>
    </font>
    <font>
      <i/>
      <sz val="9"/>
      <name val="Calibri"/>
      <family val="2"/>
    </font>
    <font>
      <i/>
      <sz val="18"/>
      <color indexed="8"/>
      <name val="Calibri"/>
      <family val="2"/>
    </font>
    <font>
      <sz val="11"/>
      <color indexed="8"/>
      <name val="Calibri"/>
      <family val="2"/>
      <charset val="136"/>
    </font>
    <font>
      <sz val="9"/>
      <color rgb="FFFF0000"/>
      <name val="Calibri"/>
      <family val="2"/>
    </font>
    <font>
      <sz val="9"/>
      <color indexed="8"/>
      <name val="Calibri"/>
      <family val="2"/>
      <charset val="1"/>
    </font>
    <font>
      <sz val="10"/>
      <color indexed="63"/>
      <name val="Calibri"/>
      <family val="2"/>
      <charset val="1"/>
    </font>
    <font>
      <b/>
      <i/>
      <sz val="9"/>
      <color rgb="FFFF0000"/>
      <name val="Calibri"/>
      <family val="2"/>
    </font>
    <font>
      <i/>
      <sz val="9"/>
      <color rgb="FFFF0000"/>
      <name val="Calibri"/>
      <family val="2"/>
    </font>
  </fonts>
  <fills count="22">
    <fill>
      <patternFill patternType="none"/>
    </fill>
    <fill>
      <patternFill patternType="gray125"/>
    </fill>
    <fill>
      <patternFill patternType="solid">
        <fgColor indexed="31"/>
        <bgColor indexed="64"/>
      </patternFill>
    </fill>
    <fill>
      <patternFill patternType="solid">
        <fgColor indexed="18"/>
        <bgColor indexed="64"/>
      </patternFill>
    </fill>
    <fill>
      <patternFill patternType="solid">
        <fgColor rgb="FF92D050"/>
        <bgColor indexed="64"/>
      </patternFill>
    </fill>
    <fill>
      <patternFill patternType="solid">
        <fgColor rgb="FF66FFFF"/>
        <bgColor indexed="64"/>
      </patternFill>
    </fill>
    <fill>
      <patternFill patternType="solid">
        <fgColor rgb="FFFFC000"/>
        <bgColor indexed="64"/>
      </patternFill>
    </fill>
    <fill>
      <patternFill patternType="solid">
        <fgColor rgb="FFFFCC0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FF9933"/>
        <bgColor indexed="64"/>
      </patternFill>
    </fill>
    <fill>
      <patternFill patternType="solid">
        <fgColor rgb="FFFF3300"/>
        <bgColor indexed="64"/>
      </patternFill>
    </fill>
    <fill>
      <patternFill patternType="solid">
        <fgColor rgb="FFC00000"/>
        <bgColor indexed="64"/>
      </patternFill>
    </fill>
    <fill>
      <patternFill patternType="solid">
        <fgColor rgb="FF00B0F0"/>
        <bgColor indexed="64"/>
      </patternFill>
    </fill>
    <fill>
      <patternFill patternType="solid">
        <fgColor rgb="FF66FFFF"/>
        <bgColor rgb="FF000000"/>
      </patternFill>
    </fill>
    <fill>
      <patternFill patternType="solid">
        <fgColor rgb="FFFFCC00"/>
        <bgColor rgb="FF000000"/>
      </patternFill>
    </fill>
    <fill>
      <patternFill patternType="solid">
        <fgColor rgb="FFFFFF00"/>
        <bgColor rgb="FF000000"/>
      </patternFill>
    </fill>
    <fill>
      <patternFill patternType="solid">
        <fgColor rgb="FFFFC000"/>
        <bgColor rgb="FF000000"/>
      </patternFill>
    </fill>
    <fill>
      <patternFill patternType="solid">
        <fgColor rgb="FFFFFFFF"/>
        <bgColor rgb="FF000000"/>
      </patternFill>
    </fill>
    <fill>
      <patternFill patternType="solid">
        <fgColor rgb="FFBFBFBF"/>
        <bgColor rgb="FF000000"/>
      </patternFill>
    </fill>
    <fill>
      <patternFill patternType="solid">
        <fgColor indexed="31"/>
        <bgColor indexed="22"/>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s>
  <cellStyleXfs count="5">
    <xf numFmtId="0" fontId="0" fillId="0" borderId="0"/>
    <xf numFmtId="0" fontId="12" fillId="0" borderId="0"/>
    <xf numFmtId="0" fontId="68" fillId="0" borderId="0"/>
    <xf numFmtId="0" fontId="68" fillId="0" borderId="0"/>
    <xf numFmtId="0" fontId="74" fillId="0" borderId="0"/>
  </cellStyleXfs>
  <cellXfs count="446">
    <xf numFmtId="0" fontId="0" fillId="0" borderId="0" xfId="0"/>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wrapText="1"/>
    </xf>
    <xf numFmtId="0" fontId="2" fillId="0" borderId="0" xfId="0" applyFont="1"/>
    <xf numFmtId="0" fontId="2" fillId="0" borderId="1" xfId="0" applyFont="1" applyBorder="1"/>
    <xf numFmtId="0" fontId="4" fillId="3" borderId="1" xfId="0" applyFont="1" applyFill="1" applyBorder="1"/>
    <xf numFmtId="0" fontId="2" fillId="0" borderId="0" xfId="0" applyFont="1" applyAlignment="1">
      <alignment horizontal="right"/>
    </xf>
    <xf numFmtId="0" fontId="2" fillId="0" borderId="0" xfId="0" applyFont="1" applyBorder="1"/>
    <xf numFmtId="0" fontId="2" fillId="0" borderId="0" xfId="0" applyFont="1" applyAlignment="1">
      <alignment horizontal="center" vertical="top"/>
    </xf>
    <xf numFmtId="0" fontId="1" fillId="0" borderId="1" xfId="0" applyFont="1" applyBorder="1"/>
    <xf numFmtId="0" fontId="7" fillId="0" borderId="0" xfId="0" applyFont="1" applyAlignment="1">
      <alignment horizontal="right"/>
    </xf>
    <xf numFmtId="0" fontId="7" fillId="0" borderId="0" xfId="0" applyFont="1"/>
    <xf numFmtId="0" fontId="7" fillId="0" borderId="0" xfId="0" applyFont="1" applyAlignment="1">
      <alignment horizontal="center"/>
    </xf>
    <xf numFmtId="0" fontId="8" fillId="3" borderId="0" xfId="0" applyFont="1" applyFill="1" applyBorder="1" applyAlignment="1">
      <alignment vertical="top" wrapText="1"/>
    </xf>
    <xf numFmtId="0" fontId="8" fillId="0" borderId="0" xfId="0" applyFont="1" applyFill="1" applyBorder="1" applyAlignment="1">
      <alignment vertical="top" wrapText="1"/>
    </xf>
    <xf numFmtId="0" fontId="7" fillId="0" borderId="0" xfId="0" applyFont="1" applyBorder="1"/>
    <xf numFmtId="0" fontId="7" fillId="0" borderId="3" xfId="0" applyFont="1" applyBorder="1"/>
    <xf numFmtId="0" fontId="9" fillId="0" borderId="0" xfId="0" applyFont="1"/>
    <xf numFmtId="0" fontId="2" fillId="0" borderId="0" xfId="0" applyFont="1" applyAlignment="1">
      <alignment horizontal="right" vertical="top"/>
    </xf>
    <xf numFmtId="0" fontId="10" fillId="3" borderId="1" xfId="0" applyFont="1" applyFill="1" applyBorder="1" applyAlignment="1">
      <alignment vertical="top"/>
    </xf>
    <xf numFmtId="0" fontId="9" fillId="0" borderId="0" xfId="0" applyFont="1" applyAlignment="1">
      <alignment horizontal="left" vertical="top"/>
    </xf>
    <xf numFmtId="0" fontId="3" fillId="0" borderId="0" xfId="0" applyFont="1"/>
    <xf numFmtId="49" fontId="10" fillId="3" borderId="1" xfId="0" applyNumberFormat="1" applyFont="1" applyFill="1" applyBorder="1" applyAlignment="1">
      <alignment vertical="top"/>
    </xf>
    <xf numFmtId="0" fontId="10" fillId="3" borderId="1" xfId="0" applyFont="1" applyFill="1" applyBorder="1" applyAlignment="1">
      <alignment vertical="top" wrapText="1"/>
    </xf>
    <xf numFmtId="0" fontId="10" fillId="3" borderId="1" xfId="0" applyFont="1" applyFill="1" applyBorder="1" applyAlignment="1">
      <alignment horizontal="right" vertical="top"/>
    </xf>
    <xf numFmtId="0" fontId="10" fillId="3" borderId="1" xfId="0" applyFont="1" applyFill="1" applyBorder="1" applyAlignment="1">
      <alignment horizontal="center" vertical="top" wrapText="1"/>
    </xf>
    <xf numFmtId="0" fontId="3" fillId="0" borderId="0" xfId="0" applyFont="1" applyAlignment="1">
      <alignment vertical="top"/>
    </xf>
    <xf numFmtId="0" fontId="6" fillId="0" borderId="1" xfId="0" applyFont="1" applyBorder="1"/>
    <xf numFmtId="0" fontId="4" fillId="0" borderId="0" xfId="0" applyFont="1" applyFill="1" applyBorder="1"/>
    <xf numFmtId="0" fontId="2" fillId="0" borderId="0" xfId="0" applyFont="1" applyFill="1" applyBorder="1"/>
    <xf numFmtId="0" fontId="6" fillId="0" borderId="0" xfId="0" applyFont="1" applyAlignment="1">
      <alignment vertical="top" wrapText="1"/>
    </xf>
    <xf numFmtId="0" fontId="6" fillId="0" borderId="0" xfId="0" applyFont="1"/>
    <xf numFmtId="0" fontId="0" fillId="0" borderId="0" xfId="0" applyAlignment="1">
      <alignment wrapText="1"/>
    </xf>
    <xf numFmtId="164" fontId="14" fillId="0" borderId="1" xfId="0" applyNumberFormat="1" applyFont="1" applyBorder="1" applyAlignment="1">
      <alignment vertical="top" wrapText="1"/>
    </xf>
    <xf numFmtId="165" fontId="14" fillId="0" borderId="1" xfId="0" applyNumberFormat="1" applyFont="1" applyBorder="1" applyAlignment="1">
      <alignment vertical="top" wrapText="1"/>
    </xf>
    <xf numFmtId="0" fontId="14" fillId="0" borderId="1" xfId="0" applyFont="1" applyBorder="1" applyAlignment="1">
      <alignment vertical="top" wrapText="1"/>
    </xf>
    <xf numFmtId="164" fontId="13" fillId="4" borderId="1" xfId="1" applyNumberFormat="1" applyFont="1" applyFill="1" applyBorder="1" applyAlignment="1">
      <alignment vertical="top" wrapText="1"/>
    </xf>
    <xf numFmtId="165" fontId="13" fillId="4" borderId="1" xfId="1" applyNumberFormat="1" applyFont="1" applyFill="1" applyBorder="1" applyAlignment="1">
      <alignment vertical="top" wrapText="1"/>
    </xf>
    <xf numFmtId="0" fontId="13" fillId="4" borderId="1" xfId="1" applyFont="1" applyFill="1" applyBorder="1" applyAlignment="1">
      <alignment vertical="top" wrapText="1"/>
    </xf>
    <xf numFmtId="0" fontId="7" fillId="0" borderId="0" xfId="0" applyFont="1" applyAlignment="1">
      <alignment vertical="top"/>
    </xf>
    <xf numFmtId="0" fontId="15" fillId="0" borderId="0" xfId="0" applyNumberFormat="1" applyFont="1"/>
    <xf numFmtId="166" fontId="1" fillId="0" borderId="1" xfId="0" applyNumberFormat="1" applyFont="1" applyBorder="1" applyAlignment="1">
      <alignment vertical="top"/>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right" vertical="top"/>
    </xf>
    <xf numFmtId="0" fontId="11" fillId="0" borderId="0" xfId="0" applyFont="1" applyAlignment="1">
      <alignment horizontal="left" vertical="top"/>
    </xf>
    <xf numFmtId="0" fontId="0" fillId="0" borderId="0" xfId="0" applyAlignment="1">
      <alignment vertical="top"/>
    </xf>
    <xf numFmtId="0" fontId="16" fillId="0" borderId="0" xfId="0" applyFont="1" applyAlignment="1">
      <alignment vertical="top"/>
    </xf>
    <xf numFmtId="0" fontId="17" fillId="2" borderId="1" xfId="0" applyFont="1" applyFill="1" applyBorder="1" applyAlignment="1">
      <alignment vertical="top" wrapText="1"/>
    </xf>
    <xf numFmtId="0" fontId="6" fillId="0" borderId="0" xfId="0" applyFont="1" applyAlignment="1">
      <alignment vertical="top"/>
    </xf>
    <xf numFmtId="0" fontId="6" fillId="0" borderId="0" xfId="0" applyFont="1" applyFill="1"/>
    <xf numFmtId="0" fontId="20" fillId="0" borderId="0" xfId="0" applyFont="1" applyAlignment="1">
      <alignment vertical="top"/>
    </xf>
    <xf numFmtId="0" fontId="21" fillId="0" borderId="0" xfId="0" applyNumberFormat="1" applyFont="1"/>
    <xf numFmtId="0" fontId="19" fillId="0" borderId="0" xfId="0" applyFont="1"/>
    <xf numFmtId="164" fontId="22" fillId="0" borderId="1" xfId="0" applyNumberFormat="1" applyFont="1" applyFill="1" applyBorder="1" applyAlignment="1">
      <alignment vertical="top" wrapText="1"/>
    </xf>
    <xf numFmtId="165" fontId="22" fillId="0" borderId="1" xfId="0" applyNumberFormat="1" applyFont="1" applyFill="1" applyBorder="1" applyAlignment="1">
      <alignment vertical="top" wrapText="1"/>
    </xf>
    <xf numFmtId="0" fontId="22" fillId="0" borderId="1" xfId="0" applyFont="1" applyFill="1" applyBorder="1" applyAlignment="1">
      <alignment vertical="top" wrapText="1"/>
    </xf>
    <xf numFmtId="0" fontId="19" fillId="0" borderId="0" xfId="0" applyFont="1" applyAlignment="1">
      <alignment wrapText="1"/>
    </xf>
    <xf numFmtId="0" fontId="6" fillId="0" borderId="0" xfId="0" applyFont="1" applyAlignment="1">
      <alignment horizontal="center" vertical="top"/>
    </xf>
    <xf numFmtId="0" fontId="10" fillId="3" borderId="6" xfId="0" applyFont="1" applyFill="1" applyBorder="1" applyAlignment="1">
      <alignment vertical="top" wrapText="1"/>
    </xf>
    <xf numFmtId="0" fontId="2" fillId="0" borderId="0" xfId="0" applyFont="1" applyAlignment="1">
      <alignment horizontal="center" vertical="top" wrapText="1"/>
    </xf>
    <xf numFmtId="0" fontId="6" fillId="0" borderId="0" xfId="0" applyFont="1" applyAlignment="1">
      <alignment wrapText="1"/>
    </xf>
    <xf numFmtId="0" fontId="18" fillId="0" borderId="0" xfId="0" applyFont="1"/>
    <xf numFmtId="0" fontId="16" fillId="0" borderId="0" xfId="0" applyFont="1" applyBorder="1" applyAlignment="1">
      <alignment horizontal="left" vertical="top"/>
    </xf>
    <xf numFmtId="0" fontId="16" fillId="0" borderId="0" xfId="0" applyFont="1" applyBorder="1" applyAlignment="1">
      <alignment horizontal="left" vertical="top" wrapText="1"/>
    </xf>
    <xf numFmtId="0" fontId="16" fillId="0" borderId="0" xfId="0" applyFont="1" applyBorder="1" applyAlignment="1">
      <alignment horizontal="left" vertical="top"/>
    </xf>
    <xf numFmtId="0" fontId="18" fillId="0" borderId="0" xfId="0" applyFont="1" applyAlignment="1">
      <alignment vertical="top"/>
    </xf>
    <xf numFmtId="0" fontId="20" fillId="0" borderId="2" xfId="0" applyFont="1" applyBorder="1"/>
    <xf numFmtId="0" fontId="20" fillId="0" borderId="0" xfId="0" applyFont="1"/>
    <xf numFmtId="0" fontId="20" fillId="0" borderId="0" xfId="0" applyFont="1" applyAlignment="1">
      <alignment horizontal="center"/>
    </xf>
    <xf numFmtId="0" fontId="20" fillId="0" borderId="3" xfId="0" applyFont="1" applyBorder="1"/>
    <xf numFmtId="49" fontId="10" fillId="3" borderId="1" xfId="0" applyNumberFormat="1" applyFont="1" applyFill="1" applyBorder="1" applyAlignment="1">
      <alignment vertical="top" wrapText="1"/>
    </xf>
    <xf numFmtId="0" fontId="3" fillId="0" borderId="0" xfId="0" applyFont="1" applyAlignment="1">
      <alignment wrapText="1"/>
    </xf>
    <xf numFmtId="0" fontId="16" fillId="0" borderId="1" xfId="0" applyFont="1" applyBorder="1" applyAlignment="1">
      <alignment horizontal="left" vertical="top" wrapText="1"/>
    </xf>
    <xf numFmtId="0" fontId="16" fillId="0" borderId="0" xfId="0" applyFont="1" applyBorder="1" applyAlignment="1">
      <alignment horizontal="left" vertical="top" wrapText="1"/>
    </xf>
    <xf numFmtId="0" fontId="16" fillId="0" borderId="0" xfId="0" applyFont="1" applyBorder="1" applyAlignment="1">
      <alignment horizontal="left" vertical="top"/>
    </xf>
    <xf numFmtId="49" fontId="10" fillId="3" borderId="7" xfId="0" applyNumberFormat="1" applyFont="1" applyFill="1" applyBorder="1" applyAlignment="1">
      <alignment vertical="top"/>
    </xf>
    <xf numFmtId="0" fontId="10" fillId="3" borderId="7" xfId="0" applyFont="1" applyFill="1" applyBorder="1" applyAlignment="1">
      <alignment vertical="top" wrapText="1"/>
    </xf>
    <xf numFmtId="0" fontId="10" fillId="3" borderId="7" xfId="0" applyFont="1" applyFill="1" applyBorder="1" applyAlignment="1">
      <alignment vertical="top"/>
    </xf>
    <xf numFmtId="0" fontId="0" fillId="0" borderId="1" xfId="0" applyBorder="1"/>
    <xf numFmtId="0" fontId="0" fillId="0" borderId="0" xfId="0"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5" fillId="0" borderId="3" xfId="0" applyFont="1" applyBorder="1" applyAlignment="1">
      <alignment horizontal="centerContinuous" vertical="center" wrapText="1"/>
    </xf>
    <xf numFmtId="0" fontId="25" fillId="0" borderId="5" xfId="0" applyFont="1" applyBorder="1" applyAlignment="1">
      <alignment horizontal="centerContinuous" vertical="center" wrapText="1"/>
    </xf>
    <xf numFmtId="0" fontId="25" fillId="0" borderId="4" xfId="0" applyFont="1" applyBorder="1" applyAlignment="1">
      <alignment horizontal="centerContinuous" vertical="center" wrapText="1"/>
    </xf>
    <xf numFmtId="0" fontId="25" fillId="0" borderId="1" xfId="0" applyFont="1" applyBorder="1" applyAlignment="1">
      <alignment horizontal="center" vertical="center" wrapText="1"/>
    </xf>
    <xf numFmtId="0" fontId="27" fillId="0" borderId="1" xfId="0" applyFont="1" applyBorder="1" applyAlignment="1" applyProtection="1">
      <alignment vertical="center" wrapText="1"/>
    </xf>
    <xf numFmtId="0" fontId="27" fillId="0" borderId="6" xfId="0" applyFont="1" applyBorder="1" applyAlignment="1" applyProtection="1">
      <alignment vertical="center" wrapText="1"/>
    </xf>
    <xf numFmtId="0" fontId="0" fillId="0" borderId="1" xfId="0" applyBorder="1" applyAlignment="1">
      <alignment horizontal="center" vertical="center" wrapText="1"/>
    </xf>
    <xf numFmtId="0" fontId="30" fillId="7" borderId="1" xfId="0" applyFont="1" applyFill="1" applyBorder="1" applyAlignment="1">
      <alignment horizontal="center" vertical="center"/>
    </xf>
    <xf numFmtId="0" fontId="31" fillId="11" borderId="1" xfId="0" applyFont="1" applyFill="1" applyBorder="1" applyAlignment="1">
      <alignment horizontal="center" vertical="center" wrapText="1"/>
    </xf>
    <xf numFmtId="0" fontId="31" fillId="12" borderId="1" xfId="0" applyFont="1" applyFill="1" applyBorder="1" applyAlignment="1">
      <alignment horizontal="center" vertical="center"/>
    </xf>
    <xf numFmtId="0" fontId="31" fillId="13" borderId="1" xfId="0" applyFont="1" applyFill="1" applyBorder="1" applyAlignment="1">
      <alignment horizontal="center" vertical="center" wrapText="1"/>
    </xf>
    <xf numFmtId="0" fontId="31" fillId="14" borderId="1" xfId="0" applyFont="1" applyFill="1" applyBorder="1" applyAlignment="1">
      <alignment horizontal="center" vertical="center"/>
    </xf>
    <xf numFmtId="0" fontId="32" fillId="9" borderId="1" xfId="0" applyFont="1" applyFill="1" applyBorder="1" applyAlignment="1">
      <alignment horizontal="left" vertical="center" wrapText="1"/>
    </xf>
    <xf numFmtId="0" fontId="33" fillId="9" borderId="1" xfId="0" applyFont="1" applyFill="1" applyBorder="1" applyAlignment="1">
      <alignment horizontal="left" vertical="center" wrapText="1"/>
    </xf>
    <xf numFmtId="0" fontId="25" fillId="0" borderId="0" xfId="0" applyFont="1"/>
    <xf numFmtId="0" fontId="0" fillId="0" borderId="1" xfId="0" applyBorder="1" applyAlignment="1">
      <alignment horizontal="center"/>
    </xf>
    <xf numFmtId="0" fontId="0" fillId="8" borderId="1" xfId="0" applyFill="1" applyBorder="1"/>
    <xf numFmtId="0" fontId="0" fillId="8" borderId="1" xfId="0" applyFill="1" applyBorder="1" applyAlignment="1">
      <alignment horizontal="center"/>
    </xf>
    <xf numFmtId="0" fontId="0" fillId="14" borderId="1" xfId="0" applyFill="1" applyBorder="1" applyAlignment="1">
      <alignment horizontal="center"/>
    </xf>
    <xf numFmtId="0" fontId="0" fillId="7" borderId="1" xfId="0" applyFill="1" applyBorder="1" applyAlignment="1">
      <alignment horizontal="center"/>
    </xf>
    <xf numFmtId="0" fontId="34" fillId="0" borderId="0" xfId="0" applyFont="1" applyAlignment="1">
      <alignment horizontal="center" vertical="center" wrapText="1"/>
    </xf>
    <xf numFmtId="0" fontId="0" fillId="11"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9" borderId="1" xfId="0" applyFill="1" applyBorder="1" applyAlignment="1">
      <alignment horizontal="center"/>
    </xf>
    <xf numFmtId="0" fontId="0" fillId="9" borderId="1" xfId="0" applyFill="1" applyBorder="1"/>
    <xf numFmtId="15" fontId="1" fillId="0" borderId="1" xfId="0" applyNumberFormat="1" applyFont="1" applyBorder="1" applyAlignment="1">
      <alignment horizontal="right" vertical="top"/>
    </xf>
    <xf numFmtId="0" fontId="1" fillId="0" borderId="1" xfId="0" applyFont="1" applyBorder="1" applyAlignment="1">
      <alignment vertical="top"/>
    </xf>
    <xf numFmtId="15" fontId="1" fillId="0" borderId="1" xfId="0" applyNumberFormat="1" applyFont="1" applyBorder="1" applyAlignment="1">
      <alignment vertical="top"/>
    </xf>
    <xf numFmtId="0" fontId="16" fillId="0" borderId="0" xfId="0" applyFont="1" applyBorder="1" applyAlignment="1">
      <alignment horizontal="left" vertical="top" wrapText="1"/>
    </xf>
    <xf numFmtId="0" fontId="16" fillId="0" borderId="0" xfId="0" applyFont="1" applyBorder="1" applyAlignment="1">
      <alignment horizontal="left" vertical="top"/>
    </xf>
    <xf numFmtId="0" fontId="1" fillId="0" borderId="1" xfId="0" applyFont="1" applyBorder="1" applyAlignment="1">
      <alignment vertical="top" wrapText="1"/>
    </xf>
    <xf numFmtId="0" fontId="38" fillId="0" borderId="0" xfId="0" applyFont="1" applyBorder="1" applyAlignment="1">
      <alignment horizontal="left" vertical="top" wrapText="1"/>
    </xf>
    <xf numFmtId="0" fontId="32" fillId="0" borderId="0" xfId="0" applyFont="1" applyBorder="1" applyAlignment="1">
      <alignment horizontal="center" vertical="top" wrapText="1"/>
    </xf>
    <xf numFmtId="0" fontId="32" fillId="0" borderId="0" xfId="0" applyFont="1" applyBorder="1" applyAlignment="1">
      <alignment horizontal="left" vertical="top" wrapText="1"/>
    </xf>
    <xf numFmtId="0" fontId="40" fillId="0" borderId="27" xfId="0" applyFont="1" applyBorder="1" applyProtection="1"/>
    <xf numFmtId="0" fontId="0" fillId="0" borderId="0" xfId="0" applyBorder="1" applyProtection="1"/>
    <xf numFmtId="0" fontId="0" fillId="0" borderId="27" xfId="0" applyFont="1" applyBorder="1" applyProtection="1"/>
    <xf numFmtId="0" fontId="0" fillId="0" borderId="0" xfId="0" applyBorder="1" applyAlignment="1" applyProtection="1">
      <alignment horizontal="center" vertical="center"/>
    </xf>
    <xf numFmtId="0" fontId="41" fillId="0" borderId="2" xfId="0" applyFont="1" applyBorder="1" applyAlignment="1" applyProtection="1">
      <alignment horizontal="left" vertical="center"/>
      <protection locked="0"/>
    </xf>
    <xf numFmtId="0" fontId="41" fillId="0" borderId="27" xfId="0" applyFont="1" applyBorder="1" applyProtection="1"/>
    <xf numFmtId="0" fontId="41" fillId="0" borderId="0" xfId="0" applyFont="1" applyBorder="1" applyAlignment="1" applyProtection="1">
      <alignment horizontal="center"/>
    </xf>
    <xf numFmtId="0" fontId="41" fillId="0" borderId="2" xfId="0" applyFont="1" applyBorder="1" applyAlignment="1" applyProtection="1">
      <alignment horizontal="left"/>
      <protection locked="0"/>
    </xf>
    <xf numFmtId="0" fontId="36" fillId="0" borderId="27" xfId="0" applyFont="1" applyFill="1" applyBorder="1" applyProtection="1"/>
    <xf numFmtId="0" fontId="41" fillId="0" borderId="27" xfId="0" applyFont="1" applyBorder="1"/>
    <xf numFmtId="0" fontId="41" fillId="0" borderId="0" xfId="0" applyFont="1" applyFill="1" applyBorder="1" applyAlignment="1" applyProtection="1">
      <alignment horizontal="center"/>
    </xf>
    <xf numFmtId="0" fontId="24" fillId="0" borderId="27" xfId="0" applyFont="1" applyBorder="1"/>
    <xf numFmtId="0" fontId="41" fillId="0" borderId="0" xfId="0" applyFont="1" applyBorder="1"/>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6" fillId="0" borderId="0" xfId="0" applyFont="1" applyBorder="1" applyAlignment="1">
      <alignment horizontal="left" vertical="top" wrapText="1"/>
    </xf>
    <xf numFmtId="0" fontId="42" fillId="0" borderId="0" xfId="0" applyFont="1" applyAlignment="1">
      <alignment horizontal="center" vertical="center" wrapText="1"/>
    </xf>
    <xf numFmtId="0" fontId="42" fillId="5" borderId="1" xfId="0" applyFont="1" applyFill="1" applyBorder="1" applyAlignment="1">
      <alignment horizontal="center" vertical="center" wrapText="1"/>
    </xf>
    <xf numFmtId="0" fontId="0" fillId="0" borderId="0" xfId="0" applyAlignment="1">
      <alignment horizontal="center"/>
    </xf>
    <xf numFmtId="0" fontId="0" fillId="0" borderId="0" xfId="0" applyBorder="1" applyAlignment="1">
      <alignment horizontal="center" vertical="center" wrapText="1"/>
    </xf>
    <xf numFmtId="0" fontId="43" fillId="0" borderId="8" xfId="0" applyFont="1" applyBorder="1" applyAlignment="1">
      <alignment horizontal="center" vertical="center" wrapText="1"/>
    </xf>
    <xf numFmtId="0" fontId="42" fillId="6" borderId="1" xfId="0" applyFont="1" applyFill="1" applyBorder="1" applyAlignment="1">
      <alignment horizontal="center" vertical="center" wrapText="1"/>
    </xf>
    <xf numFmtId="169" fontId="0" fillId="0" borderId="0" xfId="0" applyNumberFormat="1" applyAlignment="1">
      <alignment horizontal="center" vertical="center" wrapText="1"/>
    </xf>
    <xf numFmtId="0" fontId="25" fillId="0" borderId="9" xfId="0" applyFont="1" applyBorder="1" applyAlignment="1">
      <alignment horizontal="centerContinuous" vertical="center" wrapText="1"/>
    </xf>
    <xf numFmtId="0" fontId="25" fillId="0" borderId="10" xfId="0" applyFont="1" applyBorder="1" applyAlignment="1">
      <alignment horizontal="centerContinuous" vertical="center" wrapText="1"/>
    </xf>
    <xf numFmtId="0" fontId="25" fillId="0" borderId="11" xfId="0" applyFont="1" applyBorder="1" applyAlignment="1">
      <alignment horizontal="centerContinuous" vertical="center" wrapText="1"/>
    </xf>
    <xf numFmtId="0" fontId="25" fillId="0" borderId="0" xfId="0" applyFont="1" applyBorder="1" applyAlignment="1">
      <alignment horizontal="centerContinuous" vertical="center" wrapText="1"/>
    </xf>
    <xf numFmtId="0" fontId="25" fillId="0" borderId="4" xfId="0" applyFont="1" applyBorder="1" applyAlignment="1">
      <alignment horizontal="center" vertical="center" wrapText="1"/>
    </xf>
    <xf numFmtId="0" fontId="25" fillId="0" borderId="1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12" xfId="0" applyFont="1" applyFill="1" applyBorder="1" applyAlignment="1">
      <alignment horizontal="center" vertical="center" wrapText="1"/>
    </xf>
    <xf numFmtId="0" fontId="42"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45" fillId="0" borderId="1" xfId="0" applyFont="1" applyBorder="1" applyAlignment="1">
      <alignment horizontal="center" vertical="center" wrapText="1"/>
    </xf>
    <xf numFmtId="0" fontId="0" fillId="7" borderId="1" xfId="0" applyFill="1" applyBorder="1" applyAlignment="1">
      <alignment horizontal="center" vertical="center" wrapText="1"/>
    </xf>
    <xf numFmtId="2" fontId="0" fillId="7" borderId="1" xfId="0" applyNumberFormat="1" applyFill="1" applyBorder="1" applyAlignment="1">
      <alignment horizontal="center" vertical="center" wrapText="1"/>
    </xf>
    <xf numFmtId="2" fontId="0" fillId="8" borderId="3" xfId="0" applyNumberFormat="1" applyFill="1" applyBorder="1" applyAlignment="1" applyProtection="1">
      <alignment horizontal="center" vertical="center" wrapText="1"/>
      <protection locked="0"/>
    </xf>
    <xf numFmtId="0" fontId="0" fillId="5" borderId="11" xfId="0"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5" borderId="12" xfId="0" applyFill="1" applyBorder="1" applyAlignment="1" applyProtection="1">
      <alignment horizontal="center" vertical="center" wrapText="1"/>
      <protection locked="0"/>
    </xf>
    <xf numFmtId="2" fontId="0" fillId="6" borderId="11" xfId="0" applyNumberFormat="1" applyFill="1" applyBorder="1" applyAlignment="1" applyProtection="1">
      <alignment horizontal="center" vertical="center" wrapText="1"/>
    </xf>
    <xf numFmtId="2" fontId="0" fillId="6" borderId="12" xfId="0" applyNumberFormat="1" applyFill="1" applyBorder="1" applyAlignment="1" applyProtection="1">
      <alignment horizontal="center" vertical="center" wrapText="1"/>
    </xf>
    <xf numFmtId="0" fontId="0" fillId="0" borderId="0" xfId="0" applyFill="1" applyBorder="1" applyAlignment="1">
      <alignment horizontal="center" vertical="center" wrapText="1"/>
    </xf>
    <xf numFmtId="0" fontId="0" fillId="5" borderId="1" xfId="0" applyFont="1" applyFill="1" applyBorder="1" applyAlignment="1" applyProtection="1">
      <alignment horizontal="center" vertical="center" wrapText="1"/>
    </xf>
    <xf numFmtId="0" fontId="0" fillId="5" borderId="1" xfId="0" applyFill="1" applyBorder="1" applyAlignment="1" applyProtection="1">
      <alignment horizontal="center" vertical="center" wrapText="1"/>
    </xf>
    <xf numFmtId="0" fontId="44" fillId="5" borderId="7" xfId="0" applyFont="1" applyFill="1" applyBorder="1" applyAlignment="1" applyProtection="1">
      <alignment horizontal="center" vertical="center" wrapText="1"/>
    </xf>
    <xf numFmtId="0" fontId="44" fillId="5" borderId="1" xfId="0" applyFont="1" applyFill="1" applyBorder="1" applyAlignment="1" applyProtection="1">
      <alignment horizontal="center" vertical="center" wrapText="1"/>
    </xf>
    <xf numFmtId="0" fontId="25" fillId="9" borderId="0" xfId="0" applyFont="1" applyFill="1" applyBorder="1" applyAlignment="1">
      <alignment horizontal="center" vertical="center" wrapText="1"/>
    </xf>
    <xf numFmtId="2" fontId="0" fillId="5" borderId="1" xfId="0" applyNumberFormat="1" applyFill="1" applyBorder="1" applyAlignment="1" applyProtection="1">
      <alignment horizontal="center" vertical="center" wrapText="1"/>
      <protection locked="0"/>
    </xf>
    <xf numFmtId="2" fontId="0" fillId="5" borderId="1" xfId="0" applyNumberFormat="1" applyFill="1" applyBorder="1" applyAlignment="1" applyProtection="1">
      <alignment horizontal="center" vertical="center" wrapText="1"/>
    </xf>
    <xf numFmtId="0" fontId="42" fillId="9" borderId="0" xfId="0" applyFont="1" applyFill="1" applyBorder="1" applyAlignment="1">
      <alignment horizontal="center" vertical="center" wrapText="1"/>
    </xf>
    <xf numFmtId="2" fontId="44" fillId="5" borderId="1" xfId="0" applyNumberFormat="1" applyFont="1" applyFill="1" applyBorder="1" applyAlignment="1" applyProtection="1">
      <alignment horizontal="center" vertical="center" wrapText="1"/>
      <protection locked="0"/>
    </xf>
    <xf numFmtId="2" fontId="44" fillId="5" borderId="1" xfId="0" applyNumberFormat="1" applyFont="1" applyFill="1" applyBorder="1" applyAlignment="1" applyProtection="1">
      <alignment horizontal="center" vertical="center" wrapText="1"/>
    </xf>
    <xf numFmtId="2" fontId="0" fillId="5" borderId="1" xfId="0" applyNumberFormat="1" applyFont="1" applyFill="1" applyBorder="1" applyAlignment="1" applyProtection="1">
      <alignment horizontal="center" vertical="center" wrapText="1"/>
      <protection locked="0"/>
    </xf>
    <xf numFmtId="2" fontId="0" fillId="5" borderId="1" xfId="0" applyNumberFormat="1" applyFont="1" applyFill="1" applyBorder="1" applyAlignment="1" applyProtection="1">
      <alignment horizontal="center" vertical="center" wrapText="1"/>
    </xf>
    <xf numFmtId="0" fontId="0" fillId="0" borderId="0" xfId="0" applyBorder="1"/>
    <xf numFmtId="0" fontId="0" fillId="0" borderId="16" xfId="0" applyBorder="1" applyAlignment="1">
      <alignment horizontal="center" vertical="center" wrapText="1"/>
    </xf>
    <xf numFmtId="0" fontId="42" fillId="0" borderId="1" xfId="0" applyFont="1" applyBorder="1" applyAlignment="1">
      <alignment horizontal="right" vertical="center" wrapText="1"/>
    </xf>
    <xf numFmtId="2" fontId="42" fillId="6" borderId="1" xfId="0" applyNumberFormat="1" applyFont="1" applyFill="1" applyBorder="1" applyAlignment="1">
      <alignment horizontal="center" vertical="center" wrapText="1"/>
    </xf>
    <xf numFmtId="2" fontId="0" fillId="9" borderId="0" xfId="0" applyNumberFormat="1" applyFill="1" applyBorder="1" applyAlignment="1" applyProtection="1">
      <alignment horizontal="center" vertical="center" wrapText="1"/>
      <protection locked="0"/>
    </xf>
    <xf numFmtId="0" fontId="0" fillId="9" borderId="17" xfId="0" applyFill="1" applyBorder="1" applyAlignment="1" applyProtection="1">
      <alignment horizontal="center" vertical="center" wrapText="1"/>
      <protection locked="0"/>
    </xf>
    <xf numFmtId="2" fontId="0" fillId="9" borderId="17" xfId="0" applyNumberFormat="1" applyFill="1" applyBorder="1" applyAlignment="1" applyProtection="1">
      <alignment horizontal="center" vertical="center" wrapText="1"/>
    </xf>
    <xf numFmtId="2" fontId="0" fillId="9" borderId="18" xfId="0" applyNumberFormat="1" applyFill="1" applyBorder="1" applyAlignment="1" applyProtection="1">
      <alignment horizontal="center" vertical="center" wrapText="1"/>
    </xf>
    <xf numFmtId="2" fontId="43" fillId="6" borderId="1" xfId="0" applyNumberFormat="1" applyFont="1" applyFill="1" applyBorder="1" applyAlignment="1" applyProtection="1">
      <alignment horizontal="center" vertical="center" wrapText="1"/>
    </xf>
    <xf numFmtId="0" fontId="46" fillId="0" borderId="0" xfId="0" applyFont="1"/>
    <xf numFmtId="0" fontId="47" fillId="0" borderId="19" xfId="0" applyFont="1" applyFill="1" applyBorder="1" applyAlignment="1">
      <alignment horizontal="center" vertical="center" wrapText="1"/>
    </xf>
    <xf numFmtId="0" fontId="42" fillId="9" borderId="1" xfId="0" applyFont="1" applyFill="1" applyBorder="1" applyAlignment="1">
      <alignment horizontal="center" vertical="center" wrapText="1"/>
    </xf>
    <xf numFmtId="0" fontId="43" fillId="0" borderId="1" xfId="0" applyFont="1" applyFill="1" applyBorder="1" applyAlignment="1">
      <alignment horizontal="center" vertical="center" wrapText="1"/>
    </xf>
    <xf numFmtId="1" fontId="42" fillId="6" borderId="1" xfId="0" applyNumberFormat="1" applyFont="1" applyFill="1" applyBorder="1" applyAlignment="1">
      <alignment horizontal="center" vertical="center" wrapText="1"/>
    </xf>
    <xf numFmtId="2" fontId="43" fillId="9" borderId="0" xfId="0" applyNumberFormat="1" applyFont="1" applyFill="1" applyBorder="1" applyAlignment="1">
      <alignment horizontal="center" vertical="center" wrapText="1"/>
    </xf>
    <xf numFmtId="2" fontId="43" fillId="9" borderId="0" xfId="0" applyNumberFormat="1" applyFont="1" applyFill="1" applyBorder="1" applyAlignment="1" applyProtection="1">
      <alignment horizontal="center" vertical="center" wrapText="1"/>
    </xf>
    <xf numFmtId="0" fontId="0" fillId="0" borderId="17" xfId="0" applyBorder="1"/>
    <xf numFmtId="0" fontId="25" fillId="0" borderId="0" xfId="0" applyFont="1" applyBorder="1" applyAlignment="1">
      <alignment horizontal="center" vertical="center" wrapText="1"/>
    </xf>
    <xf numFmtId="0" fontId="25" fillId="9" borderId="0" xfId="0" applyFont="1" applyFill="1" applyBorder="1" applyAlignment="1" applyProtection="1">
      <alignment horizontal="center" vertical="center" wrapText="1"/>
      <protection locked="0"/>
    </xf>
    <xf numFmtId="0" fontId="47" fillId="0" borderId="0" xfId="0" applyFont="1" applyAlignment="1">
      <alignment horizontal="center" vertical="center" wrapText="1"/>
    </xf>
    <xf numFmtId="0" fontId="48" fillId="0" borderId="1" xfId="0" applyFont="1" applyFill="1" applyBorder="1" applyAlignment="1">
      <alignment horizontal="center" vertical="center" wrapText="1"/>
    </xf>
    <xf numFmtId="0" fontId="48" fillId="0" borderId="1" xfId="0" applyFont="1" applyBorder="1" applyAlignment="1">
      <alignment horizontal="center" vertical="center" wrapText="1"/>
    </xf>
    <xf numFmtId="0" fontId="49" fillId="0" borderId="1" xfId="0" applyFont="1" applyBorder="1" applyAlignment="1">
      <alignment horizontal="center" vertical="center" wrapText="1"/>
    </xf>
    <xf numFmtId="0" fontId="46" fillId="0" borderId="0" xfId="0" applyFont="1" applyAlignment="1">
      <alignment horizontal="left" vertical="center"/>
    </xf>
    <xf numFmtId="0" fontId="46" fillId="0" borderId="0" xfId="0" applyFont="1" applyAlignment="1">
      <alignment horizontal="left"/>
    </xf>
    <xf numFmtId="0" fontId="50" fillId="0" borderId="1" xfId="0" applyFont="1" applyFill="1" applyBorder="1" applyAlignment="1">
      <alignment horizontal="center" vertical="center" wrapText="1"/>
    </xf>
    <xf numFmtId="0" fontId="43" fillId="9" borderId="21" xfId="0" applyFont="1" applyFill="1" applyBorder="1" applyAlignment="1">
      <alignment horizontal="center" vertical="center" wrapText="1"/>
    </xf>
    <xf numFmtId="1" fontId="42" fillId="9" borderId="0" xfId="0" applyNumberFormat="1" applyFont="1" applyFill="1" applyBorder="1" applyAlignment="1">
      <alignment horizontal="center" vertical="center" wrapText="1"/>
    </xf>
    <xf numFmtId="1" fontId="25" fillId="0" borderId="1" xfId="0" applyNumberFormat="1" applyFont="1" applyBorder="1" applyAlignment="1">
      <alignment horizontal="center" vertical="center" wrapText="1"/>
    </xf>
    <xf numFmtId="2" fontId="0" fillId="6" borderId="1" xfId="0" applyNumberFormat="1" applyFill="1" applyBorder="1" applyAlignment="1">
      <alignment horizontal="center" vertical="center" wrapText="1"/>
    </xf>
    <xf numFmtId="2" fontId="0" fillId="10" borderId="1" xfId="0" applyNumberFormat="1" applyFill="1" applyBorder="1" applyAlignment="1" applyProtection="1">
      <alignment horizontal="center" vertical="center" wrapText="1"/>
    </xf>
    <xf numFmtId="0" fontId="0" fillId="6" borderId="1" xfId="0" applyFill="1" applyBorder="1" applyAlignment="1">
      <alignment horizontal="center" vertical="center" wrapText="1"/>
    </xf>
    <xf numFmtId="0" fontId="25" fillId="0" borderId="23" xfId="0" applyFont="1" applyBorder="1" applyAlignment="1">
      <alignment horizontal="left" vertical="center" wrapText="1"/>
    </xf>
    <xf numFmtId="0" fontId="47" fillId="0" borderId="2" xfId="0" applyFont="1" applyBorder="1" applyAlignment="1">
      <alignment horizontal="center" vertical="center" wrapText="1"/>
    </xf>
    <xf numFmtId="1" fontId="51" fillId="0" borderId="0" xfId="0" applyNumberFormat="1" applyFont="1" applyBorder="1" applyAlignment="1">
      <alignment horizontal="center" vertical="center" wrapText="1"/>
    </xf>
    <xf numFmtId="0" fontId="0" fillId="8" borderId="20" xfId="0" applyFill="1" applyBorder="1" applyAlignment="1">
      <alignment horizontal="center" vertical="center" wrapText="1"/>
    </xf>
    <xf numFmtId="0" fontId="25" fillId="9" borderId="1" xfId="0" applyFont="1" applyFill="1" applyBorder="1" applyAlignment="1">
      <alignment horizontal="center" vertical="center" wrapText="1"/>
    </xf>
    <xf numFmtId="0" fontId="42" fillId="0" borderId="22" xfId="0" applyFont="1" applyBorder="1" applyAlignment="1">
      <alignment horizontal="center" vertical="center" wrapText="1"/>
    </xf>
    <xf numFmtId="0" fontId="47" fillId="0" borderId="17" xfId="0" applyFont="1" applyBorder="1" applyAlignment="1">
      <alignment horizontal="center" vertical="center" wrapText="1"/>
    </xf>
    <xf numFmtId="0" fontId="51" fillId="0" borderId="0" xfId="0" applyFont="1" applyAlignment="1">
      <alignment horizontal="center" vertical="center" wrapText="1"/>
    </xf>
    <xf numFmtId="2" fontId="0" fillId="10" borderId="1" xfId="0" applyNumberFormat="1" applyFill="1" applyBorder="1" applyAlignment="1">
      <alignment horizontal="center" vertical="center" wrapText="1"/>
    </xf>
    <xf numFmtId="0" fontId="52" fillId="0" borderId="0" xfId="0" applyFont="1" applyAlignment="1">
      <alignment wrapText="1"/>
    </xf>
    <xf numFmtId="0" fontId="41" fillId="0" borderId="0" xfId="0" applyFont="1"/>
    <xf numFmtId="0" fontId="41" fillId="0" borderId="3" xfId="0" applyFont="1" applyBorder="1" applyAlignment="1" applyProtection="1">
      <alignment horizontal="left"/>
      <protection locked="0"/>
    </xf>
    <xf numFmtId="0" fontId="41" fillId="0" borderId="3" xfId="0" applyFont="1" applyBorder="1" applyAlignment="1" applyProtection="1">
      <alignment horizontal="left" vertical="center"/>
      <protection locked="0"/>
    </xf>
    <xf numFmtId="0" fontId="1" fillId="0" borderId="1" xfId="0" applyFont="1" applyBorder="1" applyAlignment="1">
      <alignment horizontal="center" vertical="top"/>
    </xf>
    <xf numFmtId="0" fontId="53" fillId="0" borderId="1" xfId="0" applyFont="1" applyBorder="1" applyAlignment="1">
      <alignment vertical="top" wrapText="1"/>
    </xf>
    <xf numFmtId="0" fontId="20" fillId="0" borderId="0" xfId="0" applyFont="1" applyBorder="1" applyAlignment="1">
      <alignment vertical="top"/>
    </xf>
    <xf numFmtId="0" fontId="11" fillId="0" borderId="0" xfId="0" applyFont="1" applyBorder="1" applyAlignment="1">
      <alignment horizontal="left" vertical="top"/>
    </xf>
    <xf numFmtId="0" fontId="0" fillId="0" borderId="0" xfId="0" applyBorder="1" applyAlignment="1">
      <alignment vertical="top"/>
    </xf>
    <xf numFmtId="0" fontId="7" fillId="0" borderId="0" xfId="0" applyFont="1" applyBorder="1" applyAlignment="1">
      <alignment vertical="top"/>
    </xf>
    <xf numFmtId="0" fontId="0" fillId="0" borderId="0" xfId="0" applyFont="1" applyBorder="1" applyAlignment="1">
      <alignment vertical="top"/>
    </xf>
    <xf numFmtId="0" fontId="55" fillId="0" borderId="0" xfId="0" applyFont="1" applyBorder="1" applyAlignment="1">
      <alignment vertical="top"/>
    </xf>
    <xf numFmtId="0" fontId="56" fillId="0" borderId="0" xfId="0" applyFont="1" applyBorder="1" applyAlignment="1">
      <alignment vertical="top"/>
    </xf>
    <xf numFmtId="0" fontId="56" fillId="0" borderId="0" xfId="0" applyFont="1" applyBorder="1" applyAlignment="1">
      <alignment horizontal="center" vertical="top"/>
    </xf>
    <xf numFmtId="0" fontId="56" fillId="0" borderId="0" xfId="0" applyFont="1" applyBorder="1" applyAlignment="1">
      <alignment vertical="top" wrapText="1"/>
    </xf>
    <xf numFmtId="0" fontId="57" fillId="3" borderId="1" xfId="0" applyFont="1" applyFill="1" applyBorder="1" applyAlignment="1">
      <alignment vertical="top" wrapText="1"/>
    </xf>
    <xf numFmtId="0" fontId="58" fillId="0" borderId="1" xfId="0" applyFont="1" applyBorder="1" applyAlignment="1">
      <alignment horizontal="left" vertical="top"/>
    </xf>
    <xf numFmtId="0" fontId="59" fillId="0" borderId="1" xfId="0" applyFont="1" applyBorder="1" applyAlignment="1">
      <alignment vertical="top"/>
    </xf>
    <xf numFmtId="0" fontId="59" fillId="0" borderId="1" xfId="0" applyFont="1" applyBorder="1" applyAlignment="1">
      <alignment vertical="top" wrapText="1"/>
    </xf>
    <xf numFmtId="0" fontId="1" fillId="0" borderId="0" xfId="0" applyFont="1" applyBorder="1" applyAlignment="1">
      <alignment vertical="top" wrapText="1"/>
    </xf>
    <xf numFmtId="0" fontId="1" fillId="0" borderId="0" xfId="0" applyFont="1" applyBorder="1" applyAlignment="1">
      <alignment horizontal="right" vertical="top"/>
    </xf>
    <xf numFmtId="0" fontId="1" fillId="0" borderId="0" xfId="0" applyFont="1" applyBorder="1" applyAlignment="1">
      <alignment vertical="top"/>
    </xf>
    <xf numFmtId="0" fontId="1" fillId="0" borderId="0" xfId="0" applyFont="1" applyBorder="1" applyAlignment="1">
      <alignment horizontal="center" vertical="top"/>
    </xf>
    <xf numFmtId="0" fontId="1" fillId="0" borderId="1" xfId="0" applyFont="1" applyBorder="1" applyAlignment="1">
      <alignment horizontal="right" vertical="top"/>
    </xf>
    <xf numFmtId="0" fontId="60" fillId="0" borderId="0" xfId="0" applyFont="1" applyAlignment="1">
      <alignment horizontal="center" vertical="center" wrapText="1"/>
    </xf>
    <xf numFmtId="0" fontId="61" fillId="0" borderId="0" xfId="0" applyFont="1" applyBorder="1"/>
    <xf numFmtId="0" fontId="61" fillId="0" borderId="0" xfId="0" applyFont="1" applyBorder="1" applyAlignment="1">
      <alignment horizontal="center"/>
    </xf>
    <xf numFmtId="0" fontId="61" fillId="0" borderId="0" xfId="0" applyFont="1" applyBorder="1" applyAlignment="1">
      <alignment horizontal="center" vertical="center" wrapText="1"/>
    </xf>
    <xf numFmtId="0" fontId="60" fillId="0" borderId="0" xfId="0" applyFont="1" applyBorder="1" applyAlignment="1">
      <alignment horizontal="center" vertical="center" wrapText="1"/>
    </xf>
    <xf numFmtId="0" fontId="60" fillId="0" borderId="8" xfId="0" applyFont="1" applyBorder="1" applyAlignment="1">
      <alignment horizontal="center" vertical="center" wrapText="1"/>
    </xf>
    <xf numFmtId="0" fontId="62" fillId="0" borderId="0" xfId="0" applyFont="1" applyBorder="1" applyAlignment="1">
      <alignment horizontal="center" vertical="center" wrapText="1"/>
    </xf>
    <xf numFmtId="0" fontId="63" fillId="0" borderId="0" xfId="0" applyFont="1" applyAlignment="1">
      <alignment horizontal="center" vertical="center" wrapText="1"/>
    </xf>
    <xf numFmtId="169" fontId="61" fillId="0" borderId="0" xfId="0" applyNumberFormat="1" applyFont="1" applyAlignment="1">
      <alignment horizontal="center" vertical="center" wrapText="1"/>
    </xf>
    <xf numFmtId="0" fontId="62" fillId="0" borderId="9" xfId="0" applyFont="1" applyBorder="1" applyAlignment="1">
      <alignment horizontal="centerContinuous" vertical="center" wrapText="1"/>
    </xf>
    <xf numFmtId="0" fontId="62" fillId="0" borderId="3" xfId="0" applyFont="1" applyBorder="1" applyAlignment="1">
      <alignment horizontal="centerContinuous" vertical="center" wrapText="1"/>
    </xf>
    <xf numFmtId="0" fontId="62" fillId="0" borderId="10" xfId="0" applyFont="1" applyBorder="1" applyAlignment="1">
      <alignment horizontal="centerContinuous" vertical="center" wrapText="1"/>
    </xf>
    <xf numFmtId="0" fontId="62" fillId="0" borderId="11" xfId="0" applyFont="1" applyBorder="1" applyAlignment="1">
      <alignment horizontal="centerContinuous" vertical="center" wrapText="1"/>
    </xf>
    <xf numFmtId="0" fontId="62" fillId="0" borderId="5" xfId="0" applyFont="1" applyBorder="1" applyAlignment="1">
      <alignment horizontal="centerContinuous" vertical="center" wrapText="1"/>
    </xf>
    <xf numFmtId="0" fontId="62" fillId="0" borderId="0" xfId="0" applyFont="1" applyBorder="1" applyAlignment="1">
      <alignment horizontal="centerContinuous" vertical="center" wrapText="1"/>
    </xf>
    <xf numFmtId="0" fontId="62" fillId="0" borderId="4" xfId="0" applyFont="1" applyBorder="1" applyAlignment="1">
      <alignment horizontal="center" vertical="center" wrapText="1"/>
    </xf>
    <xf numFmtId="0" fontId="62" fillId="0" borderId="11" xfId="0" applyFont="1" applyFill="1" applyBorder="1" applyAlignment="1">
      <alignment horizontal="center" vertical="center" wrapText="1"/>
    </xf>
    <xf numFmtId="0" fontId="62" fillId="0" borderId="1" xfId="0" applyFont="1" applyFill="1" applyBorder="1" applyAlignment="1">
      <alignment horizontal="center" vertical="center" wrapText="1"/>
    </xf>
    <xf numFmtId="0" fontId="62" fillId="0" borderId="12" xfId="0" applyFont="1" applyFill="1" applyBorder="1" applyAlignment="1">
      <alignment horizontal="center" vertical="center" wrapText="1"/>
    </xf>
    <xf numFmtId="0" fontId="62" fillId="0" borderId="4" xfId="0" applyFont="1" applyBorder="1" applyAlignment="1">
      <alignment horizontal="centerContinuous" vertical="center" wrapText="1"/>
    </xf>
    <xf numFmtId="0" fontId="62" fillId="0" borderId="1" xfId="0" applyFont="1" applyBorder="1" applyAlignment="1">
      <alignment horizontal="center" vertical="center" wrapText="1"/>
    </xf>
    <xf numFmtId="0" fontId="61" fillId="0" borderId="13" xfId="0" applyFont="1" applyBorder="1" applyAlignment="1">
      <alignment horizontal="center" vertical="center" wrapText="1"/>
    </xf>
    <xf numFmtId="0" fontId="61" fillId="0" borderId="14" xfId="0" applyFont="1" applyBorder="1" applyAlignment="1">
      <alignment horizontal="center"/>
    </xf>
    <xf numFmtId="0" fontId="61" fillId="0" borderId="7" xfId="0" applyFont="1" applyBorder="1" applyAlignment="1">
      <alignment horizontal="center"/>
    </xf>
    <xf numFmtId="0" fontId="61" fillId="0" borderId="15" xfId="0" applyFont="1" applyBorder="1" applyAlignment="1">
      <alignment horizontal="center"/>
    </xf>
    <xf numFmtId="0" fontId="61" fillId="0" borderId="13" xfId="0" applyFont="1" applyBorder="1" applyAlignment="1">
      <alignment horizontal="center"/>
    </xf>
    <xf numFmtId="0" fontId="61" fillId="0" borderId="12" xfId="0" applyFont="1" applyBorder="1" applyAlignment="1">
      <alignment horizontal="center"/>
    </xf>
    <xf numFmtId="0" fontId="64" fillId="0" borderId="1" xfId="0" applyFont="1" applyBorder="1" applyAlignment="1">
      <alignment horizontal="center" vertical="center" wrapText="1"/>
    </xf>
    <xf numFmtId="0" fontId="64" fillId="15" borderId="1" xfId="0" applyFont="1" applyFill="1" applyBorder="1" applyAlignment="1" applyProtection="1">
      <alignment horizontal="center" vertical="center" wrapText="1"/>
      <protection locked="0"/>
    </xf>
    <xf numFmtId="0" fontId="64" fillId="16" borderId="1" xfId="0" applyFont="1" applyFill="1" applyBorder="1" applyAlignment="1">
      <alignment horizontal="center" vertical="center" wrapText="1"/>
    </xf>
    <xf numFmtId="2" fontId="64" fillId="16" borderId="1" xfId="0" applyNumberFormat="1" applyFont="1" applyFill="1" applyBorder="1" applyAlignment="1">
      <alignment horizontal="center" vertical="center" wrapText="1"/>
    </xf>
    <xf numFmtId="2" fontId="64" fillId="17" borderId="3" xfId="0" applyNumberFormat="1" applyFont="1" applyFill="1" applyBorder="1" applyAlignment="1" applyProtection="1">
      <alignment horizontal="center" vertical="center" wrapText="1"/>
      <protection locked="0"/>
    </xf>
    <xf numFmtId="0" fontId="64" fillId="15" borderId="11" xfId="0" applyFont="1" applyFill="1" applyBorder="1" applyAlignment="1" applyProtection="1">
      <alignment horizontal="center" vertical="center" wrapText="1"/>
      <protection locked="0"/>
    </xf>
    <xf numFmtId="0" fontId="64" fillId="15" borderId="12" xfId="0" applyFont="1" applyFill="1" applyBorder="1" applyAlignment="1" applyProtection="1">
      <alignment horizontal="center" vertical="center" wrapText="1"/>
      <protection locked="0"/>
    </xf>
    <xf numFmtId="2" fontId="64" fillId="18" borderId="11" xfId="0" applyNumberFormat="1" applyFont="1" applyFill="1" applyBorder="1" applyAlignment="1" applyProtection="1">
      <alignment horizontal="center" vertical="center" wrapText="1"/>
    </xf>
    <xf numFmtId="2" fontId="64" fillId="18" borderId="12" xfId="0" applyNumberFormat="1" applyFont="1" applyFill="1" applyBorder="1" applyAlignment="1" applyProtection="1">
      <alignment horizontal="center" vertical="center" wrapText="1"/>
    </xf>
    <xf numFmtId="0" fontId="61" fillId="0" borderId="0" xfId="0" applyFont="1" applyFill="1" applyBorder="1" applyAlignment="1">
      <alignment horizontal="center" vertical="center" wrapText="1"/>
    </xf>
    <xf numFmtId="0" fontId="64" fillId="15" borderId="1" xfId="0" applyFont="1" applyFill="1" applyBorder="1" applyAlignment="1" applyProtection="1">
      <alignment horizontal="center" vertical="center" wrapText="1"/>
    </xf>
    <xf numFmtId="0" fontId="64" fillId="15" borderId="7" xfId="0" applyFont="1" applyFill="1" applyBorder="1" applyAlignment="1" applyProtection="1">
      <alignment horizontal="center" vertical="center" wrapText="1"/>
    </xf>
    <xf numFmtId="0" fontId="64" fillId="19" borderId="1" xfId="0" applyFont="1" applyFill="1" applyBorder="1" applyAlignment="1">
      <alignment horizontal="center" vertical="center" wrapText="1"/>
    </xf>
    <xf numFmtId="0" fontId="61" fillId="15" borderId="1" xfId="0" applyFont="1" applyFill="1" applyBorder="1" applyAlignment="1" applyProtection="1">
      <alignment horizontal="center" vertical="center" wrapText="1"/>
    </xf>
    <xf numFmtId="0" fontId="62" fillId="19" borderId="0" xfId="0" applyFont="1" applyFill="1" applyBorder="1" applyAlignment="1">
      <alignment horizontal="center" vertical="center" wrapText="1"/>
    </xf>
    <xf numFmtId="2" fontId="64" fillId="15" borderId="1" xfId="0" applyNumberFormat="1" applyFont="1" applyFill="1" applyBorder="1" applyAlignment="1" applyProtection="1">
      <alignment horizontal="center" vertical="center" wrapText="1"/>
      <protection locked="0"/>
    </xf>
    <xf numFmtId="2" fontId="64" fillId="15" borderId="1" xfId="0" applyNumberFormat="1" applyFont="1" applyFill="1" applyBorder="1" applyAlignment="1" applyProtection="1">
      <alignment horizontal="center" vertical="center" wrapText="1"/>
    </xf>
    <xf numFmtId="0" fontId="61" fillId="0" borderId="16" xfId="0" applyFont="1" applyBorder="1" applyAlignment="1">
      <alignment horizontal="center" vertical="center" wrapText="1"/>
    </xf>
    <xf numFmtId="0" fontId="62" fillId="0" borderId="1" xfId="0" applyFont="1" applyBorder="1" applyAlignment="1">
      <alignment horizontal="right" vertical="center" wrapText="1"/>
    </xf>
    <xf numFmtId="2" fontId="62" fillId="18" borderId="1" xfId="0" applyNumberFormat="1" applyFont="1" applyFill="1" applyBorder="1" applyAlignment="1">
      <alignment horizontal="center" vertical="center" wrapText="1"/>
    </xf>
    <xf numFmtId="2" fontId="61" fillId="19" borderId="0" xfId="0" applyNumberFormat="1" applyFont="1" applyFill="1" applyBorder="1" applyAlignment="1" applyProtection="1">
      <alignment horizontal="center" vertical="center" wrapText="1"/>
      <protection locked="0"/>
    </xf>
    <xf numFmtId="0" fontId="61" fillId="19" borderId="17" xfId="0" applyFont="1" applyFill="1" applyBorder="1" applyAlignment="1" applyProtection="1">
      <alignment horizontal="center" vertical="center" wrapText="1"/>
      <protection locked="0"/>
    </xf>
    <xf numFmtId="2" fontId="61" fillId="19" borderId="17" xfId="0" applyNumberFormat="1" applyFont="1" applyFill="1" applyBorder="1" applyAlignment="1" applyProtection="1">
      <alignment horizontal="center" vertical="center" wrapText="1"/>
    </xf>
    <xf numFmtId="2" fontId="61" fillId="19" borderId="18" xfId="0" applyNumberFormat="1" applyFont="1" applyFill="1" applyBorder="1" applyAlignment="1" applyProtection="1">
      <alignment horizontal="center" vertical="center" wrapText="1"/>
    </xf>
    <xf numFmtId="2" fontId="62" fillId="18" borderId="1" xfId="0" applyNumberFormat="1" applyFont="1" applyFill="1" applyBorder="1" applyAlignment="1" applyProtection="1">
      <alignment horizontal="center" vertical="center" wrapText="1"/>
    </xf>
    <xf numFmtId="0" fontId="64" fillId="0" borderId="0" xfId="0" applyFont="1" applyBorder="1"/>
    <xf numFmtId="0" fontId="63" fillId="0" borderId="19" xfId="0" applyFont="1" applyFill="1" applyBorder="1" applyAlignment="1">
      <alignment horizontal="center" vertical="center" wrapText="1"/>
    </xf>
    <xf numFmtId="0" fontId="62" fillId="19" borderId="1" xfId="0" applyFont="1" applyFill="1" applyBorder="1" applyAlignment="1">
      <alignment horizontal="center" vertical="center" wrapText="1"/>
    </xf>
    <xf numFmtId="1" fontId="62" fillId="18" borderId="1" xfId="0" applyNumberFormat="1" applyFont="1" applyFill="1" applyBorder="1" applyAlignment="1">
      <alignment horizontal="center" vertical="center" wrapText="1"/>
    </xf>
    <xf numFmtId="2" fontId="62" fillId="19" borderId="0" xfId="0" applyNumberFormat="1" applyFont="1" applyFill="1" applyBorder="1" applyAlignment="1">
      <alignment horizontal="center" vertical="center" wrapText="1"/>
    </xf>
    <xf numFmtId="2" fontId="62" fillId="19" borderId="0" xfId="0" applyNumberFormat="1" applyFont="1" applyFill="1" applyBorder="1" applyAlignment="1" applyProtection="1">
      <alignment horizontal="center" vertical="center" wrapText="1"/>
    </xf>
    <xf numFmtId="0" fontId="61" fillId="0" borderId="17" xfId="0" applyFont="1" applyBorder="1"/>
    <xf numFmtId="0" fontId="62" fillId="19" borderId="0" xfId="0" applyFont="1" applyFill="1" applyBorder="1" applyAlignment="1" applyProtection="1">
      <alignment horizontal="center" vertical="center" wrapText="1"/>
      <protection locked="0"/>
    </xf>
    <xf numFmtId="0" fontId="64" fillId="0" borderId="0" xfId="0" applyFont="1" applyBorder="1" applyAlignment="1">
      <alignment horizontal="left" vertical="center"/>
    </xf>
    <xf numFmtId="0" fontId="64" fillId="0" borderId="0" xfId="0" applyFont="1" applyBorder="1" applyAlignment="1">
      <alignment horizontal="left"/>
    </xf>
    <xf numFmtId="0" fontId="65" fillId="0" borderId="1" xfId="0" applyFont="1" applyFill="1" applyBorder="1" applyAlignment="1">
      <alignment horizontal="center" vertical="center" wrapText="1"/>
    </xf>
    <xf numFmtId="0" fontId="62" fillId="18" borderId="1" xfId="0" applyFont="1" applyFill="1" applyBorder="1" applyAlignment="1">
      <alignment horizontal="center" vertical="center" wrapText="1"/>
    </xf>
    <xf numFmtId="0" fontId="62" fillId="19" borderId="21" xfId="0" applyFont="1" applyFill="1" applyBorder="1" applyAlignment="1">
      <alignment horizontal="center" vertical="center" wrapText="1"/>
    </xf>
    <xf numFmtId="1" fontId="62" fillId="19" borderId="0" xfId="0" applyNumberFormat="1" applyFont="1" applyFill="1" applyBorder="1" applyAlignment="1">
      <alignment horizontal="center" vertical="center" wrapText="1"/>
    </xf>
    <xf numFmtId="1" fontId="62" fillId="0" borderId="1" xfId="0" applyNumberFormat="1" applyFont="1" applyBorder="1" applyAlignment="1">
      <alignment horizontal="center" vertical="center" wrapText="1"/>
    </xf>
    <xf numFmtId="2" fontId="64" fillId="18" borderId="1" xfId="0" applyNumberFormat="1" applyFont="1" applyFill="1" applyBorder="1" applyAlignment="1">
      <alignment horizontal="center" vertical="center" wrapText="1"/>
    </xf>
    <xf numFmtId="2" fontId="64" fillId="20" borderId="1" xfId="0" applyNumberFormat="1" applyFont="1" applyFill="1" applyBorder="1" applyAlignment="1" applyProtection="1">
      <alignment horizontal="center" vertical="center" wrapText="1"/>
    </xf>
    <xf numFmtId="0" fontId="64" fillId="18" borderId="1" xfId="0" applyFont="1" applyFill="1" applyBorder="1" applyAlignment="1">
      <alignment horizontal="center" vertical="center" wrapText="1"/>
    </xf>
    <xf numFmtId="0" fontId="62" fillId="0" borderId="23" xfId="0" applyFont="1" applyBorder="1" applyAlignment="1">
      <alignment horizontal="left" vertical="center" wrapText="1"/>
    </xf>
    <xf numFmtId="0" fontId="63" fillId="0" borderId="2" xfId="0" applyFont="1" applyBorder="1" applyAlignment="1">
      <alignment horizontal="center" vertical="center" wrapText="1"/>
    </xf>
    <xf numFmtId="0" fontId="61" fillId="17" borderId="20" xfId="0" applyFont="1" applyFill="1" applyBorder="1" applyAlignment="1">
      <alignment horizontal="center" vertical="center" wrapText="1"/>
    </xf>
    <xf numFmtId="0" fontId="62" fillId="0" borderId="22" xfId="0" applyFont="1" applyBorder="1" applyAlignment="1">
      <alignment horizontal="center" vertical="center" wrapText="1"/>
    </xf>
    <xf numFmtId="0" fontId="63" fillId="0" borderId="17" xfId="0" applyFont="1" applyBorder="1" applyAlignment="1">
      <alignment horizontal="center" vertical="center" wrapText="1"/>
    </xf>
    <xf numFmtId="2" fontId="64" fillId="20" borderId="1" xfId="0" applyNumberFormat="1" applyFont="1" applyFill="1" applyBorder="1" applyAlignment="1">
      <alignment horizontal="center" vertical="center" wrapText="1"/>
    </xf>
    <xf numFmtId="0" fontId="16" fillId="0" borderId="0" xfId="0" applyFont="1" applyBorder="1" applyAlignment="1">
      <alignment horizontal="left" vertical="top" wrapText="1"/>
    </xf>
    <xf numFmtId="0" fontId="16" fillId="0" borderId="0" xfId="0" applyFont="1" applyBorder="1" applyAlignment="1">
      <alignment horizontal="left" vertical="top"/>
    </xf>
    <xf numFmtId="0" fontId="24" fillId="0" borderId="0" xfId="0" applyFont="1" applyAlignment="1">
      <alignment vertical="top"/>
    </xf>
    <xf numFmtId="0" fontId="6" fillId="0" borderId="1" xfId="0" applyFont="1" applyFill="1" applyBorder="1" applyAlignment="1">
      <alignment vertical="top" wrapText="1"/>
    </xf>
    <xf numFmtId="0" fontId="23" fillId="0" borderId="0" xfId="0" applyFont="1" applyAlignment="1">
      <alignment vertical="top"/>
    </xf>
    <xf numFmtId="170" fontId="69" fillId="0" borderId="28" xfId="2" applyNumberFormat="1" applyFont="1" applyFill="1" applyBorder="1" applyAlignment="1">
      <alignment vertical="top" wrapText="1"/>
    </xf>
    <xf numFmtId="165" fontId="69" fillId="0" borderId="28" xfId="2" applyNumberFormat="1" applyFont="1" applyFill="1" applyBorder="1" applyAlignment="1">
      <alignment vertical="top" wrapText="1"/>
    </xf>
    <xf numFmtId="0" fontId="69" fillId="0" borderId="28" xfId="2" applyFont="1" applyFill="1" applyBorder="1" applyAlignment="1">
      <alignment vertical="top" wrapText="1"/>
    </xf>
    <xf numFmtId="0" fontId="70" fillId="21" borderId="28" xfId="2" applyFont="1" applyFill="1" applyBorder="1" applyAlignment="1">
      <alignment vertical="top"/>
    </xf>
    <xf numFmtId="0" fontId="70" fillId="21" borderId="28" xfId="3" applyFont="1" applyFill="1" applyBorder="1" applyAlignment="1">
      <alignment vertical="top" wrapText="1"/>
    </xf>
    <xf numFmtId="49" fontId="17" fillId="2" borderId="1" xfId="0" applyNumberFormat="1" applyFont="1" applyFill="1" applyBorder="1" applyAlignment="1">
      <alignment vertical="top"/>
    </xf>
    <xf numFmtId="0" fontId="17" fillId="2" borderId="1" xfId="0" applyFont="1" applyFill="1" applyBorder="1" applyAlignment="1">
      <alignment vertical="top"/>
    </xf>
    <xf numFmtId="0" fontId="6" fillId="2" borderId="1" xfId="0" applyFont="1" applyFill="1" applyBorder="1" applyAlignment="1">
      <alignment vertical="top"/>
    </xf>
    <xf numFmtId="0" fontId="6" fillId="0" borderId="0" xfId="0" applyFont="1"/>
    <xf numFmtId="0" fontId="72" fillId="0" borderId="1" xfId="0" applyFont="1" applyBorder="1" applyAlignment="1">
      <alignment vertical="top" wrapText="1"/>
    </xf>
    <xf numFmtId="1" fontId="21" fillId="0" borderId="0" xfId="0" applyNumberFormat="1" applyFont="1"/>
    <xf numFmtId="1" fontId="9" fillId="0" borderId="0" xfId="0" applyNumberFormat="1" applyFont="1" applyAlignment="1">
      <alignment horizontal="left" vertical="top"/>
    </xf>
    <xf numFmtId="1" fontId="2" fillId="0" borderId="0" xfId="0" applyNumberFormat="1" applyFont="1" applyAlignment="1">
      <alignment horizontal="right" vertical="top"/>
    </xf>
    <xf numFmtId="1" fontId="10" fillId="3" borderId="1" xfId="0" applyNumberFormat="1" applyFont="1" applyFill="1" applyBorder="1" applyAlignment="1">
      <alignment vertical="top"/>
    </xf>
    <xf numFmtId="1" fontId="17" fillId="2" borderId="1" xfId="0" applyNumberFormat="1" applyFont="1" applyFill="1" applyBorder="1" applyAlignment="1">
      <alignment vertical="top"/>
    </xf>
    <xf numFmtId="1" fontId="2" fillId="0" borderId="0" xfId="0" applyNumberFormat="1" applyFont="1" applyAlignment="1">
      <alignment vertical="top"/>
    </xf>
    <xf numFmtId="0" fontId="0" fillId="0" borderId="1" xfId="0" applyBorder="1" applyAlignment="1">
      <alignment wrapText="1"/>
    </xf>
    <xf numFmtId="0" fontId="17" fillId="0" borderId="1" xfId="0" applyFont="1" applyBorder="1" applyAlignment="1">
      <alignment vertical="top" wrapText="1"/>
    </xf>
    <xf numFmtId="168" fontId="17" fillId="0" borderId="1" xfId="0" applyNumberFormat="1" applyFont="1" applyBorder="1" applyAlignment="1">
      <alignment vertical="top"/>
    </xf>
    <xf numFmtId="0" fontId="6" fillId="0" borderId="1" xfId="0" applyFont="1" applyBorder="1" applyAlignment="1">
      <alignment horizontal="left"/>
    </xf>
    <xf numFmtId="0" fontId="6" fillId="0" borderId="1" xfId="2" applyFont="1" applyBorder="1" applyAlignment="1">
      <alignment horizontal="left" vertical="center"/>
    </xf>
    <xf numFmtId="0" fontId="6" fillId="0" borderId="1" xfId="2" applyFont="1" applyBorder="1" applyAlignment="1">
      <alignment horizontal="left"/>
    </xf>
    <xf numFmtId="0" fontId="6" fillId="0" borderId="1" xfId="0" quotePrefix="1" applyFont="1" applyBorder="1"/>
    <xf numFmtId="0" fontId="6" fillId="0" borderId="1" xfId="2" quotePrefix="1" applyFont="1" applyBorder="1" applyAlignment="1">
      <alignment horizontal="left"/>
    </xf>
    <xf numFmtId="0" fontId="27" fillId="9" borderId="1" xfId="0" applyFont="1" applyFill="1" applyBorder="1" applyAlignment="1" applyProtection="1">
      <alignment vertical="center" wrapText="1"/>
    </xf>
    <xf numFmtId="0" fontId="70" fillId="21" borderId="29" xfId="2" applyFont="1" applyFill="1" applyBorder="1" applyAlignment="1">
      <alignment wrapText="1"/>
    </xf>
    <xf numFmtId="0" fontId="45" fillId="5" borderId="1" xfId="0" applyFont="1" applyFill="1" applyBorder="1" applyAlignment="1" applyProtection="1">
      <alignment horizontal="center" vertical="center" wrapText="1"/>
      <protection locked="0"/>
    </xf>
    <xf numFmtId="0" fontId="45" fillId="5" borderId="6" xfId="0" applyFont="1" applyFill="1" applyBorder="1" applyAlignment="1" applyProtection="1">
      <alignment horizontal="center" vertical="center" wrapText="1"/>
      <protection locked="0"/>
    </xf>
    <xf numFmtId="0" fontId="6" fillId="0" borderId="1" xfId="0" applyFont="1" applyBorder="1" applyAlignment="1">
      <alignment vertical="top" wrapText="1"/>
    </xf>
    <xf numFmtId="0" fontId="6" fillId="0" borderId="1" xfId="0" applyFont="1" applyBorder="1" applyAlignment="1">
      <alignment vertical="top"/>
    </xf>
    <xf numFmtId="0" fontId="6" fillId="0" borderId="0" xfId="0" applyFont="1"/>
    <xf numFmtId="0" fontId="17" fillId="2" borderId="1" xfId="0" applyFont="1" applyFill="1" applyBorder="1" applyAlignment="1">
      <alignment vertical="top" wrapText="1"/>
    </xf>
    <xf numFmtId="168" fontId="6" fillId="0" borderId="1" xfId="0" applyNumberFormat="1" applyFont="1" applyBorder="1" applyAlignment="1">
      <alignment vertical="top"/>
    </xf>
    <xf numFmtId="0" fontId="6" fillId="0" borderId="0" xfId="0" applyFont="1" applyFill="1"/>
    <xf numFmtId="168" fontId="1" fillId="0" borderId="1" xfId="0" applyNumberFormat="1" applyFont="1" applyBorder="1" applyAlignment="1">
      <alignment vertical="top"/>
    </xf>
    <xf numFmtId="167" fontId="17" fillId="2" borderId="1" xfId="0" applyNumberFormat="1" applyFont="1" applyFill="1" applyBorder="1" applyAlignment="1">
      <alignment vertical="top"/>
    </xf>
    <xf numFmtId="0" fontId="17" fillId="2" borderId="1" xfId="0" applyFont="1" applyFill="1" applyBorder="1" applyAlignment="1">
      <alignment vertical="top"/>
    </xf>
    <xf numFmtId="168" fontId="17" fillId="2" borderId="1" xfId="0" applyNumberFormat="1" applyFont="1" applyFill="1" applyBorder="1" applyAlignment="1">
      <alignment vertical="top"/>
    </xf>
    <xf numFmtId="49" fontId="6" fillId="0" borderId="1" xfId="0" applyNumberFormat="1" applyFont="1" applyBorder="1" applyAlignment="1">
      <alignment horizontal="left" vertical="top"/>
    </xf>
    <xf numFmtId="0" fontId="6" fillId="0" borderId="0" xfId="0" applyFont="1" applyFill="1" applyBorder="1"/>
    <xf numFmtId="0" fontId="69" fillId="0" borderId="1" xfId="2" applyFont="1" applyBorder="1" applyAlignment="1">
      <alignment vertical="top"/>
    </xf>
    <xf numFmtId="0" fontId="45" fillId="8" borderId="20" xfId="0" applyFont="1" applyFill="1" applyBorder="1" applyAlignment="1">
      <alignment horizontal="center" vertical="center" wrapText="1"/>
    </xf>
    <xf numFmtId="167" fontId="17" fillId="2" borderId="6" xfId="0" applyNumberFormat="1" applyFont="1" applyFill="1" applyBorder="1" applyAlignment="1">
      <alignment vertical="top"/>
    </xf>
    <xf numFmtId="0" fontId="17" fillId="2" borderId="6" xfId="0" applyFont="1" applyFill="1" applyBorder="1" applyAlignment="1">
      <alignment vertical="top"/>
    </xf>
    <xf numFmtId="0" fontId="17" fillId="2" borderId="6" xfId="0" applyFont="1" applyFill="1" applyBorder="1" applyAlignment="1">
      <alignment vertical="top" wrapText="1"/>
    </xf>
    <xf numFmtId="168" fontId="17" fillId="9" borderId="1" xfId="0" applyNumberFormat="1" applyFont="1" applyFill="1" applyBorder="1" applyAlignment="1">
      <alignment vertical="top"/>
    </xf>
    <xf numFmtId="0" fontId="17" fillId="9" borderId="1" xfId="0" applyFont="1" applyFill="1" applyBorder="1" applyAlignment="1">
      <alignment vertical="top"/>
    </xf>
    <xf numFmtId="0" fontId="17" fillId="9" borderId="1" xfId="0" applyFont="1" applyFill="1" applyBorder="1" applyAlignment="1">
      <alignment vertical="top" wrapText="1"/>
    </xf>
    <xf numFmtId="49" fontId="69" fillId="0" borderId="1" xfId="2" applyNumberFormat="1" applyFont="1" applyBorder="1" applyAlignment="1">
      <alignment vertical="top"/>
    </xf>
    <xf numFmtId="0" fontId="69" fillId="0" borderId="1" xfId="2" applyFont="1" applyBorder="1" applyAlignment="1">
      <alignment vertical="top" wrapText="1"/>
    </xf>
    <xf numFmtId="0" fontId="75" fillId="9" borderId="0" xfId="0" applyFont="1" applyFill="1" applyAlignment="1">
      <alignment horizontal="center" vertical="top"/>
    </xf>
    <xf numFmtId="0" fontId="70" fillId="21" borderId="29" xfId="2" applyFont="1" applyFill="1" applyBorder="1" applyAlignment="1">
      <alignment vertical="top"/>
    </xf>
    <xf numFmtId="0" fontId="69" fillId="0" borderId="1" xfId="2" applyFont="1" applyBorder="1" applyAlignment="1">
      <alignment horizontal="center" vertical="top" wrapText="1"/>
    </xf>
    <xf numFmtId="0" fontId="69" fillId="0" borderId="1" xfId="2" applyFont="1" applyBorder="1" applyAlignment="1">
      <alignment horizontal="center" wrapText="1"/>
    </xf>
    <xf numFmtId="168" fontId="1" fillId="0" borderId="1" xfId="0" applyNumberFormat="1" applyFont="1" applyFill="1" applyBorder="1" applyAlignment="1">
      <alignment vertical="top"/>
    </xf>
    <xf numFmtId="0" fontId="3" fillId="0" borderId="1" xfId="0" applyFont="1" applyBorder="1" applyAlignment="1">
      <alignment vertical="top"/>
    </xf>
    <xf numFmtId="0" fontId="76" fillId="0" borderId="1" xfId="2" applyFont="1" applyBorder="1" applyAlignment="1">
      <alignment horizontal="left" vertical="center"/>
    </xf>
    <xf numFmtId="0" fontId="76" fillId="0" borderId="31" xfId="2" applyFont="1" applyBorder="1" applyAlignment="1">
      <alignment horizontal="left"/>
    </xf>
    <xf numFmtId="0" fontId="77" fillId="0" borderId="1" xfId="2" quotePrefix="1" applyFont="1" applyBorder="1"/>
    <xf numFmtId="0" fontId="1" fillId="0" borderId="30" xfId="2" applyFont="1" applyBorder="1"/>
    <xf numFmtId="0" fontId="6" fillId="0" borderId="7" xfId="0" applyFont="1" applyBorder="1"/>
    <xf numFmtId="0" fontId="76" fillId="0" borderId="32" xfId="2" applyFont="1" applyBorder="1" applyAlignment="1">
      <alignment horizontal="left"/>
    </xf>
    <xf numFmtId="0" fontId="77" fillId="0" borderId="1" xfId="2" quotePrefix="1" applyFont="1" applyBorder="1" applyAlignment="1">
      <alignment horizontal="left"/>
    </xf>
    <xf numFmtId="0" fontId="16" fillId="0" borderId="0" xfId="0" applyFont="1" applyAlignment="1">
      <alignment horizontal="left" vertical="top" wrapText="1"/>
    </xf>
    <xf numFmtId="0" fontId="70" fillId="21" borderId="28" xfId="2" applyFont="1" applyFill="1" applyBorder="1" applyAlignment="1">
      <alignment vertical="top" wrapText="1"/>
    </xf>
    <xf numFmtId="0" fontId="20" fillId="9" borderId="0" xfId="0" applyFont="1" applyFill="1" applyBorder="1" applyAlignment="1">
      <alignment horizontal="center" vertical="center" wrapText="1"/>
    </xf>
    <xf numFmtId="0" fontId="2" fillId="0" borderId="1" xfId="0" applyFont="1" applyBorder="1" applyAlignment="1">
      <alignment vertical="top" wrapText="1"/>
    </xf>
    <xf numFmtId="0" fontId="2" fillId="0" borderId="1" xfId="0" applyFont="1" applyBorder="1" applyAlignment="1">
      <alignment vertical="top"/>
    </xf>
    <xf numFmtId="0" fontId="69" fillId="0" borderId="1" xfId="2" applyFont="1" applyFill="1" applyBorder="1" applyAlignment="1">
      <alignment vertical="top"/>
    </xf>
    <xf numFmtId="168" fontId="6" fillId="0" borderId="1" xfId="0" applyNumberFormat="1" applyFont="1" applyFill="1" applyBorder="1" applyAlignment="1">
      <alignment vertical="top"/>
    </xf>
    <xf numFmtId="0" fontId="6" fillId="0" borderId="1" xfId="2" applyFont="1" applyBorder="1" applyAlignment="1">
      <alignment horizontal="center" vertical="top" wrapText="1"/>
    </xf>
    <xf numFmtId="0" fontId="17" fillId="0" borderId="1" xfId="0" applyFont="1" applyFill="1" applyBorder="1" applyAlignment="1">
      <alignment vertical="top" wrapText="1"/>
    </xf>
    <xf numFmtId="0" fontId="73" fillId="9" borderId="0" xfId="0" applyFont="1" applyFill="1" applyBorder="1" applyAlignment="1">
      <alignment vertical="center" wrapText="1"/>
    </xf>
    <xf numFmtId="0" fontId="6" fillId="9" borderId="0" xfId="0" applyFont="1" applyFill="1" applyBorder="1"/>
    <xf numFmtId="0" fontId="2" fillId="9" borderId="0" xfId="0" applyFont="1" applyFill="1" applyBorder="1"/>
    <xf numFmtId="0" fontId="2" fillId="9" borderId="0" xfId="0" applyFont="1" applyFill="1" applyBorder="1" applyAlignment="1">
      <alignment vertical="top"/>
    </xf>
    <xf numFmtId="0" fontId="3" fillId="9" borderId="0" xfId="0" applyFont="1" applyFill="1" applyBorder="1" applyAlignment="1">
      <alignment wrapText="1"/>
    </xf>
    <xf numFmtId="0" fontId="71" fillId="0" borderId="1" xfId="2" applyFont="1" applyBorder="1" applyAlignment="1">
      <alignment horizontal="left" vertical="top" wrapText="1"/>
    </xf>
    <xf numFmtId="168" fontId="6" fillId="9" borderId="1" xfId="0" applyNumberFormat="1" applyFont="1" applyFill="1" applyBorder="1" applyAlignment="1">
      <alignment vertical="top"/>
    </xf>
    <xf numFmtId="49" fontId="1" fillId="0" borderId="1" xfId="0" applyNumberFormat="1" applyFont="1" applyBorder="1" applyAlignment="1">
      <alignment horizontal="left" vertical="top"/>
    </xf>
    <xf numFmtId="168" fontId="17" fillId="9" borderId="1" xfId="0" applyNumberFormat="1" applyFont="1" applyFill="1" applyBorder="1" applyAlignment="1">
      <alignment horizontal="left" vertical="top"/>
    </xf>
    <xf numFmtId="0" fontId="69" fillId="0" borderId="1" xfId="2" applyFont="1" applyBorder="1" applyAlignment="1">
      <alignment horizontal="left" vertical="top" wrapText="1"/>
    </xf>
    <xf numFmtId="0" fontId="3" fillId="0" borderId="1" xfId="0" quotePrefix="1" applyFont="1" applyBorder="1" applyAlignment="1">
      <alignment horizontal="right" vertical="top"/>
    </xf>
    <xf numFmtId="1" fontId="17" fillId="2" borderId="1" xfId="0" applyNumberFormat="1" applyFont="1" applyFill="1" applyBorder="1" applyAlignment="1">
      <alignment horizontal="left" vertical="top"/>
    </xf>
    <xf numFmtId="165" fontId="6" fillId="0" borderId="1" xfId="0" quotePrefix="1" applyNumberFormat="1" applyFont="1" applyBorder="1" applyAlignment="1">
      <alignment horizontal="left" vertical="top"/>
    </xf>
    <xf numFmtId="49" fontId="69" fillId="0" borderId="1" xfId="2" quotePrefix="1" applyNumberFormat="1" applyFont="1" applyBorder="1" applyAlignment="1">
      <alignment vertical="top"/>
    </xf>
    <xf numFmtId="49" fontId="70" fillId="21" borderId="28" xfId="3" applyNumberFormat="1" applyFont="1" applyFill="1" applyBorder="1" applyAlignment="1">
      <alignment horizontal="left" vertical="top"/>
    </xf>
    <xf numFmtId="0" fontId="20" fillId="9" borderId="0" xfId="0" applyFont="1" applyFill="1" applyBorder="1" applyAlignment="1">
      <alignment horizontal="center" vertical="center" wrapText="1"/>
    </xf>
    <xf numFmtId="0" fontId="2" fillId="0" borderId="1" xfId="0" applyFont="1" applyBorder="1" applyAlignment="1">
      <alignment horizontal="center" vertical="top"/>
    </xf>
    <xf numFmtId="0" fontId="6" fillId="0" borderId="1" xfId="0" quotePrefix="1" applyFont="1" applyBorder="1" applyAlignment="1">
      <alignment horizontal="right" vertical="top"/>
    </xf>
    <xf numFmtId="0" fontId="17" fillId="0" borderId="1" xfId="0" applyFont="1" applyBorder="1" applyAlignment="1">
      <alignment horizontal="left" vertical="top" wrapText="1"/>
    </xf>
    <xf numFmtId="0" fontId="78" fillId="0" borderId="1" xfId="0" applyFont="1" applyBorder="1" applyAlignment="1">
      <alignment vertical="top" wrapText="1"/>
    </xf>
    <xf numFmtId="0" fontId="6" fillId="0" borderId="1" xfId="0" applyFont="1" applyBorder="1" applyAlignment="1">
      <alignment wrapText="1"/>
    </xf>
    <xf numFmtId="0" fontId="44" fillId="0" borderId="24" xfId="0" applyFont="1" applyBorder="1" applyAlignment="1">
      <alignment horizontal="left" vertical="center" wrapText="1"/>
    </xf>
    <xf numFmtId="0" fontId="44" fillId="0" borderId="25" xfId="0" applyFont="1" applyBorder="1" applyAlignment="1">
      <alignment horizontal="left" vertical="center" wrapText="1"/>
    </xf>
    <xf numFmtId="0" fontId="44" fillId="0" borderId="26" xfId="0" applyFont="1" applyBorder="1" applyAlignment="1">
      <alignment horizontal="left" vertical="center" wrapText="1"/>
    </xf>
    <xf numFmtId="0" fontId="64" fillId="0" borderId="24" xfId="0" applyFont="1" applyBorder="1" applyAlignment="1">
      <alignment horizontal="left" vertical="center" wrapText="1"/>
    </xf>
    <xf numFmtId="0" fontId="64" fillId="0" borderId="25" xfId="0" applyFont="1" applyBorder="1" applyAlignment="1">
      <alignment horizontal="left" vertical="center" wrapText="1"/>
    </xf>
    <xf numFmtId="0" fontId="64" fillId="0" borderId="26" xfId="0" applyFont="1" applyBorder="1" applyAlignment="1">
      <alignment horizontal="left" vertical="center" wrapText="1"/>
    </xf>
    <xf numFmtId="0" fontId="23" fillId="0" borderId="0" xfId="0" applyFont="1" applyBorder="1" applyAlignment="1">
      <alignment horizontal="left" vertical="top"/>
    </xf>
    <xf numFmtId="0" fontId="24" fillId="0" borderId="0" xfId="0" applyFont="1" applyBorder="1" applyAlignment="1">
      <alignment vertical="top"/>
    </xf>
    <xf numFmtId="0" fontId="16" fillId="0" borderId="0" xfId="0" applyFont="1" applyAlignment="1">
      <alignment horizontal="left" vertical="top" wrapText="1"/>
    </xf>
    <xf numFmtId="0" fontId="16" fillId="0" borderId="0" xfId="0" applyFont="1" applyAlignment="1">
      <alignment horizontal="left" vertical="top"/>
    </xf>
    <xf numFmtId="0" fontId="73" fillId="9" borderId="0" xfId="0" applyFont="1" applyFill="1" applyBorder="1" applyAlignment="1">
      <alignment horizontal="center" vertical="center" wrapText="1"/>
    </xf>
    <xf numFmtId="0" fontId="73" fillId="9" borderId="0" xfId="0" applyFont="1" applyFill="1" applyAlignment="1">
      <alignment horizontal="center" vertical="center" wrapText="1"/>
    </xf>
    <xf numFmtId="0" fontId="16" fillId="0" borderId="0" xfId="0" applyFont="1" applyBorder="1" applyAlignment="1">
      <alignment horizontal="left" vertical="top" wrapText="1"/>
    </xf>
    <xf numFmtId="0" fontId="16" fillId="0" borderId="0" xfId="0" applyFont="1" applyBorder="1" applyAlignment="1">
      <alignment horizontal="left" vertical="top"/>
    </xf>
    <xf numFmtId="49" fontId="10" fillId="3" borderId="4" xfId="0" applyNumberFormat="1" applyFont="1" applyFill="1" applyBorder="1" applyAlignment="1">
      <alignment horizontal="left" vertical="top"/>
    </xf>
    <xf numFmtId="49" fontId="10" fillId="3" borderId="3" xfId="0" applyNumberFormat="1" applyFont="1" applyFill="1" applyBorder="1" applyAlignment="1">
      <alignment horizontal="left" vertical="top"/>
    </xf>
    <xf numFmtId="49" fontId="10" fillId="3" borderId="5" xfId="0" applyNumberFormat="1" applyFont="1" applyFill="1" applyBorder="1" applyAlignment="1">
      <alignment horizontal="left" vertical="top"/>
    </xf>
    <xf numFmtId="0" fontId="6" fillId="0" borderId="4" xfId="0" applyFont="1" applyBorder="1" applyAlignment="1">
      <alignment horizontal="left" vertical="top" wrapText="1"/>
    </xf>
    <xf numFmtId="0" fontId="6" fillId="0" borderId="3" xfId="0" applyFont="1" applyBorder="1" applyAlignment="1">
      <alignment horizontal="left" vertical="top"/>
    </xf>
    <xf numFmtId="0" fontId="6" fillId="0" borderId="5" xfId="0" applyFont="1" applyBorder="1" applyAlignment="1">
      <alignment horizontal="left" vertical="top"/>
    </xf>
    <xf numFmtId="0" fontId="6" fillId="0" borderId="5" xfId="0" applyFont="1" applyBorder="1" applyAlignment="1">
      <alignment horizontal="left" vertical="top" wrapText="1"/>
    </xf>
    <xf numFmtId="0" fontId="20" fillId="9" borderId="16"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6" fillId="0" borderId="0" xfId="0" applyFont="1" applyBorder="1" applyAlignment="1">
      <alignment horizontal="left" vertical="top"/>
    </xf>
    <xf numFmtId="0" fontId="6" fillId="0" borderId="4" xfId="0" applyFont="1" applyBorder="1"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horizontal="left" vertical="top"/>
    </xf>
    <xf numFmtId="49" fontId="10" fillId="3" borderId="1" xfId="0" applyNumberFormat="1" applyFont="1" applyFill="1" applyBorder="1" applyAlignment="1">
      <alignment horizontal="left" vertical="top"/>
    </xf>
  </cellXfs>
  <cellStyles count="5">
    <cellStyle name="Excel Built-in Normal" xfId="2" xr:uid="{00000000-0005-0000-0000-000000000000}"/>
    <cellStyle name="Excel Built-in Normal 1" xfId="3" xr:uid="{00000000-0005-0000-0000-000001000000}"/>
    <cellStyle name="Excel Built-in Normal 1 2" xfId="4" xr:uid="{00000000-0005-0000-0000-000002000000}"/>
    <cellStyle name="Normal" xfId="0" builtinId="0"/>
    <cellStyle name="Normal_GalaCXy XP Requirement FULL v1.0" xfId="1" xr:uid="{00000000-0005-0000-0000-000004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selvamut/AppData/Local/Microsoft/Windows/Temporary%20Internet%20Files/Content.Outlook/YU59F2KC/X34.7%20Change%20Plan%20and%20Schedule%20Template%20(v6.01%20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Documents%20and%20Settings/IMTKYS/Desktop/DOCUME~1/IMTYCC/LOCALS~1/Temp/XPgrpwise/X34.7%20Change%20Plan%20and%20Schedule%20Template%20(modified%20by%20Stanle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Documents%20and%20Settings/CPPSWO/My%20Documents/CX/Templates/X34%207_Change_Plan_and_Schedule_Template%20v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Documents%20and%20Settings/CPPSWO/Desktop/Copy%20of%20X34%207_Change_Plan_and_Schedule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Mapping"/>
      <sheetName val="Impact-Risk Assessment (Prod)"/>
      <sheetName val="Impact-Risk Assessment (ETE)"/>
      <sheetName val="Pre-Approval Questions"/>
      <sheetName val="Milestones"/>
      <sheetName val="Pre-impln Verification"/>
      <sheetName val="Implementation Procedures"/>
      <sheetName val="Post-impln Verification"/>
      <sheetName val="Remediation Procedures"/>
      <sheetName val="Contacts"/>
      <sheetName val="Supplement Info"/>
      <sheetName val="Source &amp; Build Info"/>
      <sheetName val="RFC"/>
      <sheetName val="Documents updated"/>
      <sheetName val="Document Control"/>
      <sheetName val="RFC_supp"/>
    </sheetNames>
    <sheetDataSet>
      <sheetData sheetId="0"/>
      <sheetData sheetId="1"/>
      <sheetData sheetId="2"/>
      <sheetData sheetId="3"/>
      <sheetData sheetId="4"/>
      <sheetData sheetId="5">
        <row r="1">
          <cell r="A1" t="str">
            <v>Change Description:  Please type in the change description</v>
          </cell>
        </row>
      </sheetData>
      <sheetData sheetId="6"/>
      <sheetData sheetId="7"/>
      <sheetData sheetId="8"/>
      <sheetData sheetId="9"/>
      <sheetData sheetId="10"/>
      <sheetData sheetId="11"/>
      <sheetData sheetId="12"/>
      <sheetData sheetId="13"/>
      <sheetData sheetId="14"/>
      <sheetData sheetId="15"/>
      <sheetData sheetId="16">
        <row r="2">
          <cell r="A2" t="str">
            <v>Add</v>
          </cell>
          <cell r="B2" t="str">
            <v>Host Record</v>
          </cell>
          <cell r="C2" t="str">
            <v>Internal</v>
          </cell>
          <cell r="D2" t="str">
            <v>B2B FTP Service</v>
          </cell>
          <cell r="E2" t="str">
            <v>Firewall</v>
          </cell>
          <cell r="F2" t="str">
            <v>B2B Prod</v>
          </cell>
          <cell r="G2" t="str">
            <v>Trusted URL</v>
          </cell>
          <cell r="H2" t="str">
            <v>Installation</v>
          </cell>
          <cell r="I2" t="str">
            <v>physical server</v>
          </cell>
          <cell r="J2" t="str">
            <v>Yes</v>
          </cell>
          <cell r="K2" t="str">
            <v>Creation</v>
          </cell>
          <cell r="L2" t="str">
            <v>NAS Storage</v>
          </cell>
          <cell r="M2" t="str">
            <v>CIFS</v>
          </cell>
          <cell r="N2" t="str">
            <v>YES</v>
          </cell>
          <cell r="O2" t="str">
            <v>Internet</v>
          </cell>
          <cell r="P2" t="str">
            <v>JAR file</v>
          </cell>
          <cell r="Q2" t="str">
            <v>iConnect</v>
          </cell>
          <cell r="R2" t="str">
            <v>Read</v>
          </cell>
        </row>
        <row r="3">
          <cell r="A3" t="str">
            <v>Modify</v>
          </cell>
          <cell r="B3" t="str">
            <v>CName Record</v>
          </cell>
          <cell r="C3" t="str">
            <v>External</v>
          </cell>
          <cell r="D3" t="str">
            <v>Intra FTP Services</v>
          </cell>
          <cell r="E3" t="str">
            <v>Proxy</v>
          </cell>
          <cell r="F3" t="str">
            <v>B2B Staging</v>
          </cell>
          <cell r="G3" t="str">
            <v xml:space="preserve">IE Proxy Bypass List  </v>
          </cell>
          <cell r="H3" t="str">
            <v>Create</v>
          </cell>
          <cell r="I3" t="str">
            <v>VM Server</v>
          </cell>
          <cell r="J3" t="str">
            <v>No</v>
          </cell>
          <cell r="K3" t="str">
            <v>Extend</v>
          </cell>
          <cell r="L3" t="str">
            <v>NAS HA Storage</v>
          </cell>
          <cell r="M3" t="str">
            <v>iSCSI</v>
          </cell>
          <cell r="N3" t="str">
            <v>NO</v>
          </cell>
          <cell r="O3" t="str">
            <v>Intranet</v>
          </cell>
          <cell r="P3" t="str">
            <v>EAR file</v>
          </cell>
          <cell r="Q3" t="str">
            <v>iConnect Plus</v>
          </cell>
          <cell r="R3" t="str">
            <v>Write</v>
          </cell>
        </row>
        <row r="4">
          <cell r="A4" t="str">
            <v>Removal</v>
          </cell>
          <cell r="F4" t="str">
            <v>B2C Prod</v>
          </cell>
          <cell r="H4" t="str">
            <v>Move/ Relocate</v>
          </cell>
          <cell r="I4" t="str">
            <v>LPAR Server</v>
          </cell>
          <cell r="K4" t="str">
            <v>Update</v>
          </cell>
          <cell r="L4" t="str">
            <v>Remote Storage</v>
          </cell>
          <cell r="M4" t="str">
            <v>NFS</v>
          </cell>
          <cell r="N4" t="str">
            <v>OTHERS</v>
          </cell>
          <cell r="O4" t="str">
            <v>SSL</v>
          </cell>
          <cell r="P4" t="str">
            <v>WAR file</v>
          </cell>
          <cell r="Q4" t="str">
            <v>iConnect Support</v>
          </cell>
          <cell r="R4" t="str">
            <v>Full Access</v>
          </cell>
        </row>
        <row r="5">
          <cell r="F5" t="str">
            <v>B2C Staging</v>
          </cell>
          <cell r="H5" t="str">
            <v>De-commission</v>
          </cell>
          <cell r="I5" t="str">
            <v>Domain Server</v>
          </cell>
          <cell r="K5" t="str">
            <v>Drop</v>
          </cell>
          <cell r="L5" t="str">
            <v>DR NAS Storage</v>
          </cell>
          <cell r="O5" t="str">
            <v>Non-SSL</v>
          </cell>
          <cell r="P5" t="str">
            <v>Others file</v>
          </cell>
        </row>
        <row r="6">
          <cell r="F6" t="str">
            <v>B2E Prod</v>
          </cell>
          <cell r="I6" t="str">
            <v>Others      </v>
          </cell>
          <cell r="K6" t="str">
            <v>Others      </v>
          </cell>
        </row>
        <row r="7">
          <cell r="F7" t="str">
            <v>ETE</v>
          </cell>
        </row>
        <row r="8">
          <cell r="F8" t="str">
            <v>Others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Milestones"/>
      <sheetName val="Pre-Implement Verification"/>
      <sheetName val="Implementation Procedures"/>
      <sheetName val="Post-implement Verification"/>
      <sheetName val="Fallback Procedures"/>
      <sheetName val="Fallback Scenario"/>
      <sheetName val="Contacts"/>
      <sheetName val="Supplement Info"/>
      <sheetName val="Documents to-be-upd"/>
      <sheetName val="Mapping"/>
    </sheetNames>
    <sheetDataSet>
      <sheetData sheetId="0"/>
      <sheetData sheetId="1">
        <row r="1">
          <cell r="A1" t="str">
            <v>Change Description: e.g. PIP SOA R1C Release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Impact-Risk Assessment"/>
      <sheetName val="Mapping"/>
      <sheetName val="Milestones"/>
      <sheetName val="Pre-impln Verification"/>
      <sheetName val="Implementation Procedures"/>
      <sheetName val="Post-impln Verification"/>
      <sheetName val="Remediation Procedures"/>
      <sheetName val="Contacts"/>
      <sheetName val="Supplement Info"/>
      <sheetName val="Source &amp; Build Info"/>
      <sheetName val="Documents updated"/>
      <sheetName val="Document Control"/>
      <sheetName val="#REF"/>
      <sheetName val="Impact-Risk Assessment (Prod)"/>
      <sheetName val="Impact-Risk Assessment (ETE)"/>
      <sheetName val="Pre-Approval Questions"/>
      <sheetName val="RFC"/>
      <sheetName val="RFC_supp"/>
    </sheetNames>
    <sheetDataSet>
      <sheetData sheetId="0" refreshError="1"/>
      <sheetData sheetId="1" refreshError="1"/>
      <sheetData sheetId="2" refreshError="1"/>
      <sheetData sheetId="3" refreshError="1">
        <row r="1">
          <cell r="A1" t="str">
            <v>Change Description:  Please type in the change description</v>
          </cell>
          <cell r="B1">
            <v>0</v>
          </cell>
          <cell r="C1">
            <v>0</v>
          </cell>
          <cell r="D1">
            <v>0</v>
          </cell>
          <cell r="E1">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Milestones"/>
      <sheetName val="Pre-impln Verification"/>
      <sheetName val="Implementation Procedures"/>
      <sheetName val="Post-impln Verification"/>
      <sheetName val="Remediation Procedures"/>
      <sheetName val="Contacts"/>
      <sheetName val="Supplement Info"/>
      <sheetName val="Source &amp; Build Info"/>
      <sheetName val="Documents updated"/>
      <sheetName val="Document Control"/>
      <sheetName val="Mapping"/>
      <sheetName val="Impact-Risk Assessment (Prod)"/>
      <sheetName val="Impact-Risk Assessment (ETE)"/>
      <sheetName val="Pre-Approval Questions"/>
      <sheetName val="RFC"/>
      <sheetName val="RFC_supp"/>
    </sheetNames>
    <sheetDataSet>
      <sheetData sheetId="0" refreshError="1"/>
      <sheetData sheetId="1">
        <row r="1">
          <cell r="A1" t="str">
            <v>Change Description:  Please type in the change description</v>
          </cell>
          <cell r="B1">
            <v>0</v>
          </cell>
          <cell r="C1">
            <v>0</v>
          </cell>
          <cell r="D1">
            <v>0</v>
          </cell>
          <cell r="E1">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cody_cheng@cathaypacific.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8"/>
  <sheetViews>
    <sheetView showGridLines="0" topLeftCell="A2" workbookViewId="0">
      <selection activeCell="D25" sqref="D25"/>
    </sheetView>
  </sheetViews>
  <sheetFormatPr defaultColWidth="9.140625" defaultRowHeight="12"/>
  <cols>
    <col min="1" max="1" width="11.140625" style="19" customWidth="1"/>
    <col min="2" max="2" width="6" style="2" customWidth="1"/>
    <col min="3" max="3" width="13.140625" style="2" customWidth="1"/>
    <col min="4" max="4" width="60.140625" style="9" customWidth="1"/>
    <col min="5" max="5" width="17.140625" style="9" customWidth="1"/>
    <col min="6" max="6" width="18" style="9" bestFit="1" customWidth="1"/>
    <col min="7" max="7" width="10.28515625" style="2" customWidth="1"/>
    <col min="8" max="8" width="33.140625" style="2" bestFit="1" customWidth="1"/>
    <col min="9" max="16384" width="9.140625" style="2"/>
  </cols>
  <sheetData>
    <row r="1" spans="1:9" customFormat="1" ht="15.75" hidden="1" customHeight="1">
      <c r="A1" s="53" t="s">
        <v>275</v>
      </c>
      <c r="C1" s="2"/>
      <c r="D1" s="2"/>
      <c r="E1" s="2"/>
    </row>
    <row r="2" spans="1:9" customFormat="1" ht="15.75">
      <c r="A2" s="41"/>
      <c r="C2" s="2"/>
      <c r="D2" s="2"/>
      <c r="E2" s="2"/>
    </row>
    <row r="3" spans="1:9" ht="18.75">
      <c r="A3" s="21" t="s">
        <v>47</v>
      </c>
    </row>
    <row r="4" spans="1:9" ht="18.75">
      <c r="A4" s="21"/>
    </row>
    <row r="5" spans="1:9" ht="37.5" customHeight="1">
      <c r="A5" s="388" t="s">
        <v>48</v>
      </c>
      <c r="B5" s="388"/>
      <c r="C5" s="388"/>
      <c r="D5" s="388"/>
      <c r="E5" s="388"/>
      <c r="F5" s="48"/>
      <c r="G5" s="48"/>
      <c r="H5" s="48"/>
      <c r="I5" s="48"/>
    </row>
    <row r="7" spans="1:9" s="33" customFormat="1" ht="48">
      <c r="A7" s="24" t="s">
        <v>25</v>
      </c>
      <c r="B7" s="24" t="s">
        <v>32</v>
      </c>
      <c r="C7" s="24" t="s">
        <v>41</v>
      </c>
      <c r="D7" s="24" t="s">
        <v>39</v>
      </c>
      <c r="E7" s="24" t="s">
        <v>40</v>
      </c>
    </row>
    <row r="8" spans="1:9" s="50" customFormat="1">
      <c r="A8" s="325">
        <v>44053</v>
      </c>
      <c r="B8" s="326">
        <v>1</v>
      </c>
      <c r="C8" s="327" t="s">
        <v>306</v>
      </c>
      <c r="D8" s="327" t="str">
        <f>Milestones!A1</f>
        <v>Filebeat installation</v>
      </c>
      <c r="E8" s="327" t="s">
        <v>307</v>
      </c>
      <c r="F8" s="59"/>
    </row>
    <row r="9" spans="1:9" s="50" customFormat="1">
      <c r="A9" s="325"/>
      <c r="B9" s="326"/>
      <c r="C9" s="327"/>
      <c r="D9" s="327"/>
      <c r="E9" s="327"/>
      <c r="F9" s="59"/>
    </row>
    <row r="10" spans="1:9" s="50" customFormat="1">
      <c r="A10" s="325"/>
      <c r="B10" s="326"/>
      <c r="C10" s="327"/>
      <c r="D10" s="327"/>
      <c r="E10" s="327"/>
      <c r="F10" s="59"/>
    </row>
    <row r="11" spans="1:9" s="50" customFormat="1">
      <c r="A11" s="325"/>
      <c r="B11" s="326"/>
      <c r="C11" s="327"/>
      <c r="D11" s="327"/>
      <c r="E11" s="327"/>
      <c r="F11" s="59"/>
    </row>
    <row r="12" spans="1:9" s="50" customFormat="1">
      <c r="A12" s="325"/>
      <c r="B12" s="326"/>
      <c r="C12" s="327"/>
      <c r="D12" s="327"/>
      <c r="E12" s="327"/>
      <c r="F12" s="59"/>
    </row>
    <row r="13" spans="1:9" s="50" customFormat="1">
      <c r="A13" s="325"/>
      <c r="B13" s="56"/>
      <c r="C13" s="327"/>
      <c r="D13" s="57"/>
      <c r="E13" s="327"/>
      <c r="F13" s="59"/>
    </row>
    <row r="14" spans="1:9" s="50" customFormat="1">
      <c r="A14" s="55"/>
      <c r="B14" s="56"/>
      <c r="C14" s="57"/>
      <c r="D14" s="57"/>
      <c r="E14" s="57"/>
      <c r="F14" s="59"/>
    </row>
    <row r="15" spans="1:9" s="50" customFormat="1">
      <c r="A15" s="55"/>
      <c r="B15" s="56"/>
      <c r="C15" s="57"/>
      <c r="D15" s="57"/>
      <c r="E15" s="57"/>
      <c r="F15" s="59"/>
    </row>
    <row r="16" spans="1:9" s="50" customFormat="1">
      <c r="A16" s="55"/>
      <c r="B16" s="56"/>
      <c r="C16" s="57"/>
      <c r="D16" s="57"/>
      <c r="E16" s="57"/>
      <c r="F16" s="59"/>
    </row>
    <row r="17" spans="1:6" s="50" customFormat="1">
      <c r="A17" s="55"/>
      <c r="B17" s="56"/>
      <c r="C17" s="57"/>
      <c r="D17" s="57"/>
      <c r="E17" s="57"/>
      <c r="F17" s="59"/>
    </row>
    <row r="18" spans="1:6" s="50" customFormat="1">
      <c r="A18" s="55"/>
      <c r="B18" s="56"/>
      <c r="C18" s="57"/>
      <c r="D18" s="57"/>
      <c r="E18" s="57"/>
      <c r="F18" s="59"/>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S56"/>
  <sheetViews>
    <sheetView showGridLines="0" zoomScaleNormal="100" workbookViewId="0"/>
  </sheetViews>
  <sheetFormatPr defaultColWidth="9.140625" defaultRowHeight="12"/>
  <cols>
    <col min="1" max="1" width="4.140625" style="7" customWidth="1"/>
    <col min="2" max="2" width="47.140625" style="4" customWidth="1"/>
    <col min="3" max="3" width="15.42578125" style="4" bestFit="1" customWidth="1"/>
    <col min="4" max="4" width="15.42578125" style="43" bestFit="1" customWidth="1"/>
    <col min="5" max="5" width="8" style="43" customWidth="1"/>
    <col min="6" max="6" width="44.28515625" style="4" bestFit="1" customWidth="1"/>
    <col min="7" max="7" width="17.42578125" style="2" customWidth="1"/>
    <col min="8" max="19" width="9.140625" style="399"/>
    <col min="20" max="16384" width="9.140625" style="4"/>
  </cols>
  <sheetData>
    <row r="1" spans="1:19" s="32" customFormat="1" ht="15.75">
      <c r="A1" s="67" t="str">
        <f>changedesc</f>
        <v>Filebeat installation</v>
      </c>
      <c r="D1" s="50"/>
      <c r="E1" s="50"/>
      <c r="G1" s="50"/>
      <c r="H1" s="398"/>
      <c r="I1" s="398"/>
      <c r="J1" s="398"/>
      <c r="K1" s="398"/>
      <c r="L1" s="398"/>
      <c r="M1" s="398"/>
      <c r="N1" s="398"/>
      <c r="O1" s="398"/>
      <c r="P1" s="398"/>
      <c r="Q1" s="398"/>
      <c r="R1" s="398"/>
      <c r="S1" s="398"/>
    </row>
    <row r="3" spans="1:19" s="2" customFormat="1" ht="18.75">
      <c r="A3" s="21" t="s">
        <v>61</v>
      </c>
      <c r="C3" s="9"/>
      <c r="D3" s="43"/>
      <c r="E3" s="43"/>
      <c r="F3" s="9"/>
      <c r="G3" s="9"/>
      <c r="H3" s="400"/>
      <c r="I3" s="400"/>
      <c r="J3" s="400"/>
      <c r="K3" s="400"/>
      <c r="L3" s="400"/>
      <c r="M3" s="400"/>
      <c r="N3" s="400"/>
      <c r="O3" s="400"/>
      <c r="P3" s="400"/>
      <c r="Q3" s="400"/>
      <c r="R3" s="400"/>
      <c r="S3" s="400"/>
    </row>
    <row r="4" spans="1:19" s="2" customFormat="1" ht="81" customHeight="1">
      <c r="A4" s="430" t="s">
        <v>68</v>
      </c>
      <c r="B4" s="431"/>
      <c r="C4" s="431"/>
      <c r="D4" s="431"/>
      <c r="E4" s="431"/>
      <c r="F4" s="431"/>
      <c r="G4" s="431"/>
      <c r="H4" s="400"/>
      <c r="I4" s="400"/>
      <c r="J4" s="400"/>
      <c r="K4" s="400"/>
      <c r="L4" s="400"/>
      <c r="M4" s="400"/>
      <c r="N4" s="400"/>
      <c r="O4" s="400"/>
      <c r="P4" s="400"/>
      <c r="Q4" s="400"/>
      <c r="R4" s="400"/>
      <c r="S4" s="400"/>
    </row>
    <row r="5" spans="1:19" s="2" customFormat="1" ht="15" customHeight="1">
      <c r="A5" s="65"/>
      <c r="B5" s="66"/>
      <c r="C5" s="66"/>
      <c r="D5" s="66"/>
      <c r="E5" s="66"/>
      <c r="F5" s="66"/>
      <c r="G5" s="66"/>
      <c r="H5" s="400"/>
      <c r="I5" s="400"/>
      <c r="J5" s="400"/>
      <c r="K5" s="400"/>
      <c r="L5" s="400"/>
      <c r="M5" s="400"/>
      <c r="N5" s="400"/>
      <c r="O5" s="400"/>
      <c r="P5" s="400"/>
      <c r="Q5" s="400"/>
      <c r="R5" s="400"/>
      <c r="S5" s="400"/>
    </row>
    <row r="6" spans="1:19" s="2" customFormat="1">
      <c r="A6" s="72" t="s">
        <v>0</v>
      </c>
      <c r="B6" s="445" t="s">
        <v>6</v>
      </c>
      <c r="C6" s="445"/>
      <c r="D6" s="445"/>
      <c r="E6" s="445"/>
      <c r="F6" s="72" t="s">
        <v>63</v>
      </c>
      <c r="G6" s="72" t="s">
        <v>64</v>
      </c>
      <c r="H6" s="400"/>
      <c r="I6" s="400"/>
      <c r="J6" s="400"/>
      <c r="K6" s="400"/>
      <c r="L6" s="400"/>
      <c r="M6" s="400"/>
      <c r="N6" s="400"/>
      <c r="O6" s="400"/>
      <c r="P6" s="400"/>
      <c r="Q6" s="400"/>
      <c r="R6" s="400"/>
      <c r="S6" s="400"/>
    </row>
    <row r="7" spans="1:19" s="2" customFormat="1" ht="12.75">
      <c r="A7" s="402">
        <v>1</v>
      </c>
      <c r="B7" s="444" t="s">
        <v>285</v>
      </c>
      <c r="C7" s="444"/>
      <c r="D7" s="444"/>
      <c r="E7" s="444"/>
      <c r="F7" s="374" t="s">
        <v>248</v>
      </c>
      <c r="G7" s="374"/>
      <c r="H7" s="400"/>
      <c r="I7" s="400"/>
      <c r="J7" s="400"/>
      <c r="K7" s="400"/>
      <c r="L7" s="400"/>
      <c r="M7" s="400"/>
      <c r="N7" s="400"/>
      <c r="O7" s="400"/>
      <c r="P7" s="400"/>
      <c r="Q7" s="400"/>
      <c r="R7" s="400"/>
      <c r="S7" s="400"/>
    </row>
    <row r="8" spans="1:19" s="2" customFormat="1" ht="12.75">
      <c r="A8" s="74"/>
      <c r="B8" s="443"/>
      <c r="C8" s="444"/>
      <c r="D8" s="444"/>
      <c r="E8" s="444"/>
      <c r="F8" s="353"/>
      <c r="G8" s="353"/>
      <c r="H8" s="400"/>
      <c r="I8" s="400"/>
      <c r="J8" s="400"/>
      <c r="K8" s="400"/>
      <c r="L8" s="400"/>
      <c r="M8" s="400"/>
      <c r="N8" s="400"/>
      <c r="O8" s="400"/>
      <c r="P8" s="400"/>
      <c r="Q8" s="400"/>
      <c r="R8" s="400"/>
      <c r="S8" s="400"/>
    </row>
    <row r="9" spans="1:19" s="2" customFormat="1" ht="12.75">
      <c r="A9" s="74"/>
      <c r="B9" s="444"/>
      <c r="C9" s="444"/>
      <c r="D9" s="444"/>
      <c r="E9" s="444"/>
      <c r="F9" s="353"/>
      <c r="G9" s="353"/>
      <c r="H9" s="400"/>
      <c r="I9" s="400"/>
      <c r="J9" s="400"/>
      <c r="K9" s="400"/>
      <c r="L9" s="400"/>
      <c r="M9" s="400"/>
      <c r="N9" s="400"/>
      <c r="O9" s="400"/>
      <c r="P9" s="400"/>
      <c r="Q9" s="400"/>
      <c r="R9" s="400"/>
      <c r="S9" s="400"/>
    </row>
    <row r="10" spans="1:19" s="2" customFormat="1" ht="12.75">
      <c r="A10" s="19"/>
      <c r="C10" s="9"/>
      <c r="D10" s="64"/>
      <c r="E10" s="64"/>
      <c r="F10" s="9"/>
      <c r="G10" s="9"/>
      <c r="H10" s="400"/>
      <c r="I10" s="400"/>
      <c r="J10" s="400"/>
      <c r="K10" s="400"/>
      <c r="L10" s="400"/>
      <c r="M10" s="400"/>
      <c r="N10" s="400"/>
      <c r="O10" s="400"/>
      <c r="P10" s="400"/>
      <c r="Q10" s="400"/>
      <c r="R10" s="400"/>
      <c r="S10" s="400"/>
    </row>
    <row r="11" spans="1:19" s="73" customFormat="1" ht="27" customHeight="1">
      <c r="A11" s="72" t="s">
        <v>0</v>
      </c>
      <c r="B11" s="72" t="s">
        <v>62</v>
      </c>
      <c r="C11" s="72" t="s">
        <v>1</v>
      </c>
      <c r="D11" s="72" t="s">
        <v>10</v>
      </c>
      <c r="E11" s="72" t="s">
        <v>3</v>
      </c>
      <c r="F11" s="72" t="s">
        <v>11</v>
      </c>
      <c r="G11" s="72" t="s">
        <v>13</v>
      </c>
      <c r="H11" s="401"/>
      <c r="I11" s="401"/>
      <c r="J11" s="401"/>
      <c r="K11" s="401"/>
      <c r="L11" s="401"/>
      <c r="M11" s="401"/>
      <c r="N11" s="401"/>
      <c r="O11" s="401"/>
      <c r="P11" s="401"/>
      <c r="Q11" s="401"/>
      <c r="R11" s="401"/>
      <c r="S11" s="401"/>
    </row>
    <row r="12" spans="1:19" s="333" customFormat="1" ht="30" customHeight="1">
      <c r="A12" s="339" t="s">
        <v>246</v>
      </c>
      <c r="B12" s="356" t="s">
        <v>285</v>
      </c>
      <c r="C12" s="360"/>
      <c r="D12" s="360"/>
      <c r="E12" s="361"/>
      <c r="F12" s="356"/>
      <c r="G12" s="332"/>
      <c r="H12" s="440"/>
      <c r="I12" s="440"/>
      <c r="J12" s="440"/>
      <c r="K12" s="440"/>
      <c r="L12" s="398"/>
      <c r="M12" s="398"/>
      <c r="N12" s="398"/>
      <c r="O12" s="398"/>
      <c r="P12" s="398"/>
      <c r="Q12" s="398"/>
      <c r="R12" s="398"/>
      <c r="S12" s="398"/>
    </row>
    <row r="13" spans="1:19" s="32" customFormat="1">
      <c r="A13" s="414" t="s">
        <v>247</v>
      </c>
      <c r="B13" s="323" t="s">
        <v>286</v>
      </c>
      <c r="C13" s="394">
        <f>'Post-impln Verification'!D13</f>
        <v>44057.5625</v>
      </c>
      <c r="D13" s="403">
        <f>C13+TIME(0,E13,0)</f>
        <v>44057.604166666664</v>
      </c>
      <c r="E13" s="393">
        <v>60</v>
      </c>
      <c r="F13" s="406" t="str">
        <f>CONCATENATE(Contacts!$B$8," / ",Contacts!$C$8)</f>
        <v>CPA DC Infra Team / TBC</v>
      </c>
      <c r="G13" s="396"/>
      <c r="H13" s="440"/>
      <c r="I13" s="440"/>
      <c r="J13" s="440"/>
      <c r="K13" s="440"/>
      <c r="L13" s="398"/>
      <c r="M13" s="398"/>
      <c r="N13" s="398"/>
      <c r="O13" s="398"/>
      <c r="P13" s="398"/>
      <c r="Q13" s="398"/>
      <c r="R13" s="398"/>
      <c r="S13" s="398"/>
    </row>
    <row r="14" spans="1:19" s="355" customFormat="1" ht="15.75">
      <c r="A14" s="414" t="s">
        <v>276</v>
      </c>
      <c r="B14" s="28" t="s">
        <v>297</v>
      </c>
      <c r="C14" s="394">
        <f>D13</f>
        <v>44057.604166666664</v>
      </c>
      <c r="D14" s="403">
        <f>C14+TIME(0,E14,0)</f>
        <v>44057.607638888883</v>
      </c>
      <c r="E14" s="393">
        <v>5</v>
      </c>
      <c r="F14" s="406" t="str">
        <f>CONCATENATE(Contacts!$B$9," / ",Contacts!$C$9)</f>
        <v>CPA SQM Team / Wilson Chow</v>
      </c>
      <c r="G14" s="396"/>
      <c r="H14" s="412"/>
      <c r="I14" s="412"/>
      <c r="J14" s="412"/>
      <c r="K14" s="412"/>
      <c r="L14" s="398"/>
      <c r="M14" s="398"/>
      <c r="N14" s="398"/>
      <c r="O14" s="398"/>
      <c r="P14" s="398"/>
      <c r="Q14" s="398"/>
      <c r="R14" s="398"/>
      <c r="S14" s="398"/>
    </row>
    <row r="15" spans="1:19" s="355" customFormat="1" ht="15.75">
      <c r="A15" s="414"/>
      <c r="B15" s="28"/>
      <c r="C15" s="403"/>
      <c r="D15" s="403"/>
      <c r="E15" s="393"/>
      <c r="F15" s="395"/>
      <c r="G15" s="28"/>
      <c r="H15" s="398"/>
      <c r="I15" s="390"/>
      <c r="J15" s="390"/>
      <c r="K15" s="390"/>
      <c r="L15" s="398"/>
      <c r="M15" s="398"/>
      <c r="N15" s="398"/>
      <c r="O15" s="398"/>
      <c r="P15" s="398"/>
      <c r="Q15" s="398"/>
      <c r="R15" s="398"/>
      <c r="S15" s="398"/>
    </row>
    <row r="16" spans="1:19" s="32" customFormat="1" ht="12" customHeight="1">
      <c r="A16" s="373"/>
      <c r="B16" s="334"/>
      <c r="C16" s="379"/>
      <c r="D16" s="379"/>
      <c r="E16" s="380"/>
      <c r="F16" s="371"/>
      <c r="G16" s="365"/>
      <c r="H16" s="397"/>
      <c r="I16" s="397"/>
      <c r="J16" s="397"/>
      <c r="K16" s="397"/>
      <c r="L16" s="398"/>
      <c r="M16" s="398"/>
      <c r="N16" s="398"/>
      <c r="O16" s="398"/>
      <c r="P16" s="398"/>
      <c r="Q16" s="398"/>
      <c r="R16" s="398"/>
      <c r="S16" s="398"/>
    </row>
    <row r="17" spans="2:19" s="32" customFormat="1" ht="12" customHeight="1">
      <c r="B17" s="355"/>
      <c r="G17" s="364"/>
      <c r="H17" s="397"/>
      <c r="I17" s="397"/>
      <c r="J17" s="397"/>
      <c r="K17" s="397"/>
      <c r="L17" s="398"/>
      <c r="M17" s="398"/>
      <c r="N17" s="398"/>
      <c r="O17" s="398"/>
      <c r="P17" s="398"/>
      <c r="Q17" s="398"/>
      <c r="R17" s="398"/>
      <c r="S17" s="398"/>
    </row>
    <row r="18" spans="2:19" s="32" customFormat="1">
      <c r="G18" s="364"/>
      <c r="H18" s="398"/>
      <c r="I18" s="398"/>
      <c r="J18" s="398"/>
      <c r="K18" s="398"/>
      <c r="L18" s="398"/>
      <c r="M18" s="398"/>
      <c r="N18" s="398"/>
      <c r="O18" s="398"/>
      <c r="P18" s="398"/>
      <c r="Q18" s="398"/>
      <c r="R18" s="398"/>
      <c r="S18" s="398"/>
    </row>
    <row r="19" spans="2:19" s="32" customFormat="1">
      <c r="C19" s="355"/>
      <c r="H19" s="398"/>
      <c r="I19" s="398"/>
      <c r="J19" s="398"/>
      <c r="K19" s="398"/>
      <c r="L19" s="398"/>
      <c r="M19" s="398"/>
      <c r="N19" s="398"/>
      <c r="O19" s="398"/>
      <c r="P19" s="398"/>
      <c r="Q19" s="398"/>
      <c r="R19" s="398"/>
      <c r="S19" s="398"/>
    </row>
    <row r="20" spans="2:19" s="32" customFormat="1">
      <c r="H20" s="398"/>
      <c r="I20" s="398"/>
      <c r="J20" s="398"/>
      <c r="K20" s="398"/>
      <c r="L20" s="398"/>
      <c r="M20" s="398"/>
      <c r="N20" s="398"/>
      <c r="O20" s="398"/>
      <c r="P20" s="398"/>
      <c r="Q20" s="398"/>
      <c r="R20" s="398"/>
      <c r="S20" s="398"/>
    </row>
    <row r="21" spans="2:19" s="32" customFormat="1">
      <c r="H21" s="398"/>
      <c r="I21" s="398"/>
      <c r="J21" s="398"/>
      <c r="K21" s="398"/>
      <c r="L21" s="398"/>
      <c r="M21" s="398"/>
      <c r="N21" s="398"/>
      <c r="O21" s="398"/>
      <c r="P21" s="398"/>
      <c r="Q21" s="398"/>
      <c r="R21" s="398"/>
      <c r="S21" s="398"/>
    </row>
    <row r="22" spans="2:19" s="32" customFormat="1">
      <c r="H22" s="398"/>
      <c r="I22" s="398"/>
      <c r="J22" s="398"/>
      <c r="K22" s="398"/>
      <c r="L22" s="398"/>
      <c r="M22" s="398"/>
      <c r="N22" s="398"/>
      <c r="O22" s="398"/>
      <c r="P22" s="398"/>
      <c r="Q22" s="398"/>
      <c r="R22" s="398"/>
      <c r="S22" s="398"/>
    </row>
    <row r="23" spans="2:19" s="30" customFormat="1">
      <c r="H23" s="399"/>
      <c r="I23" s="399"/>
      <c r="J23" s="399"/>
      <c r="K23" s="399"/>
      <c r="L23" s="399"/>
      <c r="M23" s="399"/>
      <c r="N23" s="399"/>
      <c r="O23" s="399"/>
      <c r="P23" s="399"/>
      <c r="Q23" s="399"/>
      <c r="R23" s="399"/>
      <c r="S23" s="399"/>
    </row>
    <row r="24" spans="2:19" s="30" customFormat="1">
      <c r="H24" s="399"/>
      <c r="I24" s="399"/>
      <c r="J24" s="399"/>
      <c r="K24" s="399"/>
      <c r="L24" s="399"/>
      <c r="M24" s="399"/>
      <c r="N24" s="399"/>
      <c r="O24" s="399"/>
      <c r="P24" s="399"/>
      <c r="Q24" s="399"/>
      <c r="R24" s="399"/>
      <c r="S24" s="399"/>
    </row>
    <row r="25" spans="2:19" s="30" customFormat="1">
      <c r="H25" s="399"/>
      <c r="I25" s="399"/>
      <c r="J25" s="399"/>
      <c r="K25" s="399"/>
      <c r="L25" s="399"/>
      <c r="M25" s="399"/>
      <c r="N25" s="399"/>
      <c r="O25" s="399"/>
      <c r="P25" s="399"/>
      <c r="Q25" s="399"/>
      <c r="R25" s="399"/>
      <c r="S25" s="399"/>
    </row>
    <row r="26" spans="2:19" s="30" customFormat="1">
      <c r="H26" s="399"/>
      <c r="I26" s="399"/>
      <c r="J26" s="399"/>
      <c r="K26" s="399"/>
      <c r="L26" s="399"/>
      <c r="M26" s="399"/>
      <c r="N26" s="399"/>
      <c r="O26" s="399"/>
      <c r="P26" s="399"/>
      <c r="Q26" s="399"/>
      <c r="R26" s="399"/>
      <c r="S26" s="399"/>
    </row>
    <row r="27" spans="2:19" s="30" customFormat="1">
      <c r="H27" s="399"/>
      <c r="I27" s="399"/>
      <c r="J27" s="399"/>
      <c r="K27" s="399"/>
      <c r="L27" s="399"/>
      <c r="M27" s="399"/>
      <c r="N27" s="399"/>
      <c r="O27" s="399"/>
      <c r="P27" s="399"/>
      <c r="Q27" s="399"/>
      <c r="R27" s="399"/>
      <c r="S27" s="399"/>
    </row>
    <row r="28" spans="2:19" s="30" customFormat="1">
      <c r="H28" s="399"/>
      <c r="I28" s="399"/>
      <c r="J28" s="399"/>
      <c r="K28" s="399"/>
      <c r="L28" s="399"/>
      <c r="M28" s="399"/>
      <c r="N28" s="399"/>
      <c r="O28" s="399"/>
      <c r="P28" s="399"/>
      <c r="Q28" s="399"/>
      <c r="R28" s="399"/>
      <c r="S28" s="399"/>
    </row>
    <row r="29" spans="2:19" s="30" customFormat="1">
      <c r="H29" s="399"/>
      <c r="I29" s="399"/>
      <c r="J29" s="399"/>
      <c r="K29" s="399"/>
      <c r="L29" s="399"/>
      <c r="M29" s="399"/>
      <c r="N29" s="399"/>
      <c r="O29" s="399"/>
      <c r="P29" s="399"/>
      <c r="Q29" s="399"/>
      <c r="R29" s="399"/>
      <c r="S29" s="399"/>
    </row>
    <row r="30" spans="2:19" s="30" customFormat="1">
      <c r="H30" s="399"/>
      <c r="I30" s="399"/>
      <c r="J30" s="399"/>
      <c r="K30" s="399"/>
      <c r="L30" s="399"/>
      <c r="M30" s="399"/>
      <c r="N30" s="399"/>
      <c r="O30" s="399"/>
      <c r="P30" s="399"/>
      <c r="Q30" s="399"/>
      <c r="R30" s="399"/>
      <c r="S30" s="399"/>
    </row>
    <row r="31" spans="2:19" s="30" customFormat="1">
      <c r="H31" s="399"/>
      <c r="I31" s="399"/>
      <c r="J31" s="399"/>
      <c r="K31" s="399"/>
      <c r="L31" s="399"/>
      <c r="M31" s="399"/>
      <c r="N31" s="399"/>
      <c r="O31" s="399"/>
      <c r="P31" s="399"/>
      <c r="Q31" s="399"/>
      <c r="R31" s="399"/>
      <c r="S31" s="399"/>
    </row>
    <row r="32" spans="2:19" s="30" customFormat="1">
      <c r="H32" s="399"/>
      <c r="I32" s="399"/>
      <c r="J32" s="399"/>
      <c r="K32" s="399"/>
      <c r="L32" s="399"/>
      <c r="M32" s="399"/>
      <c r="N32" s="399"/>
      <c r="O32" s="399"/>
      <c r="P32" s="399"/>
      <c r="Q32" s="399"/>
      <c r="R32" s="399"/>
      <c r="S32" s="399"/>
    </row>
    <row r="33" spans="1:19" s="30" customFormat="1">
      <c r="H33" s="399"/>
      <c r="I33" s="399"/>
      <c r="J33" s="399"/>
      <c r="K33" s="399"/>
      <c r="L33" s="399"/>
      <c r="M33" s="399"/>
      <c r="N33" s="399"/>
      <c r="O33" s="399"/>
      <c r="P33" s="399"/>
      <c r="Q33" s="399"/>
      <c r="R33" s="399"/>
      <c r="S33" s="399"/>
    </row>
    <row r="34" spans="1:19" s="30" customFormat="1">
      <c r="H34" s="399"/>
      <c r="I34" s="399"/>
      <c r="J34" s="399"/>
      <c r="K34" s="399"/>
      <c r="L34" s="399"/>
      <c r="M34" s="399"/>
      <c r="N34" s="399"/>
      <c r="O34" s="399"/>
      <c r="P34" s="399"/>
      <c r="Q34" s="399"/>
      <c r="R34" s="399"/>
      <c r="S34" s="399"/>
    </row>
    <row r="35" spans="1:19" s="30" customFormat="1">
      <c r="H35" s="399"/>
      <c r="I35" s="399"/>
      <c r="J35" s="399"/>
      <c r="K35" s="399"/>
      <c r="L35" s="399"/>
      <c r="M35" s="399"/>
      <c r="N35" s="399"/>
      <c r="O35" s="399"/>
      <c r="P35" s="399"/>
      <c r="Q35" s="399"/>
      <c r="R35" s="399"/>
      <c r="S35" s="399"/>
    </row>
    <row r="36" spans="1:19" s="30" customFormat="1">
      <c r="H36" s="399"/>
      <c r="I36" s="399"/>
      <c r="J36" s="399"/>
      <c r="K36" s="399"/>
      <c r="L36" s="399"/>
      <c r="M36" s="399"/>
      <c r="N36" s="399"/>
      <c r="O36" s="399"/>
      <c r="P36" s="399"/>
      <c r="Q36" s="399"/>
      <c r="R36" s="399"/>
      <c r="S36" s="399"/>
    </row>
    <row r="37" spans="1:19" s="30" customFormat="1">
      <c r="H37" s="399"/>
      <c r="I37" s="399"/>
      <c r="J37" s="399"/>
      <c r="K37" s="399"/>
      <c r="L37" s="399"/>
      <c r="M37" s="399"/>
      <c r="N37" s="399"/>
      <c r="O37" s="399"/>
      <c r="P37" s="399"/>
      <c r="Q37" s="399"/>
      <c r="R37" s="399"/>
      <c r="S37" s="399"/>
    </row>
    <row r="38" spans="1:19" s="30" customFormat="1">
      <c r="H38" s="399"/>
      <c r="I38" s="399"/>
      <c r="J38" s="399"/>
      <c r="K38" s="399"/>
      <c r="L38" s="399"/>
      <c r="M38" s="399"/>
      <c r="N38" s="399"/>
      <c r="O38" s="399"/>
      <c r="P38" s="399"/>
      <c r="Q38" s="399"/>
      <c r="R38" s="399"/>
      <c r="S38" s="399"/>
    </row>
    <row r="39" spans="1:19" s="30" customFormat="1">
      <c r="H39" s="399"/>
      <c r="I39" s="399"/>
      <c r="J39" s="399"/>
      <c r="K39" s="399"/>
      <c r="L39" s="399"/>
      <c r="M39" s="399"/>
      <c r="N39" s="399"/>
      <c r="O39" s="399"/>
      <c r="P39" s="399"/>
      <c r="Q39" s="399"/>
      <c r="R39" s="399"/>
      <c r="S39" s="399"/>
    </row>
    <row r="40" spans="1:19" s="30" customFormat="1">
      <c r="H40" s="399"/>
      <c r="I40" s="399"/>
      <c r="J40" s="399"/>
      <c r="K40" s="399"/>
      <c r="L40" s="399"/>
      <c r="M40" s="399"/>
      <c r="N40" s="399"/>
      <c r="O40" s="399"/>
      <c r="P40" s="399"/>
      <c r="Q40" s="399"/>
      <c r="R40" s="399"/>
      <c r="S40" s="399"/>
    </row>
    <row r="41" spans="1:19" s="30" customFormat="1">
      <c r="H41" s="399"/>
      <c r="I41" s="399"/>
      <c r="J41" s="399"/>
      <c r="K41" s="399"/>
      <c r="L41" s="399"/>
      <c r="M41" s="399"/>
      <c r="N41" s="399"/>
      <c r="O41" s="399"/>
      <c r="P41" s="399"/>
      <c r="Q41" s="399"/>
      <c r="R41" s="399"/>
      <c r="S41" s="399"/>
    </row>
    <row r="42" spans="1:19" s="30" customFormat="1">
      <c r="H42" s="399"/>
      <c r="I42" s="399"/>
      <c r="J42" s="399"/>
      <c r="K42" s="399"/>
      <c r="L42" s="399"/>
      <c r="M42" s="399"/>
      <c r="N42" s="399"/>
      <c r="O42" s="399"/>
      <c r="P42" s="399"/>
      <c r="Q42" s="399"/>
      <c r="R42" s="399"/>
      <c r="S42" s="399"/>
    </row>
    <row r="43" spans="1:19" s="30" customFormat="1">
      <c r="H43" s="399"/>
      <c r="I43" s="399"/>
      <c r="J43" s="399"/>
      <c r="K43" s="399"/>
      <c r="L43" s="399"/>
      <c r="M43" s="399"/>
      <c r="N43" s="399"/>
      <c r="O43" s="399"/>
      <c r="P43" s="399"/>
      <c r="Q43" s="399"/>
      <c r="R43" s="399"/>
      <c r="S43" s="399"/>
    </row>
    <row r="44" spans="1:19" s="30" customFormat="1">
      <c r="H44" s="399"/>
      <c r="I44" s="399"/>
      <c r="J44" s="399"/>
      <c r="K44" s="399"/>
      <c r="L44" s="399"/>
      <c r="M44" s="399"/>
      <c r="N44" s="399"/>
      <c r="O44" s="399"/>
      <c r="P44" s="399"/>
      <c r="Q44" s="399"/>
      <c r="R44" s="399"/>
      <c r="S44" s="399"/>
    </row>
    <row r="45" spans="1:19" s="30" customFormat="1">
      <c r="H45" s="399"/>
      <c r="I45" s="399"/>
      <c r="J45" s="399"/>
      <c r="K45" s="399"/>
      <c r="L45" s="399"/>
      <c r="M45" s="399"/>
      <c r="N45" s="399"/>
      <c r="O45" s="399"/>
      <c r="P45" s="399"/>
      <c r="Q45" s="399"/>
      <c r="R45" s="399"/>
      <c r="S45" s="399"/>
    </row>
    <row r="46" spans="1:19" s="30" customFormat="1">
      <c r="H46" s="399"/>
      <c r="I46" s="399"/>
      <c r="J46" s="399"/>
      <c r="K46" s="399"/>
      <c r="L46" s="399"/>
      <c r="M46" s="399"/>
      <c r="N46" s="399"/>
      <c r="O46" s="399"/>
      <c r="P46" s="399"/>
      <c r="Q46" s="399"/>
      <c r="R46" s="399"/>
      <c r="S46" s="399"/>
    </row>
    <row r="47" spans="1:19">
      <c r="A47" s="4"/>
      <c r="D47" s="4"/>
      <c r="E47" s="4"/>
      <c r="G47" s="4"/>
    </row>
    <row r="48" spans="1:19">
      <c r="A48" s="4"/>
      <c r="D48" s="4"/>
      <c r="E48" s="4"/>
      <c r="G48" s="4"/>
    </row>
    <row r="49" spans="1:7">
      <c r="A49" s="4"/>
      <c r="D49" s="4"/>
      <c r="E49" s="4"/>
      <c r="G49" s="4"/>
    </row>
    <row r="50" spans="1:7">
      <c r="A50" s="4"/>
      <c r="D50" s="4"/>
      <c r="E50" s="4"/>
      <c r="G50" s="4"/>
    </row>
    <row r="51" spans="1:7">
      <c r="C51" s="30"/>
    </row>
    <row r="52" spans="1:7">
      <c r="C52" s="30"/>
    </row>
    <row r="53" spans="1:7">
      <c r="C53" s="30"/>
    </row>
    <row r="54" spans="1:7">
      <c r="C54" s="30"/>
    </row>
    <row r="55" spans="1:7">
      <c r="C55" s="30"/>
    </row>
    <row r="56" spans="1:7">
      <c r="C56" s="30"/>
    </row>
  </sheetData>
  <mergeCells count="6">
    <mergeCell ref="H12:K13"/>
    <mergeCell ref="A4:G4"/>
    <mergeCell ref="B6:E6"/>
    <mergeCell ref="B7:E7"/>
    <mergeCell ref="B8:E8"/>
    <mergeCell ref="B9:E9"/>
  </mergeCells>
  <phoneticPr fontId="5"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27"/>
  <sheetViews>
    <sheetView showGridLines="0" topLeftCell="A3" zoomScale="120" zoomScaleNormal="120" workbookViewId="0"/>
  </sheetViews>
  <sheetFormatPr defaultColWidth="9.140625" defaultRowHeight="12"/>
  <cols>
    <col min="1" max="1" width="32.42578125" style="4" customWidth="1"/>
    <col min="2" max="2" width="22.7109375" style="4" customWidth="1"/>
    <col min="3" max="3" width="38.7109375" style="4" bestFit="1" customWidth="1"/>
    <col min="4" max="4" width="26.140625" style="4" customWidth="1"/>
    <col min="5" max="5" width="28.85546875" style="4" customWidth="1"/>
    <col min="6" max="6" width="13.42578125" style="4" customWidth="1"/>
    <col min="7" max="16384" width="9.140625" style="4"/>
  </cols>
  <sheetData>
    <row r="1" spans="1:10" s="32" customFormat="1" ht="15.75">
      <c r="A1" s="63" t="str">
        <f>changedesc</f>
        <v>Filebeat installation</v>
      </c>
    </row>
    <row r="3" spans="1:10" s="2" customFormat="1" ht="18.75">
      <c r="A3" s="21" t="s">
        <v>67</v>
      </c>
      <c r="B3" s="21"/>
      <c r="H3" s="9"/>
      <c r="I3" s="9"/>
      <c r="J3" s="9"/>
    </row>
    <row r="4" spans="1:10" s="2" customFormat="1">
      <c r="A4" s="19"/>
      <c r="B4" s="19"/>
      <c r="H4" s="9"/>
      <c r="I4" s="9"/>
      <c r="J4" s="9"/>
    </row>
    <row r="5" spans="1:10">
      <c r="A5" s="6" t="s">
        <v>8</v>
      </c>
      <c r="B5" s="6" t="s">
        <v>24</v>
      </c>
      <c r="C5" s="6" t="s">
        <v>4</v>
      </c>
      <c r="D5" s="6" t="s">
        <v>5</v>
      </c>
      <c r="E5" s="6" t="s">
        <v>22</v>
      </c>
    </row>
    <row r="6" spans="1:10" s="32" customFormat="1" ht="12.75">
      <c r="A6" s="28" t="s">
        <v>270</v>
      </c>
      <c r="B6" s="381" t="s">
        <v>291</v>
      </c>
      <c r="C6" s="382" t="s">
        <v>288</v>
      </c>
      <c r="D6" s="383" t="s">
        <v>303</v>
      </c>
      <c r="E6" s="384" t="s">
        <v>271</v>
      </c>
    </row>
    <row r="7" spans="1:10" s="333" customFormat="1" ht="12.75">
      <c r="A7" s="385" t="s">
        <v>272</v>
      </c>
      <c r="B7" s="381" t="s">
        <v>290</v>
      </c>
      <c r="C7" s="382" t="s">
        <v>298</v>
      </c>
      <c r="D7" s="387" t="s">
        <v>299</v>
      </c>
      <c r="E7" s="384" t="s">
        <v>271</v>
      </c>
    </row>
    <row r="8" spans="1:10" s="333" customFormat="1" ht="12.75" customHeight="1">
      <c r="A8" s="385" t="s">
        <v>273</v>
      </c>
      <c r="B8" s="381" t="s">
        <v>290</v>
      </c>
      <c r="C8" s="386" t="s">
        <v>305</v>
      </c>
      <c r="D8" s="383" t="s">
        <v>300</v>
      </c>
      <c r="E8" s="384" t="s">
        <v>271</v>
      </c>
    </row>
    <row r="9" spans="1:10" s="355" customFormat="1" ht="12.75" customHeight="1">
      <c r="A9" s="28" t="s">
        <v>274</v>
      </c>
      <c r="B9" s="381" t="s">
        <v>291</v>
      </c>
      <c r="C9" s="382" t="s">
        <v>302</v>
      </c>
      <c r="D9" s="383" t="s">
        <v>303</v>
      </c>
      <c r="E9" s="384" t="s">
        <v>271</v>
      </c>
    </row>
    <row r="10" spans="1:10" s="32" customFormat="1">
      <c r="A10" s="344"/>
      <c r="B10" s="345"/>
      <c r="C10" s="346"/>
      <c r="D10" s="348"/>
      <c r="E10" s="346"/>
    </row>
    <row r="11" spans="1:10" s="32" customFormat="1">
      <c r="A11" s="344"/>
      <c r="B11" s="345"/>
      <c r="C11" s="346"/>
      <c r="D11" s="348"/>
      <c r="E11" s="346"/>
    </row>
    <row r="12" spans="1:10" s="32" customFormat="1" ht="12" customHeight="1">
      <c r="A12" s="28"/>
      <c r="B12" s="28"/>
      <c r="C12" s="346"/>
      <c r="D12" s="347"/>
      <c r="E12" s="10"/>
    </row>
    <row r="13" spans="1:10" ht="18.75">
      <c r="A13" s="18"/>
      <c r="B13" s="18"/>
    </row>
    <row r="14" spans="1:10">
      <c r="A14" s="6" t="s">
        <v>16</v>
      </c>
      <c r="B14" s="6" t="s">
        <v>24</v>
      </c>
      <c r="C14" s="6" t="s">
        <v>12</v>
      </c>
      <c r="D14" s="6" t="s">
        <v>5</v>
      </c>
      <c r="E14" s="6" t="s">
        <v>2</v>
      </c>
    </row>
    <row r="15" spans="1:10">
      <c r="A15" s="42"/>
      <c r="B15" s="10"/>
      <c r="C15" s="10"/>
      <c r="D15" s="5"/>
      <c r="E15" s="5"/>
    </row>
    <row r="16" spans="1:10">
      <c r="A16" s="5"/>
      <c r="B16" s="5"/>
      <c r="C16" s="5"/>
      <c r="D16" s="5"/>
      <c r="E16" s="5"/>
    </row>
    <row r="17" spans="1:5">
      <c r="A17" s="5"/>
      <c r="B17" s="5"/>
      <c r="C17" s="5"/>
      <c r="D17" s="5"/>
      <c r="E17" s="5"/>
    </row>
    <row r="18" spans="1:5">
      <c r="A18" s="5"/>
      <c r="B18" s="5"/>
      <c r="C18" s="5"/>
      <c r="D18" s="5"/>
      <c r="E18" s="5"/>
    </row>
    <row r="19" spans="1:5">
      <c r="A19" s="5"/>
      <c r="B19" s="5"/>
      <c r="C19" s="5"/>
      <c r="D19" s="5"/>
      <c r="E19" s="5"/>
    </row>
    <row r="22" spans="1:5" ht="18.75">
      <c r="A22" s="18" t="s">
        <v>17</v>
      </c>
      <c r="B22" s="18"/>
    </row>
    <row r="23" spans="1:5">
      <c r="A23" s="6" t="s">
        <v>22</v>
      </c>
      <c r="B23" s="6" t="s">
        <v>23</v>
      </c>
      <c r="C23" s="6" t="s">
        <v>2</v>
      </c>
      <c r="D23" s="29" t="s">
        <v>2</v>
      </c>
    </row>
    <row r="24" spans="1:5">
      <c r="A24" s="10" t="s">
        <v>18</v>
      </c>
      <c r="B24" s="10"/>
      <c r="C24" s="5"/>
      <c r="D24" s="30"/>
      <c r="E24" s="8"/>
    </row>
    <row r="25" spans="1:5">
      <c r="A25" s="10" t="s">
        <v>20</v>
      </c>
      <c r="B25" s="10"/>
      <c r="C25" s="5"/>
      <c r="D25" s="30"/>
      <c r="E25" s="8"/>
    </row>
    <row r="26" spans="1:5">
      <c r="A26" s="10" t="s">
        <v>19</v>
      </c>
      <c r="B26" s="10"/>
      <c r="C26" s="5"/>
      <c r="D26" s="30"/>
      <c r="E26" s="8"/>
    </row>
    <row r="27" spans="1:5">
      <c r="A27" s="10" t="s">
        <v>21</v>
      </c>
      <c r="B27" s="10"/>
      <c r="C27" s="5"/>
      <c r="D27" s="30"/>
      <c r="E27" s="8"/>
    </row>
  </sheetData>
  <phoneticPr fontId="5" type="noConversion"/>
  <hyperlinks>
    <hyperlink ref="C8" r:id="rId1" display="cody_cheng@cathaypacific.com" xr:uid="{00000000-0004-0000-0A00-000000000000}"/>
  </hyperlinks>
  <pageMargins left="0.7" right="0.7" top="0.75" bottom="0.75" header="0.3" footer="0.3"/>
  <pageSetup orientation="portrait" horizontalDpi="4294967295" verticalDpi="4294967295"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3"/>
  <sheetViews>
    <sheetView showGridLines="0" workbookViewId="0">
      <selection activeCell="D4" sqref="D4"/>
    </sheetView>
  </sheetViews>
  <sheetFormatPr defaultColWidth="9.140625" defaultRowHeight="15.75"/>
  <cols>
    <col min="1" max="1" width="1.42578125" style="11" customWidth="1"/>
    <col min="2" max="2" width="58.140625" style="12" customWidth="1"/>
    <col min="3" max="3" width="3.28515625" style="12" customWidth="1"/>
    <col min="4" max="4" width="50.140625" style="12" bestFit="1" customWidth="1"/>
    <col min="5" max="5" width="15.42578125" style="13" bestFit="1" customWidth="1"/>
    <col min="6" max="6" width="12.28515625" style="13" customWidth="1"/>
    <col min="7" max="7" width="18" style="13" bestFit="1" customWidth="1"/>
    <col min="8" max="8" width="10.42578125" style="13" bestFit="1" customWidth="1"/>
    <col min="9" max="9" width="9.42578125" style="13" bestFit="1" customWidth="1"/>
    <col min="10" max="10" width="7.85546875" style="13" bestFit="1" customWidth="1"/>
    <col min="11" max="11" width="10.28515625" style="12" customWidth="1"/>
    <col min="12" max="12" width="27.7109375" style="12" customWidth="1"/>
    <col min="13" max="16384" width="9.140625" style="12"/>
  </cols>
  <sheetData>
    <row r="1" spans="1:10" s="69" customFormat="1">
      <c r="A1" s="67" t="str">
        <f>changedesc</f>
        <v>Filebeat installation</v>
      </c>
      <c r="E1" s="70"/>
      <c r="F1" s="70"/>
      <c r="G1" s="70"/>
      <c r="H1" s="70"/>
      <c r="I1" s="70"/>
      <c r="J1" s="70"/>
    </row>
    <row r="3" spans="1:10">
      <c r="B3" s="15"/>
    </row>
    <row r="4" spans="1:10">
      <c r="B4" s="14" t="s">
        <v>9</v>
      </c>
      <c r="C4" s="16">
        <v>1</v>
      </c>
      <c r="D4" s="68"/>
    </row>
    <row r="5" spans="1:10">
      <c r="C5" s="16">
        <v>2</v>
      </c>
      <c r="D5" s="17"/>
    </row>
    <row r="6" spans="1:10">
      <c r="C6" s="16">
        <v>3</v>
      </c>
      <c r="D6" s="17"/>
    </row>
    <row r="7" spans="1:10">
      <c r="C7" s="16">
        <v>4</v>
      </c>
      <c r="D7" s="17"/>
    </row>
    <row r="8" spans="1:10">
      <c r="C8" s="16">
        <v>5</v>
      </c>
      <c r="D8" s="17"/>
    </row>
    <row r="9" spans="1:10">
      <c r="C9" s="16">
        <v>6</v>
      </c>
      <c r="D9" s="17"/>
    </row>
    <row r="10" spans="1:10">
      <c r="C10" s="16">
        <v>7</v>
      </c>
      <c r="D10" s="17"/>
    </row>
    <row r="11" spans="1:10">
      <c r="C11" s="16">
        <v>8</v>
      </c>
      <c r="D11" s="17"/>
    </row>
    <row r="12" spans="1:10">
      <c r="C12" s="16">
        <v>9</v>
      </c>
      <c r="D12" s="17"/>
    </row>
    <row r="13" spans="1:10">
      <c r="C13" s="16">
        <v>10</v>
      </c>
      <c r="D13" s="17"/>
    </row>
  </sheetData>
  <phoneticPr fontId="5"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C33"/>
  <sheetViews>
    <sheetView workbookViewId="0">
      <selection activeCell="A2" sqref="A2"/>
    </sheetView>
  </sheetViews>
  <sheetFormatPr defaultColWidth="8.85546875" defaultRowHeight="15"/>
  <cols>
    <col min="1" max="1" width="52.28515625" customWidth="1"/>
    <col min="3" max="3" width="86.7109375" customWidth="1"/>
  </cols>
  <sheetData>
    <row r="1" spans="1:3" ht="15.75">
      <c r="A1" s="53" t="str">
        <f>'Post-impln Verification'!A1</f>
        <v>Filebeat installation</v>
      </c>
      <c r="B1" s="50"/>
      <c r="C1" s="54"/>
    </row>
    <row r="2" spans="1:3">
      <c r="B2" s="43"/>
    </row>
    <row r="3" spans="1:3" ht="18.75">
      <c r="A3" s="21" t="s">
        <v>172</v>
      </c>
      <c r="B3" s="43"/>
      <c r="C3" s="43"/>
    </row>
    <row r="4" spans="1:3" ht="15" customHeight="1">
      <c r="A4" s="430" t="s">
        <v>59</v>
      </c>
      <c r="B4" s="431"/>
      <c r="C4" s="431"/>
    </row>
    <row r="5" spans="1:3" ht="26.25" customHeight="1">
      <c r="A5" s="430" t="s">
        <v>194</v>
      </c>
      <c r="B5" s="430"/>
      <c r="C5" s="430"/>
    </row>
    <row r="6" spans="1:3" ht="15" customHeight="1">
      <c r="A6" s="430" t="s">
        <v>173</v>
      </c>
      <c r="B6" s="430"/>
      <c r="C6" s="430"/>
    </row>
    <row r="7" spans="1:3" ht="29.25" customHeight="1">
      <c r="A7" s="430" t="s">
        <v>195</v>
      </c>
      <c r="B7" s="430"/>
      <c r="C7" s="430"/>
    </row>
    <row r="8" spans="1:3" ht="41.25" customHeight="1">
      <c r="A8" s="430" t="s">
        <v>196</v>
      </c>
      <c r="B8" s="430"/>
      <c r="C8" s="430"/>
    </row>
    <row r="9" spans="1:3" ht="39.75" customHeight="1">
      <c r="A9" s="430" t="s">
        <v>197</v>
      </c>
      <c r="B9" s="430"/>
      <c r="C9" s="430"/>
    </row>
    <row r="10" spans="1:3" ht="83.25" customHeight="1">
      <c r="A10" s="430" t="s">
        <v>193</v>
      </c>
      <c r="B10" s="430"/>
      <c r="C10" s="430"/>
    </row>
    <row r="11" spans="1:3" ht="15" customHeight="1">
      <c r="A11" s="134"/>
      <c r="B11" s="113"/>
      <c r="C11" s="113"/>
    </row>
    <row r="12" spans="1:3" ht="61.5" customHeight="1">
      <c r="A12" s="116" t="s">
        <v>223</v>
      </c>
      <c r="B12" s="117" t="s">
        <v>174</v>
      </c>
      <c r="C12" s="118" t="s">
        <v>175</v>
      </c>
    </row>
    <row r="13" spans="1:3" ht="15" customHeight="1">
      <c r="A13" s="113"/>
      <c r="B13" s="114"/>
      <c r="C13" s="114"/>
    </row>
    <row r="14" spans="1:3">
      <c r="A14" s="119" t="s">
        <v>176</v>
      </c>
      <c r="B14" s="120"/>
      <c r="C14" s="120"/>
    </row>
    <row r="15" spans="1:3">
      <c r="A15" s="119"/>
      <c r="B15" s="120"/>
      <c r="C15" s="120"/>
    </row>
    <row r="16" spans="1:3">
      <c r="A16" s="121" t="s">
        <v>177</v>
      </c>
      <c r="B16" s="122" t="s">
        <v>174</v>
      </c>
      <c r="C16" s="223"/>
    </row>
    <row r="17" spans="1:3">
      <c r="A17" s="124" t="s">
        <v>178</v>
      </c>
      <c r="B17" s="125" t="s">
        <v>174</v>
      </c>
      <c r="C17" s="123"/>
    </row>
    <row r="18" spans="1:3">
      <c r="A18" s="124" t="s">
        <v>179</v>
      </c>
      <c r="B18" s="125" t="s">
        <v>174</v>
      </c>
      <c r="C18" s="126"/>
    </row>
    <row r="19" spans="1:3">
      <c r="A19" s="124" t="s">
        <v>180</v>
      </c>
      <c r="B19" s="125" t="s">
        <v>174</v>
      </c>
      <c r="C19" s="126"/>
    </row>
    <row r="20" spans="1:3">
      <c r="A20" s="127"/>
    </row>
    <row r="21" spans="1:3">
      <c r="A21" s="119" t="s">
        <v>181</v>
      </c>
      <c r="B21" s="120"/>
      <c r="C21" s="120"/>
    </row>
    <row r="22" spans="1:3">
      <c r="A22" s="119"/>
      <c r="B22" s="120"/>
      <c r="C22" s="120"/>
    </row>
    <row r="23" spans="1:3" ht="45">
      <c r="A23" s="220" t="s">
        <v>187</v>
      </c>
      <c r="B23" s="120"/>
      <c r="C23" s="120"/>
    </row>
    <row r="24" spans="1:3">
      <c r="A24" s="220"/>
      <c r="B24" s="120"/>
      <c r="C24" s="120"/>
    </row>
    <row r="25" spans="1:3">
      <c r="A25" s="124" t="s">
        <v>188</v>
      </c>
      <c r="B25" s="125" t="s">
        <v>174</v>
      </c>
      <c r="C25" s="222"/>
    </row>
    <row r="26" spans="1:3">
      <c r="A26" s="124" t="s">
        <v>224</v>
      </c>
      <c r="B26" s="125" t="s">
        <v>174</v>
      </c>
      <c r="C26" s="126"/>
    </row>
    <row r="27" spans="1:3">
      <c r="A27" s="124" t="s">
        <v>186</v>
      </c>
      <c r="B27" s="125" t="s">
        <v>174</v>
      </c>
      <c r="C27" s="123"/>
    </row>
    <row r="28" spans="1:3">
      <c r="A28" s="124" t="s">
        <v>182</v>
      </c>
      <c r="B28" s="125" t="s">
        <v>174</v>
      </c>
      <c r="C28" s="126"/>
    </row>
    <row r="29" spans="1:3">
      <c r="A29" s="221" t="s">
        <v>189</v>
      </c>
      <c r="B29" s="125" t="s">
        <v>174</v>
      </c>
      <c r="C29" s="126"/>
    </row>
    <row r="30" spans="1:3">
      <c r="A30" s="128" t="s">
        <v>183</v>
      </c>
      <c r="B30" s="129" t="s">
        <v>174</v>
      </c>
      <c r="C30" s="126"/>
    </row>
    <row r="31" spans="1:3">
      <c r="A31" s="130" t="s">
        <v>190</v>
      </c>
      <c r="B31" s="131"/>
      <c r="C31" s="131"/>
    </row>
    <row r="33" spans="1:1">
      <c r="A33" s="119"/>
    </row>
  </sheetData>
  <mergeCells count="7">
    <mergeCell ref="A10:C10"/>
    <mergeCell ref="A9:C9"/>
    <mergeCell ref="A4:C4"/>
    <mergeCell ref="A5:C5"/>
    <mergeCell ref="A6:C6"/>
    <mergeCell ref="A7:C7"/>
    <mergeCell ref="A8:C8"/>
  </mergeCells>
  <pageMargins left="0.7" right="0.7" top="0.75" bottom="0.75" header="0.3" footer="0.3"/>
  <pageSetup paperSize="9" scale="89" fitToHeight="10"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J13"/>
  <sheetViews>
    <sheetView workbookViewId="0">
      <selection activeCell="D6" sqref="D6"/>
    </sheetView>
  </sheetViews>
  <sheetFormatPr defaultColWidth="9.140625" defaultRowHeight="15.75"/>
  <cols>
    <col min="1" max="1" width="1.42578125" style="11" customWidth="1"/>
    <col min="2" max="2" width="58.140625" style="12" customWidth="1"/>
    <col min="3" max="3" width="3.28515625" style="12" customWidth="1"/>
    <col min="4" max="4" width="50.140625" style="12" bestFit="1" customWidth="1"/>
    <col min="5" max="5" width="15.42578125" style="13" bestFit="1" customWidth="1"/>
    <col min="6" max="6" width="12.28515625" style="13" customWidth="1"/>
    <col min="7" max="7" width="18" style="13" bestFit="1" customWidth="1"/>
    <col min="8" max="8" width="10.42578125" style="13" bestFit="1" customWidth="1"/>
    <col min="9" max="9" width="9.42578125" style="13" bestFit="1" customWidth="1"/>
    <col min="10" max="10" width="7.85546875" style="13" bestFit="1" customWidth="1"/>
    <col min="11" max="11" width="10.28515625" style="12" customWidth="1"/>
    <col min="12" max="12" width="27.7109375" style="12" customWidth="1"/>
    <col min="13" max="16384" width="9.140625" style="12"/>
  </cols>
  <sheetData>
    <row r="1" spans="1:10" s="69" customFormat="1">
      <c r="A1" s="67" t="str">
        <f>changedesc</f>
        <v>Filebeat installation</v>
      </c>
      <c r="E1" s="70"/>
      <c r="F1" s="70"/>
      <c r="G1" s="70"/>
      <c r="H1" s="70"/>
      <c r="I1" s="70"/>
      <c r="J1" s="70"/>
    </row>
    <row r="3" spans="1:10">
      <c r="B3" s="15"/>
    </row>
    <row r="4" spans="1:10">
      <c r="B4" s="14" t="s">
        <v>55</v>
      </c>
      <c r="C4" s="16">
        <v>1</v>
      </c>
      <c r="D4" s="68"/>
    </row>
    <row r="5" spans="1:10">
      <c r="C5" s="16">
        <v>2</v>
      </c>
      <c r="D5" s="71"/>
    </row>
    <row r="6" spans="1:10">
      <c r="C6" s="16">
        <v>3</v>
      </c>
      <c r="D6" s="71"/>
    </row>
    <row r="7" spans="1:10">
      <c r="C7" s="16">
        <v>4</v>
      </c>
      <c r="D7" s="17"/>
    </row>
    <row r="8" spans="1:10">
      <c r="C8" s="16">
        <v>5</v>
      </c>
      <c r="D8" s="17"/>
    </row>
    <row r="9" spans="1:10">
      <c r="C9" s="16">
        <v>6</v>
      </c>
      <c r="D9" s="17"/>
    </row>
    <row r="10" spans="1:10">
      <c r="C10" s="16">
        <v>7</v>
      </c>
      <c r="D10" s="17"/>
    </row>
    <row r="11" spans="1:10">
      <c r="C11" s="16">
        <v>8</v>
      </c>
      <c r="D11" s="17"/>
    </row>
    <row r="12" spans="1:10">
      <c r="C12" s="16">
        <v>9</v>
      </c>
      <c r="D12" s="17"/>
    </row>
    <row r="13" spans="1:10">
      <c r="C13" s="16">
        <v>10</v>
      </c>
      <c r="D13" s="17"/>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I16"/>
  <sheetViews>
    <sheetView showGridLines="0" zoomScaleNormal="100" workbookViewId="0"/>
  </sheetViews>
  <sheetFormatPr defaultColWidth="9.140625" defaultRowHeight="12"/>
  <cols>
    <col min="1" max="1" width="11" style="45" customWidth="1"/>
    <col min="2" max="2" width="12.42578125" style="43" customWidth="1"/>
    <col min="3" max="3" width="13.42578125" style="43" customWidth="1"/>
    <col min="4" max="4" width="14.42578125" style="43" customWidth="1"/>
    <col min="5" max="5" width="54" style="44" customWidth="1"/>
    <col min="6" max="6" width="21.7109375" style="44" customWidth="1"/>
    <col min="7" max="7" width="18" style="44" bestFit="1" customWidth="1"/>
    <col min="8" max="8" width="10.28515625" style="43" customWidth="1"/>
    <col min="9" max="9" width="33.140625" style="43" bestFit="1" customWidth="1"/>
    <col min="10" max="16384" width="9.140625" style="43"/>
  </cols>
  <sheetData>
    <row r="1" spans="1:9" ht="18.75">
      <c r="A1" s="21" t="s">
        <v>38</v>
      </c>
    </row>
    <row r="2" spans="1:9" ht="18.75">
      <c r="A2" s="21"/>
    </row>
    <row r="3" spans="1:9" s="2" customFormat="1" ht="33" customHeight="1">
      <c r="A3" s="426" t="s">
        <v>42</v>
      </c>
      <c r="B3" s="426"/>
      <c r="C3" s="426"/>
      <c r="D3" s="426"/>
      <c r="E3" s="426"/>
      <c r="F3" s="426"/>
      <c r="G3" s="48"/>
      <c r="H3" s="48"/>
      <c r="I3" s="48"/>
    </row>
    <row r="5" spans="1:9" s="33" customFormat="1" ht="24">
      <c r="A5" s="37" t="s">
        <v>25</v>
      </c>
      <c r="B5" s="38" t="s">
        <v>32</v>
      </c>
      <c r="C5" s="39" t="s">
        <v>26</v>
      </c>
      <c r="D5" s="39" t="s">
        <v>46</v>
      </c>
      <c r="E5" s="39" t="s">
        <v>28</v>
      </c>
      <c r="F5" s="39" t="s">
        <v>29</v>
      </c>
    </row>
    <row r="6" spans="1:9" s="33" customFormat="1" ht="35.25" customHeight="1">
      <c r="A6" s="34">
        <v>40176</v>
      </c>
      <c r="B6" s="35">
        <v>1</v>
      </c>
      <c r="C6" s="34">
        <v>40176</v>
      </c>
      <c r="D6" s="36" t="s">
        <v>27</v>
      </c>
      <c r="E6" s="36" t="s">
        <v>30</v>
      </c>
      <c r="F6" s="36" t="s">
        <v>31</v>
      </c>
    </row>
    <row r="7" spans="1:9" ht="42.75" customHeight="1">
      <c r="A7" s="34">
        <v>40197</v>
      </c>
      <c r="B7" s="35">
        <v>1.1000000000000001</v>
      </c>
      <c r="C7" s="34">
        <v>40197</v>
      </c>
      <c r="D7" s="36" t="s">
        <v>33</v>
      </c>
      <c r="E7" s="36" t="s">
        <v>34</v>
      </c>
      <c r="F7" s="36" t="s">
        <v>31</v>
      </c>
    </row>
    <row r="8" spans="1:9" ht="79.5" customHeight="1">
      <c r="A8" s="34">
        <v>40212</v>
      </c>
      <c r="B8" s="35">
        <v>1.2</v>
      </c>
      <c r="C8" s="34">
        <v>40212</v>
      </c>
      <c r="D8" s="36" t="s">
        <v>33</v>
      </c>
      <c r="E8" s="36" t="s">
        <v>37</v>
      </c>
      <c r="F8" s="36" t="s">
        <v>31</v>
      </c>
    </row>
    <row r="9" spans="1:9" ht="84">
      <c r="A9" s="34">
        <v>40445</v>
      </c>
      <c r="B9" s="35">
        <v>1.3</v>
      </c>
      <c r="C9" s="34">
        <v>40445</v>
      </c>
      <c r="D9" s="36" t="s">
        <v>33</v>
      </c>
      <c r="E9" s="36" t="s">
        <v>66</v>
      </c>
      <c r="F9" s="36" t="s">
        <v>31</v>
      </c>
    </row>
    <row r="10" spans="1:9" ht="24">
      <c r="A10" s="110">
        <v>40835</v>
      </c>
      <c r="B10" s="111">
        <v>2</v>
      </c>
      <c r="C10" s="112">
        <v>40840</v>
      </c>
      <c r="D10" s="111" t="s">
        <v>170</v>
      </c>
      <c r="E10" s="115" t="s">
        <v>171</v>
      </c>
      <c r="F10" s="132" t="s">
        <v>184</v>
      </c>
    </row>
    <row r="11" spans="1:9" ht="36">
      <c r="A11" s="110">
        <v>40893</v>
      </c>
      <c r="B11" s="111">
        <v>3</v>
      </c>
      <c r="C11" s="110">
        <v>40893</v>
      </c>
      <c r="D11" s="111" t="s">
        <v>170</v>
      </c>
      <c r="E11" s="133" t="s">
        <v>185</v>
      </c>
      <c r="F11" s="132" t="s">
        <v>184</v>
      </c>
    </row>
    <row r="12" spans="1:9" ht="24">
      <c r="A12" s="110">
        <v>41218</v>
      </c>
      <c r="B12" s="111">
        <v>3.1</v>
      </c>
      <c r="C12" s="112">
        <v>41228</v>
      </c>
      <c r="D12" s="111" t="s">
        <v>191</v>
      </c>
      <c r="E12" s="133" t="s">
        <v>192</v>
      </c>
      <c r="F12" s="224"/>
    </row>
    <row r="13" spans="1:9" ht="24">
      <c r="A13" s="110">
        <v>41221</v>
      </c>
      <c r="B13" s="111">
        <v>3.2</v>
      </c>
      <c r="C13" s="112">
        <v>41244</v>
      </c>
      <c r="D13" s="111" t="s">
        <v>198</v>
      </c>
      <c r="E13" s="133" t="s">
        <v>199</v>
      </c>
      <c r="F13" s="224"/>
    </row>
    <row r="14" spans="1:9">
      <c r="A14" s="110">
        <v>41366</v>
      </c>
      <c r="B14" s="111">
        <v>3.3</v>
      </c>
      <c r="C14" s="112">
        <v>41373</v>
      </c>
      <c r="D14" s="111" t="s">
        <v>228</v>
      </c>
      <c r="E14" s="132" t="s">
        <v>229</v>
      </c>
      <c r="F14" s="132" t="s">
        <v>184</v>
      </c>
    </row>
    <row r="15" spans="1:9">
      <c r="A15" s="110">
        <v>41418</v>
      </c>
      <c r="B15" s="111">
        <v>3.4</v>
      </c>
      <c r="C15" s="112">
        <v>41418</v>
      </c>
      <c r="D15" s="111" t="s">
        <v>228</v>
      </c>
      <c r="E15" s="132" t="s">
        <v>237</v>
      </c>
      <c r="F15" s="132" t="s">
        <v>184</v>
      </c>
    </row>
    <row r="16" spans="1:9">
      <c r="A16" s="110">
        <v>41452</v>
      </c>
      <c r="B16" s="243" t="s">
        <v>238</v>
      </c>
      <c r="C16" s="112">
        <v>41458</v>
      </c>
      <c r="D16" s="111" t="s">
        <v>31</v>
      </c>
      <c r="E16" s="132" t="s">
        <v>239</v>
      </c>
      <c r="F16" s="132" t="s">
        <v>184</v>
      </c>
    </row>
  </sheetData>
  <mergeCells count="1">
    <mergeCell ref="A3:F3"/>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C5:I44"/>
  <sheetViews>
    <sheetView view="pageBreakPreview" topLeftCell="A7" zoomScale="90" zoomScaleNormal="100" zoomScaleSheetLayoutView="90" workbookViewId="0">
      <selection activeCell="I28" sqref="I28"/>
    </sheetView>
  </sheetViews>
  <sheetFormatPr defaultColWidth="8.85546875" defaultRowHeight="15"/>
  <cols>
    <col min="3" max="3" width="19.140625" bestFit="1" customWidth="1"/>
    <col min="4" max="4" width="24.140625" bestFit="1" customWidth="1"/>
    <col min="5" max="5" width="13.140625" bestFit="1" customWidth="1"/>
    <col min="6" max="6" width="10.28515625" bestFit="1" customWidth="1"/>
    <col min="7" max="7" width="8.85546875" bestFit="1" customWidth="1"/>
    <col min="8" max="8" width="9" bestFit="1" customWidth="1"/>
    <col min="9" max="9" width="61" customWidth="1"/>
  </cols>
  <sheetData>
    <row r="5" spans="3:9">
      <c r="D5" s="86" t="s">
        <v>128</v>
      </c>
      <c r="E5" s="84"/>
      <c r="F5" s="84"/>
      <c r="G5" s="84"/>
      <c r="H5" s="85"/>
    </row>
    <row r="6" spans="3:9" ht="60">
      <c r="C6" s="87" t="s">
        <v>129</v>
      </c>
      <c r="D6" s="87" t="s">
        <v>130</v>
      </c>
      <c r="E6" s="87" t="s">
        <v>131</v>
      </c>
      <c r="F6" s="87" t="s">
        <v>132</v>
      </c>
      <c r="G6" s="87" t="s">
        <v>133</v>
      </c>
      <c r="H6" s="87" t="s">
        <v>134</v>
      </c>
      <c r="I6" s="33" t="s">
        <v>135</v>
      </c>
    </row>
    <row r="7" spans="3:9" ht="15.75">
      <c r="C7" s="87" t="s">
        <v>136</v>
      </c>
      <c r="D7" s="91" t="s">
        <v>137</v>
      </c>
      <c r="E7" s="92" t="s">
        <v>138</v>
      </c>
      <c r="F7" s="93" t="s">
        <v>139</v>
      </c>
      <c r="G7" s="94" t="s">
        <v>140</v>
      </c>
      <c r="H7" s="94" t="s">
        <v>140</v>
      </c>
    </row>
    <row r="8" spans="3:9" ht="15.75">
      <c r="C8" s="87" t="s">
        <v>141</v>
      </c>
      <c r="D8" s="91" t="s">
        <v>137</v>
      </c>
      <c r="E8" s="92" t="s">
        <v>138</v>
      </c>
      <c r="F8" s="93" t="s">
        <v>139</v>
      </c>
      <c r="G8" s="94" t="s">
        <v>140</v>
      </c>
      <c r="H8" s="94" t="s">
        <v>140</v>
      </c>
    </row>
    <row r="9" spans="3:9" ht="15.75">
      <c r="C9" s="87" t="s">
        <v>142</v>
      </c>
      <c r="D9" s="91" t="s">
        <v>137</v>
      </c>
      <c r="E9" s="91" t="s">
        <v>137</v>
      </c>
      <c r="F9" s="92" t="s">
        <v>138</v>
      </c>
      <c r="G9" s="93" t="s">
        <v>139</v>
      </c>
      <c r="H9" s="94" t="s">
        <v>140</v>
      </c>
    </row>
    <row r="10" spans="3:9" ht="30">
      <c r="C10" s="87" t="s">
        <v>143</v>
      </c>
      <c r="D10" s="95" t="s">
        <v>144</v>
      </c>
      <c r="E10" s="91" t="s">
        <v>137</v>
      </c>
      <c r="F10" s="91" t="s">
        <v>137</v>
      </c>
      <c r="G10" s="92" t="s">
        <v>138</v>
      </c>
      <c r="H10" s="93" t="s">
        <v>139</v>
      </c>
    </row>
    <row r="11" spans="3:9" ht="30">
      <c r="C11" s="87" t="s">
        <v>145</v>
      </c>
      <c r="D11" s="95" t="s">
        <v>144</v>
      </c>
      <c r="E11" s="95" t="s">
        <v>144</v>
      </c>
      <c r="F11" s="91" t="s">
        <v>137</v>
      </c>
      <c r="G11" s="92" t="s">
        <v>138</v>
      </c>
      <c r="H11" s="93" t="s">
        <v>139</v>
      </c>
    </row>
    <row r="14" spans="3:9" ht="30">
      <c r="G14" s="87" t="s">
        <v>146</v>
      </c>
      <c r="H14" s="87" t="s">
        <v>147</v>
      </c>
      <c r="I14" s="87" t="s">
        <v>148</v>
      </c>
    </row>
    <row r="15" spans="3:9" ht="30">
      <c r="G15" s="90">
        <v>5</v>
      </c>
      <c r="H15" s="90" t="s">
        <v>140</v>
      </c>
      <c r="I15" s="96" t="s">
        <v>149</v>
      </c>
    </row>
    <row r="16" spans="3:9">
      <c r="G16" s="90">
        <v>4</v>
      </c>
      <c r="H16" s="90" t="s">
        <v>139</v>
      </c>
      <c r="I16" s="97" t="s">
        <v>150</v>
      </c>
    </row>
    <row r="17" spans="3:9" ht="30">
      <c r="G17" s="90">
        <v>3</v>
      </c>
      <c r="H17" s="90" t="s">
        <v>138</v>
      </c>
      <c r="I17" s="97" t="s">
        <v>151</v>
      </c>
    </row>
    <row r="18" spans="3:9" ht="30">
      <c r="G18" s="90">
        <v>2</v>
      </c>
      <c r="H18" s="90" t="s">
        <v>137</v>
      </c>
      <c r="I18" s="97" t="s">
        <v>152</v>
      </c>
    </row>
    <row r="19" spans="3:9" ht="30">
      <c r="G19" s="90">
        <v>1</v>
      </c>
      <c r="H19" s="90" t="s">
        <v>144</v>
      </c>
      <c r="I19" s="97" t="s">
        <v>153</v>
      </c>
    </row>
    <row r="22" spans="3:9">
      <c r="C22" s="98" t="s">
        <v>154</v>
      </c>
      <c r="E22" t="s">
        <v>155</v>
      </c>
      <c r="F22" s="98" t="s">
        <v>129</v>
      </c>
      <c r="I22" t="s">
        <v>139</v>
      </c>
    </row>
    <row r="23" spans="3:9">
      <c r="D23" s="80"/>
      <c r="E23" s="99">
        <v>1</v>
      </c>
      <c r="F23" s="99">
        <v>2</v>
      </c>
      <c r="G23" s="99">
        <v>3</v>
      </c>
      <c r="H23" s="99">
        <v>4</v>
      </c>
      <c r="I23" s="99">
        <v>5</v>
      </c>
    </row>
    <row r="24" spans="3:9" ht="30">
      <c r="C24" s="82" t="s">
        <v>156</v>
      </c>
      <c r="D24" s="80" t="s">
        <v>157</v>
      </c>
      <c r="E24" s="80" t="s">
        <v>158</v>
      </c>
      <c r="F24" s="80" t="s">
        <v>158</v>
      </c>
      <c r="G24" s="80" t="s">
        <v>158</v>
      </c>
      <c r="H24" s="80" t="s">
        <v>158</v>
      </c>
      <c r="I24" s="80" t="s">
        <v>158</v>
      </c>
    </row>
    <row r="25" spans="3:9">
      <c r="D25" s="80" t="s">
        <v>159</v>
      </c>
      <c r="E25" s="109" t="s">
        <v>158</v>
      </c>
      <c r="F25" s="109" t="s">
        <v>158</v>
      </c>
      <c r="G25" s="109" t="s">
        <v>158</v>
      </c>
      <c r="H25" s="109" t="s">
        <v>158</v>
      </c>
      <c r="I25" s="100" t="s">
        <v>160</v>
      </c>
    </row>
    <row r="26" spans="3:9">
      <c r="D26" s="80" t="s">
        <v>161</v>
      </c>
      <c r="E26" s="100" t="s">
        <v>160</v>
      </c>
      <c r="F26" s="100" t="s">
        <v>160</v>
      </c>
      <c r="G26" s="100" t="s">
        <v>160</v>
      </c>
      <c r="H26" s="100" t="s">
        <v>160</v>
      </c>
      <c r="I26" s="100" t="s">
        <v>160</v>
      </c>
    </row>
    <row r="27" spans="3:9">
      <c r="D27" s="80" t="s">
        <v>162</v>
      </c>
      <c r="E27" s="100" t="s">
        <v>160</v>
      </c>
      <c r="F27" s="100" t="s">
        <v>160</v>
      </c>
      <c r="G27" s="100" t="s">
        <v>160</v>
      </c>
      <c r="H27" s="100" t="s">
        <v>160</v>
      </c>
      <c r="I27" s="100" t="s">
        <v>160</v>
      </c>
    </row>
    <row r="29" spans="3:9">
      <c r="D29" s="81"/>
      <c r="E29" s="81" t="s">
        <v>155</v>
      </c>
      <c r="F29" s="82" t="s">
        <v>129</v>
      </c>
      <c r="G29" s="81"/>
      <c r="H29" s="81"/>
      <c r="I29" s="81" t="s">
        <v>139</v>
      </c>
    </row>
    <row r="30" spans="3:9" ht="45">
      <c r="C30" s="82" t="s">
        <v>163</v>
      </c>
      <c r="D30" s="80"/>
      <c r="E30" s="90">
        <v>1</v>
      </c>
      <c r="F30" s="90">
        <v>2</v>
      </c>
      <c r="G30" s="90">
        <v>3</v>
      </c>
      <c r="H30" s="90">
        <v>4</v>
      </c>
      <c r="I30" s="90">
        <v>5</v>
      </c>
    </row>
    <row r="31" spans="3:9" ht="30">
      <c r="C31" s="82" t="s">
        <v>156</v>
      </c>
      <c r="D31" s="99" t="s">
        <v>157</v>
      </c>
      <c r="E31" s="99" t="s">
        <v>158</v>
      </c>
      <c r="F31" s="99" t="s">
        <v>158</v>
      </c>
      <c r="G31" s="99" t="s">
        <v>158</v>
      </c>
      <c r="H31" s="108" t="s">
        <v>158</v>
      </c>
      <c r="I31" s="101" t="s">
        <v>160</v>
      </c>
    </row>
    <row r="32" spans="3:9" ht="75">
      <c r="C32" s="81" t="s">
        <v>164</v>
      </c>
      <c r="D32" s="99" t="s">
        <v>159</v>
      </c>
      <c r="E32" s="99" t="s">
        <v>158</v>
      </c>
      <c r="F32" s="99" t="s">
        <v>158</v>
      </c>
      <c r="G32" s="99" t="s">
        <v>158</v>
      </c>
      <c r="H32" s="101" t="s">
        <v>160</v>
      </c>
      <c r="I32" s="101" t="s">
        <v>160</v>
      </c>
    </row>
    <row r="33" spans="3:9">
      <c r="D33" s="99" t="s">
        <v>161</v>
      </c>
      <c r="E33" s="101" t="s">
        <v>160</v>
      </c>
      <c r="F33" s="101" t="s">
        <v>160</v>
      </c>
      <c r="G33" s="101" t="s">
        <v>160</v>
      </c>
      <c r="H33" s="101" t="s">
        <v>160</v>
      </c>
      <c r="I33" s="101" t="s">
        <v>160</v>
      </c>
    </row>
    <row r="34" spans="3:9">
      <c r="D34" s="99" t="s">
        <v>162</v>
      </c>
      <c r="E34" s="101" t="s">
        <v>160</v>
      </c>
      <c r="F34" s="101" t="s">
        <v>160</v>
      </c>
      <c r="G34" s="101" t="s">
        <v>160</v>
      </c>
      <c r="H34" s="101" t="s">
        <v>160</v>
      </c>
      <c r="I34" s="101" t="s">
        <v>160</v>
      </c>
    </row>
    <row r="35" spans="3:9">
      <c r="D35" s="83" t="str">
        <f>IF(COUNTA(E31:I34)&lt;20,"No blank entries are allowed","")</f>
        <v/>
      </c>
    </row>
    <row r="39" spans="3:9">
      <c r="E39" s="81" t="s">
        <v>155</v>
      </c>
      <c r="F39" s="82" t="s">
        <v>129</v>
      </c>
      <c r="G39" s="81"/>
      <c r="H39" s="81"/>
      <c r="I39" s="81" t="s">
        <v>139</v>
      </c>
    </row>
    <row r="40" spans="3:9" ht="30">
      <c r="C40" s="82" t="s">
        <v>165</v>
      </c>
      <c r="D40" s="80"/>
      <c r="E40" s="90">
        <v>1</v>
      </c>
      <c r="F40" s="90">
        <v>2</v>
      </c>
      <c r="G40" s="90">
        <v>3</v>
      </c>
      <c r="H40" s="90">
        <v>4</v>
      </c>
      <c r="I40" s="90">
        <v>5</v>
      </c>
    </row>
    <row r="41" spans="3:9" ht="30">
      <c r="C41" s="82" t="s">
        <v>156</v>
      </c>
      <c r="D41" s="99" t="s">
        <v>157</v>
      </c>
      <c r="E41" s="102">
        <v>1</v>
      </c>
      <c r="F41" s="102">
        <v>1</v>
      </c>
      <c r="G41" s="103">
        <v>2</v>
      </c>
      <c r="H41" s="103">
        <v>2</v>
      </c>
      <c r="I41" s="103">
        <v>2</v>
      </c>
    </row>
    <row r="42" spans="3:9" ht="18.75">
      <c r="C42" s="104" t="str">
        <f>IF(COUNTA(E41:I44)&lt;20,"No blanks are allowed","")</f>
        <v/>
      </c>
      <c r="D42" s="99" t="s">
        <v>159</v>
      </c>
      <c r="E42" s="102">
        <v>1</v>
      </c>
      <c r="F42" s="103">
        <v>2</v>
      </c>
      <c r="G42" s="103">
        <v>2</v>
      </c>
      <c r="H42" s="105">
        <v>3</v>
      </c>
      <c r="I42" s="105">
        <v>3</v>
      </c>
    </row>
    <row r="43" spans="3:9">
      <c r="D43" s="99" t="s">
        <v>161</v>
      </c>
      <c r="E43" s="103">
        <v>2</v>
      </c>
      <c r="F43" s="103">
        <v>2</v>
      </c>
      <c r="G43" s="105">
        <v>3</v>
      </c>
      <c r="H43" s="106">
        <v>4</v>
      </c>
      <c r="I43" s="106">
        <v>4</v>
      </c>
    </row>
    <row r="44" spans="3:9">
      <c r="D44" s="99" t="s">
        <v>162</v>
      </c>
      <c r="E44" s="106">
        <v>4</v>
      </c>
      <c r="F44" s="106">
        <v>4</v>
      </c>
      <c r="G44" s="107">
        <v>5</v>
      </c>
      <c r="H44" s="107">
        <v>5</v>
      </c>
      <c r="I44" s="107">
        <v>5</v>
      </c>
    </row>
  </sheetData>
  <dataValidations count="2">
    <dataValidation type="whole" showInputMessage="1" showErrorMessage="1" error="Risk rating is :_x000a_1   Insignificant_x000a_2   Low_x000a_3   Moderate_x000a_4   High_x000a_5   Ultra" sqref="E41:I44" xr:uid="{00000000-0002-0000-0100-000000000000}">
      <formula1>1</formula1>
      <formula2>5</formula2>
    </dataValidation>
    <dataValidation type="list" allowBlank="1" showInputMessage="1" showErrorMessage="1" sqref="E31:I34" xr:uid="{00000000-0002-0000-0100-000001000000}">
      <formula1>"Minor,Major"</formula1>
    </dataValidation>
  </dataValidations>
  <pageMargins left="0.7" right="0.7" top="0.75" bottom="0.75" header="0.3" footer="0.3"/>
  <pageSetup paperSize="9" scale="51"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C21"/>
  <sheetViews>
    <sheetView showGridLines="0" zoomScale="69" zoomScaleNormal="69" workbookViewId="0">
      <selection activeCell="C12" sqref="C12"/>
    </sheetView>
  </sheetViews>
  <sheetFormatPr defaultColWidth="8.85546875" defaultRowHeight="15"/>
  <cols>
    <col min="1" max="1" width="25.42578125" customWidth="1"/>
    <col min="2" max="2" width="92.7109375" bestFit="1" customWidth="1"/>
    <col min="3" max="3" width="54" bestFit="1" customWidth="1"/>
    <col min="4" max="4" width="12.42578125" hidden="1" customWidth="1"/>
    <col min="5" max="5" width="13" hidden="1" customWidth="1"/>
    <col min="6" max="6" width="10.28515625" hidden="1" customWidth="1"/>
    <col min="7" max="12" width="7" hidden="1" customWidth="1"/>
    <col min="13" max="13" width="16" hidden="1" customWidth="1"/>
    <col min="14" max="14" width="9.140625" hidden="1" customWidth="1"/>
    <col min="15" max="15" width="13.7109375" hidden="1" customWidth="1"/>
    <col min="16" max="17" width="22.28515625" hidden="1" customWidth="1"/>
    <col min="18" max="18" width="12.7109375" hidden="1" customWidth="1"/>
    <col min="19" max="19" width="35.85546875" hidden="1" customWidth="1"/>
    <col min="20" max="20" width="14.42578125" hidden="1" customWidth="1"/>
    <col min="21" max="21" width="13.7109375" hidden="1" customWidth="1"/>
    <col min="22" max="22" width="12.42578125" hidden="1" customWidth="1"/>
    <col min="23" max="23" width="12.7109375" hidden="1" customWidth="1"/>
    <col min="24" max="24" width="7.140625" hidden="1" customWidth="1"/>
    <col min="25" max="25" width="9.140625" customWidth="1"/>
    <col min="26" max="26" width="16.140625" customWidth="1"/>
    <col min="27" max="27" width="15.28515625" customWidth="1"/>
    <col min="28" max="28" width="18.42578125" customWidth="1"/>
  </cols>
  <sheetData>
    <row r="1" spans="1:28" ht="21">
      <c r="A1" s="135"/>
      <c r="B1" s="135" t="s">
        <v>69</v>
      </c>
      <c r="C1" s="136" t="s">
        <v>70</v>
      </c>
      <c r="E1" s="137"/>
      <c r="G1" s="81"/>
    </row>
    <row r="2" spans="1:28" ht="21">
      <c r="A2" s="138"/>
      <c r="B2" s="139" t="s">
        <v>71</v>
      </c>
      <c r="C2" s="140" t="s">
        <v>72</v>
      </c>
      <c r="E2" s="137"/>
      <c r="F2" s="82"/>
      <c r="G2" s="81"/>
    </row>
    <row r="3" spans="1:28">
      <c r="A3" s="83"/>
      <c r="B3" s="141">
        <f ca="1">NOW()</f>
        <v>44053.752352199073</v>
      </c>
      <c r="C3" s="81" t="s">
        <v>73</v>
      </c>
      <c r="E3" s="137"/>
      <c r="G3" s="142" t="s">
        <v>74</v>
      </c>
      <c r="H3" s="84"/>
      <c r="I3" s="143"/>
      <c r="J3" s="144" t="s">
        <v>75</v>
      </c>
      <c r="K3" s="84"/>
      <c r="L3" s="85"/>
      <c r="M3" s="145"/>
    </row>
    <row r="4" spans="1:28" ht="15.75" thickBot="1">
      <c r="E4" s="137"/>
      <c r="F4" s="146" t="s">
        <v>76</v>
      </c>
      <c r="G4" s="147" t="s">
        <v>77</v>
      </c>
      <c r="H4" s="148" t="s">
        <v>77</v>
      </c>
      <c r="I4" s="149" t="s">
        <v>77</v>
      </c>
      <c r="J4" s="147" t="s">
        <v>77</v>
      </c>
      <c r="K4" s="148" t="s">
        <v>77</v>
      </c>
      <c r="L4" s="149" t="s">
        <v>77</v>
      </c>
      <c r="M4" s="149" t="s">
        <v>78</v>
      </c>
      <c r="O4" s="86" t="s">
        <v>79</v>
      </c>
      <c r="P4" s="84"/>
      <c r="Q4" s="85"/>
    </row>
    <row r="5" spans="1:28" ht="30.75" thickBot="1">
      <c r="A5" s="150" t="s">
        <v>0</v>
      </c>
      <c r="B5" s="150" t="s">
        <v>80</v>
      </c>
      <c r="C5" s="150" t="s">
        <v>81</v>
      </c>
      <c r="D5" s="87" t="s">
        <v>82</v>
      </c>
      <c r="E5" s="146" t="s">
        <v>83</v>
      </c>
      <c r="F5" s="151"/>
      <c r="G5" s="152"/>
      <c r="H5" s="153"/>
      <c r="I5" s="154"/>
      <c r="J5" s="152"/>
      <c r="K5" s="153"/>
      <c r="L5" s="155"/>
      <c r="M5" s="156"/>
      <c r="O5" s="87" t="s">
        <v>84</v>
      </c>
      <c r="P5" s="87" t="s">
        <v>85</v>
      </c>
      <c r="Q5" s="87" t="s">
        <v>86</v>
      </c>
      <c r="Z5" s="418" t="s">
        <v>169</v>
      </c>
      <c r="AA5" s="419"/>
      <c r="AB5" s="420"/>
    </row>
    <row r="6" spans="1:28" ht="56.25">
      <c r="A6" s="157">
        <v>1</v>
      </c>
      <c r="B6" s="88" t="s">
        <v>249</v>
      </c>
      <c r="C6" s="351" t="s">
        <v>88</v>
      </c>
      <c r="D6" s="158">
        <f>IF(C6="","",IF(Q6="",MATCH(C6,O6:Q6,0),MATCH(C6,O6:Q6,0)))</f>
        <v>1</v>
      </c>
      <c r="E6" s="159">
        <f t="shared" ref="E6:E13" si="0">IF(D6="","",IF(D6=1,J6,IF(D6=2,K6,L6)))</f>
        <v>0</v>
      </c>
      <c r="F6" s="160">
        <v>4</v>
      </c>
      <c r="G6" s="161">
        <v>0</v>
      </c>
      <c r="H6" s="162">
        <v>5</v>
      </c>
      <c r="I6" s="163">
        <v>10</v>
      </c>
      <c r="J6" s="164">
        <f>IF(G6="","",$F6*G6)</f>
        <v>0</v>
      </c>
      <c r="K6" s="164">
        <f t="shared" ref="K6:L7" si="1">IF(H6="","",$F6*H6)</f>
        <v>20</v>
      </c>
      <c r="L6" s="164">
        <f t="shared" si="1"/>
        <v>40</v>
      </c>
      <c r="M6" s="165">
        <f>MAX(J6:L6)</f>
        <v>40</v>
      </c>
      <c r="N6" s="166"/>
      <c r="O6" s="167" t="s">
        <v>88</v>
      </c>
      <c r="P6" s="168" t="s">
        <v>89</v>
      </c>
      <c r="Q6" s="168" t="s">
        <v>90</v>
      </c>
      <c r="Z6" s="169" t="s">
        <v>88</v>
      </c>
      <c r="AA6" s="169" t="s">
        <v>89</v>
      </c>
      <c r="AB6" s="169" t="s">
        <v>90</v>
      </c>
    </row>
    <row r="7" spans="1:28" ht="56.25">
      <c r="A7" s="157">
        <v>2</v>
      </c>
      <c r="B7" s="88" t="s">
        <v>250</v>
      </c>
      <c r="C7" s="351" t="s">
        <v>91</v>
      </c>
      <c r="D7" s="158" t="e">
        <f>IF(C7="","",IF(Q7="",MATCH(C7,O7:Q7,0),MATCH(C7,O7:Q7,0)))</f>
        <v>#N/A</v>
      </c>
      <c r="E7" s="159" t="e">
        <f t="shared" si="0"/>
        <v>#N/A</v>
      </c>
      <c r="F7" s="160">
        <v>5</v>
      </c>
      <c r="G7" s="161">
        <v>0</v>
      </c>
      <c r="H7" s="162">
        <v>5</v>
      </c>
      <c r="I7" s="163">
        <v>10</v>
      </c>
      <c r="J7" s="164">
        <f t="shared" ref="J7:L13" si="2">IF(G7="","",$F7*G7)</f>
        <v>0</v>
      </c>
      <c r="K7" s="164">
        <f t="shared" si="1"/>
        <v>25</v>
      </c>
      <c r="L7" s="164">
        <f t="shared" si="1"/>
        <v>50</v>
      </c>
      <c r="M7" s="165">
        <f t="shared" ref="M7:M13" si="3">MAX(J7:L7)</f>
        <v>50</v>
      </c>
      <c r="N7" s="166"/>
      <c r="O7" s="167" t="s">
        <v>251</v>
      </c>
      <c r="P7" s="168" t="s">
        <v>252</v>
      </c>
      <c r="Q7" s="168" t="s">
        <v>253</v>
      </c>
      <c r="Z7" s="169" t="s">
        <v>251</v>
      </c>
      <c r="AA7" s="169" t="s">
        <v>252</v>
      </c>
      <c r="AB7" s="169" t="s">
        <v>253</v>
      </c>
    </row>
    <row r="8" spans="1:28" ht="56.25">
      <c r="A8" s="157">
        <v>3</v>
      </c>
      <c r="B8" s="88" t="s">
        <v>254</v>
      </c>
      <c r="C8" s="351" t="s">
        <v>243</v>
      </c>
      <c r="D8" s="158" t="e">
        <f t="shared" ref="D8:D13" si="4">IF(C8="","",IF(Q8="",MATCH(C8,O8:P8,0),MATCH(C8,O8:Q8,0)))</f>
        <v>#N/A</v>
      </c>
      <c r="E8" s="159" t="e">
        <f t="shared" si="0"/>
        <v>#N/A</v>
      </c>
      <c r="F8" s="160">
        <v>4</v>
      </c>
      <c r="G8" s="161">
        <v>0</v>
      </c>
      <c r="H8" s="162">
        <v>4</v>
      </c>
      <c r="I8" s="163">
        <v>10</v>
      </c>
      <c r="J8" s="164">
        <f t="shared" si="2"/>
        <v>0</v>
      </c>
      <c r="K8" s="164">
        <f t="shared" si="2"/>
        <v>16</v>
      </c>
      <c r="L8" s="164">
        <f t="shared" si="2"/>
        <v>40</v>
      </c>
      <c r="M8" s="165">
        <f t="shared" si="3"/>
        <v>40</v>
      </c>
      <c r="N8" s="166"/>
      <c r="O8" s="167" t="s">
        <v>240</v>
      </c>
      <c r="P8" s="168" t="s">
        <v>241</v>
      </c>
      <c r="Q8" s="168" t="s">
        <v>242</v>
      </c>
      <c r="Z8" s="169" t="s">
        <v>240</v>
      </c>
      <c r="AA8" s="169" t="s">
        <v>241</v>
      </c>
      <c r="AB8" s="169" t="s">
        <v>242</v>
      </c>
    </row>
    <row r="9" spans="1:28" ht="40.5">
      <c r="A9" s="157">
        <v>4</v>
      </c>
      <c r="B9" s="88" t="s">
        <v>255</v>
      </c>
      <c r="C9" s="351" t="s">
        <v>95</v>
      </c>
      <c r="D9" s="158">
        <f t="shared" si="4"/>
        <v>1</v>
      </c>
      <c r="E9" s="159">
        <f t="shared" si="0"/>
        <v>0</v>
      </c>
      <c r="F9" s="160">
        <v>4</v>
      </c>
      <c r="G9" s="161">
        <v>0</v>
      </c>
      <c r="H9" s="162">
        <v>4</v>
      </c>
      <c r="I9" s="163">
        <v>10</v>
      </c>
      <c r="J9" s="164">
        <f t="shared" si="2"/>
        <v>0</v>
      </c>
      <c r="K9" s="164">
        <f t="shared" si="2"/>
        <v>16</v>
      </c>
      <c r="L9" s="164">
        <f t="shared" si="2"/>
        <v>40</v>
      </c>
      <c r="M9" s="165">
        <f t="shared" si="3"/>
        <v>40</v>
      </c>
      <c r="O9" s="168" t="s">
        <v>95</v>
      </c>
      <c r="P9" s="168" t="s">
        <v>96</v>
      </c>
      <c r="Q9" s="168" t="s">
        <v>88</v>
      </c>
      <c r="Z9" s="170" t="s">
        <v>95</v>
      </c>
      <c r="AA9" s="170" t="s">
        <v>96</v>
      </c>
      <c r="AB9" s="170" t="s">
        <v>88</v>
      </c>
    </row>
    <row r="10" spans="1:28" ht="75">
      <c r="A10" s="157">
        <v>5</v>
      </c>
      <c r="B10" s="88" t="s">
        <v>256</v>
      </c>
      <c r="C10" s="351" t="s">
        <v>91</v>
      </c>
      <c r="D10" s="158">
        <f t="shared" si="4"/>
        <v>1</v>
      </c>
      <c r="E10" s="159">
        <f t="shared" si="0"/>
        <v>0</v>
      </c>
      <c r="F10" s="160">
        <v>4</v>
      </c>
      <c r="G10" s="161">
        <v>0</v>
      </c>
      <c r="H10" s="162">
        <v>4</v>
      </c>
      <c r="I10" s="163">
        <v>10</v>
      </c>
      <c r="J10" s="164">
        <f t="shared" si="2"/>
        <v>0</v>
      </c>
      <c r="K10" s="164">
        <f t="shared" si="2"/>
        <v>16</v>
      </c>
      <c r="L10" s="164">
        <f t="shared" si="2"/>
        <v>40</v>
      </c>
      <c r="M10" s="165">
        <f t="shared" si="3"/>
        <v>40</v>
      </c>
      <c r="N10" s="171"/>
      <c r="O10" s="172" t="s">
        <v>91</v>
      </c>
      <c r="P10" s="172" t="s">
        <v>98</v>
      </c>
      <c r="Q10" s="173" t="s">
        <v>99</v>
      </c>
      <c r="R10" s="174"/>
      <c r="Z10" s="175" t="s">
        <v>91</v>
      </c>
      <c r="AA10" s="175" t="s">
        <v>98</v>
      </c>
      <c r="AB10" s="176" t="s">
        <v>99</v>
      </c>
    </row>
    <row r="11" spans="1:28" ht="40.5">
      <c r="A11" s="157">
        <v>6</v>
      </c>
      <c r="B11" s="88" t="s">
        <v>257</v>
      </c>
      <c r="C11" s="351" t="s">
        <v>101</v>
      </c>
      <c r="D11" s="158">
        <f t="shared" si="4"/>
        <v>1</v>
      </c>
      <c r="E11" s="159">
        <f t="shared" si="0"/>
        <v>0</v>
      </c>
      <c r="F11" s="160">
        <v>3</v>
      </c>
      <c r="G11" s="161">
        <v>0</v>
      </c>
      <c r="H11" s="162">
        <v>4</v>
      </c>
      <c r="I11" s="163">
        <v>10</v>
      </c>
      <c r="J11" s="164">
        <f t="shared" si="2"/>
        <v>0</v>
      </c>
      <c r="K11" s="164">
        <f t="shared" si="2"/>
        <v>12</v>
      </c>
      <c r="L11" s="164">
        <f t="shared" si="2"/>
        <v>30</v>
      </c>
      <c r="M11" s="165">
        <f t="shared" si="3"/>
        <v>30</v>
      </c>
      <c r="N11" s="171"/>
      <c r="O11" s="177" t="s">
        <v>101</v>
      </c>
      <c r="P11" s="177" t="s">
        <v>102</v>
      </c>
      <c r="Q11" s="178" t="s">
        <v>88</v>
      </c>
      <c r="R11" s="174"/>
      <c r="Z11" s="175" t="s">
        <v>101</v>
      </c>
      <c r="AA11" s="175" t="s">
        <v>102</v>
      </c>
      <c r="AB11" s="176" t="s">
        <v>88</v>
      </c>
    </row>
    <row r="12" spans="1:28" ht="21">
      <c r="A12" s="157">
        <v>7</v>
      </c>
      <c r="B12" s="89" t="s">
        <v>103</v>
      </c>
      <c r="C12" s="352" t="s">
        <v>88</v>
      </c>
      <c r="D12" s="158">
        <f t="shared" si="4"/>
        <v>1</v>
      </c>
      <c r="E12" s="159">
        <f t="shared" si="0"/>
        <v>0</v>
      </c>
      <c r="F12" s="160">
        <v>2</v>
      </c>
      <c r="G12" s="161">
        <v>0</v>
      </c>
      <c r="H12" s="162">
        <v>4</v>
      </c>
      <c r="I12" s="163"/>
      <c r="J12" s="164">
        <f t="shared" si="2"/>
        <v>0</v>
      </c>
      <c r="K12" s="164">
        <f t="shared" si="2"/>
        <v>8</v>
      </c>
      <c r="L12" s="164" t="str">
        <f t="shared" si="2"/>
        <v/>
      </c>
      <c r="M12" s="165">
        <f t="shared" si="3"/>
        <v>8</v>
      </c>
      <c r="N12" s="171"/>
      <c r="O12" s="167" t="s">
        <v>88</v>
      </c>
      <c r="P12" s="167" t="s">
        <v>104</v>
      </c>
      <c r="Q12" s="178"/>
      <c r="R12" s="174"/>
      <c r="Z12" s="170" t="s">
        <v>88</v>
      </c>
      <c r="AA12" s="170" t="s">
        <v>104</v>
      </c>
      <c r="AB12" s="176"/>
    </row>
    <row r="13" spans="1:28" ht="40.5">
      <c r="A13" s="157">
        <v>8</v>
      </c>
      <c r="B13" s="88" t="s">
        <v>258</v>
      </c>
      <c r="C13" s="351" t="s">
        <v>104</v>
      </c>
      <c r="D13" s="158">
        <f t="shared" si="4"/>
        <v>2</v>
      </c>
      <c r="E13" s="159">
        <f t="shared" si="0"/>
        <v>8</v>
      </c>
      <c r="F13" s="160">
        <v>2</v>
      </c>
      <c r="G13" s="161">
        <v>0</v>
      </c>
      <c r="H13" s="162">
        <v>4</v>
      </c>
      <c r="I13" s="163"/>
      <c r="J13" s="164">
        <f t="shared" si="2"/>
        <v>0</v>
      </c>
      <c r="K13" s="164">
        <f t="shared" si="2"/>
        <v>8</v>
      </c>
      <c r="L13" s="164" t="str">
        <f t="shared" si="2"/>
        <v/>
      </c>
      <c r="M13" s="165">
        <f t="shared" si="3"/>
        <v>8</v>
      </c>
      <c r="N13" s="179"/>
      <c r="O13" s="167" t="s">
        <v>88</v>
      </c>
      <c r="P13" s="167" t="s">
        <v>104</v>
      </c>
      <c r="Q13" s="167"/>
      <c r="Z13" s="170" t="s">
        <v>88</v>
      </c>
      <c r="AA13" s="170" t="s">
        <v>104</v>
      </c>
      <c r="AB13" s="170"/>
    </row>
    <row r="14" spans="1:28" ht="42.75" thickBot="1">
      <c r="A14" s="180"/>
      <c r="D14" s="181" t="s">
        <v>105</v>
      </c>
      <c r="E14" s="182" t="e">
        <f>IF(COUNTA(C6:C13)&lt;8,"",IF(SUM(E6:E13)&gt;0,SUM(E6:E13),0))</f>
        <v>#N/A</v>
      </c>
      <c r="F14" s="183"/>
      <c r="G14" s="184"/>
      <c r="H14" s="184"/>
      <c r="I14" s="184"/>
      <c r="J14" s="185"/>
      <c r="K14" s="185"/>
      <c r="L14" s="186"/>
      <c r="M14" s="187">
        <f>SUM(M6:M13)</f>
        <v>256</v>
      </c>
      <c r="N14" s="179"/>
      <c r="Z14" s="188"/>
      <c r="AA14" s="188"/>
      <c r="AB14" s="188"/>
    </row>
    <row r="15" spans="1:28" ht="75.75" thickBot="1">
      <c r="A15" s="189" t="str">
        <f>IF(COUNTIF(C6:C13,"")&gt;0,"1 or more question(s) are not yet answered","")</f>
        <v/>
      </c>
      <c r="B15" s="190" t="s">
        <v>106</v>
      </c>
      <c r="C15" s="351" t="s">
        <v>259</v>
      </c>
      <c r="E15" s="137"/>
      <c r="F15" s="191" t="s">
        <v>107</v>
      </c>
      <c r="G15" s="192" t="e">
        <f>IF(E14="","",IF(X17="X",1,IF(X18="X",2,IF(X19="X",3,4))))</f>
        <v>#N/A</v>
      </c>
      <c r="H15" s="193"/>
      <c r="I15" s="193"/>
      <c r="J15" s="194"/>
      <c r="K15" s="194"/>
      <c r="L15" s="194"/>
      <c r="M15" s="195"/>
      <c r="N15" s="196"/>
      <c r="O15" s="197"/>
      <c r="P15" s="197"/>
      <c r="Z15" s="418" t="s">
        <v>168</v>
      </c>
      <c r="AA15" s="419"/>
      <c r="AB15" s="420"/>
    </row>
    <row r="16" spans="1:28" ht="30.75" thickBot="1">
      <c r="C16" s="198" t="str">
        <f>IF(C15="","^----------- Please provide the Likelihood detail above","")</f>
        <v/>
      </c>
      <c r="E16" s="137"/>
      <c r="O16" s="199" t="s">
        <v>108</v>
      </c>
      <c r="P16" s="199" t="s">
        <v>109</v>
      </c>
      <c r="Q16" s="199" t="s">
        <v>110</v>
      </c>
      <c r="R16" s="199" t="s">
        <v>111</v>
      </c>
      <c r="S16" s="200" t="s">
        <v>112</v>
      </c>
      <c r="T16" s="201" t="s">
        <v>113</v>
      </c>
      <c r="U16" s="201" t="s">
        <v>114</v>
      </c>
      <c r="V16" s="201" t="s">
        <v>115</v>
      </c>
      <c r="W16" s="201" t="s">
        <v>116</v>
      </c>
      <c r="X16" s="90" t="s">
        <v>117</v>
      </c>
      <c r="Z16" s="202"/>
      <c r="AA16" s="203"/>
      <c r="AB16" s="203"/>
    </row>
    <row r="17" spans="1:29" ht="45.75" thickBot="1">
      <c r="A17" s="204" t="s">
        <v>118</v>
      </c>
      <c r="B17" s="140" t="e">
        <f>IF(G15="","",IF(G15=1,"1 - Extensive/Widespread",IF(G15=2,"2 - Significant/Large",IF(G15=3,"3 - Moderate/Limited","4 - Minor/Localized"))))</f>
        <v>#N/A</v>
      </c>
      <c r="C17" s="140"/>
      <c r="E17" s="137"/>
      <c r="F17" s="205"/>
      <c r="G17" s="138"/>
      <c r="H17" s="206"/>
      <c r="I17" s="206"/>
      <c r="O17" s="87">
        <v>1</v>
      </c>
      <c r="P17" s="207">
        <f>6-ROUND(1.25*O17,0)</f>
        <v>5</v>
      </c>
      <c r="Q17" s="87" t="s">
        <v>104</v>
      </c>
      <c r="R17" s="162" t="s">
        <v>119</v>
      </c>
      <c r="S17" s="162" t="s">
        <v>120</v>
      </c>
      <c r="T17" s="208">
        <f>U18</f>
        <v>45</v>
      </c>
      <c r="U17" s="209">
        <v>100</v>
      </c>
      <c r="V17" s="208">
        <f>IF(T17="","",0.01*T17*$M$14)</f>
        <v>115.2</v>
      </c>
      <c r="W17" s="208">
        <f>$M$14</f>
        <v>256</v>
      </c>
      <c r="X17" s="210" t="e">
        <f>IF($E$14="","",IF($E$14&gt;V17,IF($E$14&lt;=W17,"X",""),""))</f>
        <v>#N/A</v>
      </c>
      <c r="Z17" s="418" t="s">
        <v>166</v>
      </c>
      <c r="AA17" s="419"/>
      <c r="AB17" s="419"/>
      <c r="AC17" s="420"/>
    </row>
    <row r="18" spans="1:29" ht="30.75" thickBot="1">
      <c r="A18" s="211"/>
      <c r="B18" s="212" t="e">
        <f>IF(G15="","Answer all the above numbered questions","^---------- Enter this detail into the applicable Remedy Change record")</f>
        <v>#N/A</v>
      </c>
      <c r="C18" s="213"/>
      <c r="E18" s="137"/>
      <c r="F18" s="214">
        <v>1</v>
      </c>
      <c r="G18" s="214" t="str">
        <f>IF(F18="","",IF(F18=1,"Insignificant",IF(F18=2,"Low",IF(F18=3,"Moderate",IF(F18=4,"High","Ultra")))))</f>
        <v>Insignificant</v>
      </c>
      <c r="O18" s="148">
        <v>2</v>
      </c>
      <c r="P18" s="207">
        <f t="shared" ref="P18:P20" si="5">6-ROUND(1.25*O18,0)</f>
        <v>3</v>
      </c>
      <c r="Q18" s="215" t="s">
        <v>104</v>
      </c>
      <c r="R18" s="162" t="s">
        <v>121</v>
      </c>
      <c r="S18" s="162" t="s">
        <v>122</v>
      </c>
      <c r="T18" s="208">
        <f>U19</f>
        <v>30</v>
      </c>
      <c r="U18" s="172">
        <v>45</v>
      </c>
      <c r="V18" s="208">
        <f>IF(T18="","",0.01*T18*$M$14)</f>
        <v>76.8</v>
      </c>
      <c r="W18" s="208">
        <f>IF(U18="","",0.01*U18*$M$14)</f>
        <v>115.2</v>
      </c>
      <c r="X18" s="210" t="e">
        <f>IF($E$14="","",IF($E$14&gt;V18,IF($E$14&lt;=W18,"X",""),""))</f>
        <v>#N/A</v>
      </c>
      <c r="Z18" s="202"/>
      <c r="AA18" s="203"/>
      <c r="AB18" s="203"/>
    </row>
    <row r="19" spans="1:29" ht="42.75" thickBot="1">
      <c r="A19" s="216" t="s">
        <v>123</v>
      </c>
      <c r="B19" s="140" t="str">
        <f>IF(F18="","","Risk Level "&amp;F18)</f>
        <v>Risk Level 1</v>
      </c>
      <c r="C19" s="140"/>
      <c r="E19" s="137"/>
      <c r="F19" s="214" t="s">
        <v>266</v>
      </c>
      <c r="O19" s="148">
        <v>3</v>
      </c>
      <c r="P19" s="207">
        <f t="shared" si="5"/>
        <v>2</v>
      </c>
      <c r="Q19" s="148" t="s">
        <v>104</v>
      </c>
      <c r="R19" s="162" t="s">
        <v>124</v>
      </c>
      <c r="S19" s="162" t="s">
        <v>125</v>
      </c>
      <c r="T19" s="208">
        <f>U20</f>
        <v>20</v>
      </c>
      <c r="U19" s="172">
        <v>30</v>
      </c>
      <c r="V19" s="208">
        <f>IF(T19="","",0.01*T19*$M$14)</f>
        <v>51.2</v>
      </c>
      <c r="W19" s="208">
        <f>IF(U19="","",0.01*U19*$M$14)</f>
        <v>76.8</v>
      </c>
      <c r="X19" s="210" t="e">
        <f>IF($E$14="","",IF($E$14&gt;V19,IF($E$14&lt;=W19,"X",""),""))</f>
        <v>#N/A</v>
      </c>
      <c r="Z19" s="418" t="s">
        <v>167</v>
      </c>
      <c r="AA19" s="419"/>
      <c r="AB19" s="420"/>
    </row>
    <row r="20" spans="1:29" ht="30.75" thickBot="1">
      <c r="A20" s="195"/>
      <c r="B20" s="217" t="str">
        <f>IF(B19="","","^----------  Enter this detail into the applicable Remedy Change record")</f>
        <v>^----------  Enter this detail into the applicable Remedy Change record</v>
      </c>
      <c r="C20" s="218"/>
      <c r="E20" s="137"/>
      <c r="F20" s="196"/>
      <c r="O20" s="90">
        <v>4</v>
      </c>
      <c r="P20" s="207">
        <f t="shared" si="5"/>
        <v>1</v>
      </c>
      <c r="Q20" s="90" t="s">
        <v>104</v>
      </c>
      <c r="R20" s="162" t="s">
        <v>126</v>
      </c>
      <c r="S20" s="162" t="s">
        <v>127</v>
      </c>
      <c r="T20" s="219">
        <v>0</v>
      </c>
      <c r="U20" s="172">
        <v>20</v>
      </c>
      <c r="V20" s="208">
        <f>IF(T20="","",0.01*T20*$M$14)</f>
        <v>0</v>
      </c>
      <c r="W20" s="208">
        <f>IF(U20="","",0.01*U20*$M$14)</f>
        <v>51.2</v>
      </c>
      <c r="X20" s="210" t="e">
        <f>IF($E$14="","",IF($E$14&gt;V20,IF($E$14&lt;=W20,"X",""),""))</f>
        <v>#N/A</v>
      </c>
    </row>
    <row r="21" spans="1:29" ht="32.25" customHeight="1" thickBot="1">
      <c r="C21" s="366"/>
    </row>
  </sheetData>
  <mergeCells count="4">
    <mergeCell ref="Z5:AB5"/>
    <mergeCell ref="Z15:AB15"/>
    <mergeCell ref="Z17:AC17"/>
    <mergeCell ref="Z19:AB19"/>
  </mergeCells>
  <dataValidations count="5">
    <dataValidation type="list" allowBlank="1" showInputMessage="1" showErrorMessage="1" sqref="C9:C11" xr:uid="{00000000-0002-0000-0200-000000000000}">
      <formula1>O9:Q9</formula1>
    </dataValidation>
    <dataValidation type="list" allowBlank="1" showInputMessage="1" showErrorMessage="1" sqref="C12:C13 C8" xr:uid="{00000000-0002-0000-0200-000001000000}">
      <formula1>O8:P8</formula1>
    </dataValidation>
    <dataValidation type="list" allowBlank="1" showInputMessage="1" showErrorMessage="1" sqref="C15" xr:uid="{00000000-0002-0000-0200-000002000000}">
      <formula1>"1 - Rare(&lt;2.5%),2 - Unlikely (2.5-10%),3 - Possible(10-60%),4 - Likely(60-100%),5 - Almost Certain (&gt;90%)"</formula1>
    </dataValidation>
    <dataValidation type="list" allowBlank="1" showInputMessage="1" showErrorMessage="1" sqref="C6" xr:uid="{00000000-0002-0000-0200-000003000000}">
      <formula1>$O$6:$Q$6</formula1>
    </dataValidation>
    <dataValidation type="list" allowBlank="1" showInputMessage="1" showErrorMessage="1" sqref="C7" xr:uid="{00000000-0002-0000-0200-000004000000}">
      <formula1>$O$7:$Q$7</formula1>
    </dataValidation>
  </dataValidations>
  <pageMargins left="0.7" right="0.7" top="0.75" bottom="0.75" header="0.3" footer="0.3"/>
  <pageSetup paperSize="9" scale="55"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C21"/>
  <sheetViews>
    <sheetView zoomScale="70" zoomScaleNormal="70" workbookViewId="0">
      <selection activeCell="B23" sqref="B23"/>
    </sheetView>
  </sheetViews>
  <sheetFormatPr defaultColWidth="9.140625" defaultRowHeight="20.25"/>
  <cols>
    <col min="1" max="1" width="24.140625" style="245" bestFit="1" customWidth="1"/>
    <col min="2" max="2" width="92.7109375" style="245" bestFit="1" customWidth="1"/>
    <col min="3" max="3" width="54" style="245" bestFit="1" customWidth="1"/>
    <col min="4" max="4" width="12.42578125" style="245" hidden="1" customWidth="1"/>
    <col min="5" max="5" width="13" style="245" hidden="1" customWidth="1"/>
    <col min="6" max="6" width="10.28515625" style="245" hidden="1" customWidth="1"/>
    <col min="7" max="12" width="7" style="245" hidden="1" customWidth="1"/>
    <col min="13" max="13" width="16" style="245" hidden="1" customWidth="1"/>
    <col min="14" max="14" width="9.140625" style="245" hidden="1" customWidth="1"/>
    <col min="15" max="15" width="13.7109375" style="245" hidden="1" customWidth="1"/>
    <col min="16" max="17" width="22.28515625" style="245" hidden="1" customWidth="1"/>
    <col min="18" max="18" width="12.7109375" style="245" hidden="1" customWidth="1"/>
    <col min="19" max="19" width="35.85546875" style="245" hidden="1" customWidth="1"/>
    <col min="20" max="20" width="14.42578125" style="245" hidden="1" customWidth="1"/>
    <col min="21" max="21" width="13.7109375" style="245" hidden="1" customWidth="1"/>
    <col min="22" max="22" width="12.42578125" style="245" hidden="1" customWidth="1"/>
    <col min="23" max="23" width="12.7109375" style="245" hidden="1" customWidth="1"/>
    <col min="24" max="24" width="7.140625" style="245" hidden="1" customWidth="1"/>
    <col min="25" max="25" width="9.140625" style="245" customWidth="1"/>
    <col min="26" max="28" width="23.7109375" style="245" customWidth="1"/>
    <col min="29" max="16384" width="9.140625" style="245"/>
  </cols>
  <sheetData>
    <row r="1" spans="1:28" ht="20.100000000000001" customHeight="1">
      <c r="A1" s="244"/>
      <c r="B1" s="244" t="s">
        <v>69</v>
      </c>
      <c r="C1" s="136" t="s">
        <v>70</v>
      </c>
      <c r="E1" s="246"/>
      <c r="G1" s="247"/>
    </row>
    <row r="2" spans="1:28" ht="20.100000000000001" customHeight="1">
      <c r="A2" s="248"/>
      <c r="B2" s="249" t="s">
        <v>71</v>
      </c>
      <c r="C2" s="140" t="s">
        <v>72</v>
      </c>
      <c r="E2" s="246"/>
      <c r="F2" s="250"/>
      <c r="G2" s="247"/>
    </row>
    <row r="3" spans="1:28" ht="20.100000000000001" customHeight="1">
      <c r="A3" s="251"/>
      <c r="B3" s="252">
        <f ca="1">NOW()</f>
        <v>44053.752352199073</v>
      </c>
      <c r="C3" s="81"/>
      <c r="E3" s="246"/>
      <c r="G3" s="253" t="s">
        <v>74</v>
      </c>
      <c r="H3" s="254"/>
      <c r="I3" s="255"/>
      <c r="J3" s="256" t="s">
        <v>75</v>
      </c>
      <c r="K3" s="254"/>
      <c r="L3" s="257"/>
      <c r="M3" s="258"/>
    </row>
    <row r="4" spans="1:28" ht="20.100000000000001" customHeight="1" thickBot="1">
      <c r="C4"/>
      <c r="E4" s="246"/>
      <c r="F4" s="259" t="s">
        <v>76</v>
      </c>
      <c r="G4" s="260" t="s">
        <v>77</v>
      </c>
      <c r="H4" s="261" t="s">
        <v>77</v>
      </c>
      <c r="I4" s="262" t="s">
        <v>77</v>
      </c>
      <c r="J4" s="260" t="s">
        <v>77</v>
      </c>
      <c r="K4" s="261" t="s">
        <v>77</v>
      </c>
      <c r="L4" s="262" t="s">
        <v>77</v>
      </c>
      <c r="M4" s="262" t="s">
        <v>78</v>
      </c>
      <c r="O4" s="263" t="s">
        <v>79</v>
      </c>
      <c r="P4" s="254"/>
      <c r="Q4" s="257"/>
    </row>
    <row r="5" spans="1:28" ht="57.95" customHeight="1" thickBot="1">
      <c r="A5" s="264" t="s">
        <v>0</v>
      </c>
      <c r="B5" s="264" t="s">
        <v>80</v>
      </c>
      <c r="C5" s="150" t="s">
        <v>81</v>
      </c>
      <c r="D5" s="264" t="s">
        <v>82</v>
      </c>
      <c r="E5" s="259" t="s">
        <v>83</v>
      </c>
      <c r="F5" s="265"/>
      <c r="G5" s="266"/>
      <c r="H5" s="267"/>
      <c r="I5" s="268"/>
      <c r="J5" s="266"/>
      <c r="K5" s="267"/>
      <c r="L5" s="269"/>
      <c r="M5" s="270"/>
      <c r="O5" s="264" t="s">
        <v>84</v>
      </c>
      <c r="P5" s="264" t="s">
        <v>85</v>
      </c>
      <c r="Q5" s="264" t="s">
        <v>86</v>
      </c>
      <c r="Z5" s="421" t="s">
        <v>169</v>
      </c>
      <c r="AA5" s="422"/>
      <c r="AB5" s="423"/>
    </row>
    <row r="6" spans="1:28" ht="60.75">
      <c r="A6" s="271">
        <v>1</v>
      </c>
      <c r="B6" s="88" t="s">
        <v>87</v>
      </c>
      <c r="C6" s="351" t="s">
        <v>88</v>
      </c>
      <c r="D6" s="273">
        <f>IF(C6="","",IF(Q6="",MATCH(C6,O6:Q6,0),MATCH(C6,O6:Q6,0)))</f>
        <v>1</v>
      </c>
      <c r="E6" s="274">
        <f t="shared" ref="E6:E13" si="0">IF(D6="","",IF(D6=1,J6,IF(D6=2,K6,L6)))</f>
        <v>0</v>
      </c>
      <c r="F6" s="275">
        <v>4</v>
      </c>
      <c r="G6" s="276">
        <v>0</v>
      </c>
      <c r="H6" s="272">
        <v>5</v>
      </c>
      <c r="I6" s="277">
        <v>10</v>
      </c>
      <c r="J6" s="278">
        <f>IF(G6="","",$F6*G6)</f>
        <v>0</v>
      </c>
      <c r="K6" s="278">
        <f t="shared" ref="K6:L8" si="1">IF(H6="","",$F6*H6)</f>
        <v>20</v>
      </c>
      <c r="L6" s="278">
        <f t="shared" si="1"/>
        <v>40</v>
      </c>
      <c r="M6" s="279">
        <f>MAX(J6:L6)</f>
        <v>40</v>
      </c>
      <c r="N6" s="280"/>
      <c r="O6" s="281" t="s">
        <v>88</v>
      </c>
      <c r="P6" s="281" t="s">
        <v>89</v>
      </c>
      <c r="Q6" s="281" t="s">
        <v>90</v>
      </c>
      <c r="Z6" s="282" t="s">
        <v>88</v>
      </c>
      <c r="AA6" s="282" t="s">
        <v>89</v>
      </c>
      <c r="AB6" s="282" t="s">
        <v>90</v>
      </c>
    </row>
    <row r="7" spans="1:28" ht="40.5">
      <c r="A7" s="283">
        <v>2</v>
      </c>
      <c r="B7" s="349" t="s">
        <v>261</v>
      </c>
      <c r="C7" s="351" t="s">
        <v>91</v>
      </c>
      <c r="D7" s="273">
        <f>IF(C7="","",IF(Q7="",MATCH(C7,O7:Q7,0),MATCH(C7,O7:Q7,0)))</f>
        <v>1</v>
      </c>
      <c r="E7" s="274">
        <f t="shared" si="0"/>
        <v>0</v>
      </c>
      <c r="F7" s="275">
        <v>5</v>
      </c>
      <c r="G7" s="276">
        <v>0</v>
      </c>
      <c r="H7" s="272">
        <v>5</v>
      </c>
      <c r="I7" s="277">
        <v>10</v>
      </c>
      <c r="J7" s="278">
        <f t="shared" ref="J7:L13" si="2">IF(G7="","",$F7*G7)</f>
        <v>0</v>
      </c>
      <c r="K7" s="278">
        <f t="shared" si="1"/>
        <v>25</v>
      </c>
      <c r="L7" s="278">
        <f t="shared" si="1"/>
        <v>50</v>
      </c>
      <c r="M7" s="279">
        <f t="shared" ref="M7:M13" si="3">MAX(J7:L7)</f>
        <v>50</v>
      </c>
      <c r="N7" s="280"/>
      <c r="O7" s="281" t="s">
        <v>91</v>
      </c>
      <c r="P7" s="281" t="s">
        <v>92</v>
      </c>
      <c r="Q7" s="281" t="s">
        <v>93</v>
      </c>
      <c r="Z7" s="281" t="s">
        <v>91</v>
      </c>
      <c r="AA7" s="281" t="s">
        <v>92</v>
      </c>
      <c r="AB7" s="281" t="s">
        <v>93</v>
      </c>
    </row>
    <row r="8" spans="1:28" ht="60.75">
      <c r="A8" s="271">
        <v>3</v>
      </c>
      <c r="B8" s="88" t="s">
        <v>262</v>
      </c>
      <c r="C8" s="351" t="s">
        <v>243</v>
      </c>
      <c r="D8" s="273">
        <f t="shared" ref="D8:D13" si="4">IF(C8="","",IF(Q8="",MATCH(C8,O8:P8,0),MATCH(C8,O8:Q8,0)))</f>
        <v>1</v>
      </c>
      <c r="E8" s="274">
        <f t="shared" si="0"/>
        <v>0</v>
      </c>
      <c r="F8" s="275">
        <v>4</v>
      </c>
      <c r="G8" s="276">
        <v>0</v>
      </c>
      <c r="H8" s="272">
        <v>10</v>
      </c>
      <c r="I8" s="277"/>
      <c r="J8" s="278">
        <f t="shared" si="2"/>
        <v>0</v>
      </c>
      <c r="K8" s="278">
        <f t="shared" si="1"/>
        <v>40</v>
      </c>
      <c r="L8" s="278" t="str">
        <f t="shared" si="1"/>
        <v/>
      </c>
      <c r="M8" s="279">
        <f t="shared" si="3"/>
        <v>40</v>
      </c>
      <c r="O8" s="281" t="s">
        <v>243</v>
      </c>
      <c r="P8" s="281" t="s">
        <v>244</v>
      </c>
      <c r="Q8" s="284"/>
      <c r="Z8" s="281" t="s">
        <v>243</v>
      </c>
      <c r="AA8" s="281" t="s">
        <v>244</v>
      </c>
      <c r="AB8" s="281"/>
    </row>
    <row r="9" spans="1:28" ht="60.75">
      <c r="A9" s="271">
        <v>4</v>
      </c>
      <c r="B9" s="88" t="s">
        <v>94</v>
      </c>
      <c r="C9" s="351" t="s">
        <v>95</v>
      </c>
      <c r="D9" s="273">
        <f t="shared" si="4"/>
        <v>1</v>
      </c>
      <c r="E9" s="274">
        <f t="shared" si="0"/>
        <v>0</v>
      </c>
      <c r="F9" s="275">
        <v>4</v>
      </c>
      <c r="G9" s="276">
        <v>0</v>
      </c>
      <c r="H9" s="272">
        <v>4</v>
      </c>
      <c r="I9" s="277">
        <v>10</v>
      </c>
      <c r="J9" s="278">
        <f t="shared" si="2"/>
        <v>0</v>
      </c>
      <c r="K9" s="278">
        <f t="shared" si="2"/>
        <v>16</v>
      </c>
      <c r="L9" s="278">
        <f t="shared" si="2"/>
        <v>40</v>
      </c>
      <c r="M9" s="279">
        <f t="shared" si="3"/>
        <v>40</v>
      </c>
      <c r="O9" s="281" t="s">
        <v>95</v>
      </c>
      <c r="P9" s="281" t="s">
        <v>96</v>
      </c>
      <c r="Q9" s="281" t="s">
        <v>88</v>
      </c>
      <c r="Z9" s="281" t="s">
        <v>95</v>
      </c>
      <c r="AA9" s="281" t="s">
        <v>96</v>
      </c>
      <c r="AB9" s="281" t="s">
        <v>88</v>
      </c>
    </row>
    <row r="10" spans="1:28" ht="60.75">
      <c r="A10" s="271">
        <v>5</v>
      </c>
      <c r="B10" s="88" t="s">
        <v>97</v>
      </c>
      <c r="C10" s="351" t="s">
        <v>91</v>
      </c>
      <c r="D10" s="273">
        <f t="shared" si="4"/>
        <v>1</v>
      </c>
      <c r="E10" s="274">
        <f t="shared" si="0"/>
        <v>0</v>
      </c>
      <c r="F10" s="275">
        <v>4</v>
      </c>
      <c r="G10" s="276">
        <v>0</v>
      </c>
      <c r="H10" s="272">
        <v>4</v>
      </c>
      <c r="I10" s="277">
        <v>10</v>
      </c>
      <c r="J10" s="278">
        <f t="shared" si="2"/>
        <v>0</v>
      </c>
      <c r="K10" s="278">
        <f t="shared" si="2"/>
        <v>16</v>
      </c>
      <c r="L10" s="278">
        <f t="shared" si="2"/>
        <v>40</v>
      </c>
      <c r="M10" s="279">
        <f t="shared" si="3"/>
        <v>40</v>
      </c>
      <c r="N10" s="285"/>
      <c r="O10" s="281" t="s">
        <v>91</v>
      </c>
      <c r="P10" s="281" t="s">
        <v>98</v>
      </c>
      <c r="Q10" s="281" t="s">
        <v>99</v>
      </c>
      <c r="R10" s="285"/>
      <c r="Z10" s="286" t="s">
        <v>91</v>
      </c>
      <c r="AA10" s="286" t="s">
        <v>98</v>
      </c>
      <c r="AB10" s="287" t="s">
        <v>99</v>
      </c>
    </row>
    <row r="11" spans="1:28" ht="60.75">
      <c r="A11" s="271">
        <v>6</v>
      </c>
      <c r="B11" s="88" t="s">
        <v>100</v>
      </c>
      <c r="C11" s="351" t="s">
        <v>101</v>
      </c>
      <c r="D11" s="273">
        <f t="shared" si="4"/>
        <v>1</v>
      </c>
      <c r="E11" s="274">
        <f t="shared" si="0"/>
        <v>0</v>
      </c>
      <c r="F11" s="275">
        <v>3</v>
      </c>
      <c r="G11" s="276">
        <v>0</v>
      </c>
      <c r="H11" s="272">
        <v>4</v>
      </c>
      <c r="I11" s="277">
        <v>10</v>
      </c>
      <c r="J11" s="278">
        <f t="shared" si="2"/>
        <v>0</v>
      </c>
      <c r="K11" s="278">
        <f t="shared" si="2"/>
        <v>12</v>
      </c>
      <c r="L11" s="278">
        <f t="shared" si="2"/>
        <v>30</v>
      </c>
      <c r="M11" s="279">
        <f t="shared" si="3"/>
        <v>30</v>
      </c>
      <c r="N11" s="285"/>
      <c r="O11" s="281" t="s">
        <v>101</v>
      </c>
      <c r="P11" s="281" t="s">
        <v>102</v>
      </c>
      <c r="Q11" s="281" t="s">
        <v>88</v>
      </c>
      <c r="R11" s="285"/>
      <c r="Z11" s="286" t="s">
        <v>101</v>
      </c>
      <c r="AA11" s="286" t="s">
        <v>102</v>
      </c>
      <c r="AB11" s="287" t="s">
        <v>88</v>
      </c>
    </row>
    <row r="12" spans="1:28" ht="21">
      <c r="A12" s="271">
        <v>7</v>
      </c>
      <c r="B12" s="89" t="s">
        <v>103</v>
      </c>
      <c r="C12" s="352" t="s">
        <v>88</v>
      </c>
      <c r="D12" s="273">
        <f t="shared" si="4"/>
        <v>1</v>
      </c>
      <c r="E12" s="274">
        <f t="shared" si="0"/>
        <v>0</v>
      </c>
      <c r="F12" s="275">
        <v>2</v>
      </c>
      <c r="G12" s="276">
        <v>0</v>
      </c>
      <c r="H12" s="272">
        <v>4</v>
      </c>
      <c r="I12" s="277"/>
      <c r="J12" s="278">
        <f t="shared" si="2"/>
        <v>0</v>
      </c>
      <c r="K12" s="278">
        <f t="shared" si="2"/>
        <v>8</v>
      </c>
      <c r="L12" s="278" t="str">
        <f t="shared" si="2"/>
        <v/>
      </c>
      <c r="M12" s="279">
        <f t="shared" si="3"/>
        <v>8</v>
      </c>
      <c r="N12" s="285"/>
      <c r="O12" s="281" t="s">
        <v>88</v>
      </c>
      <c r="P12" s="281" t="s">
        <v>104</v>
      </c>
      <c r="Q12" s="281"/>
      <c r="R12" s="285"/>
      <c r="Z12" s="281" t="s">
        <v>88</v>
      </c>
      <c r="AA12" s="281" t="s">
        <v>104</v>
      </c>
      <c r="AB12" s="287"/>
    </row>
    <row r="13" spans="1:28" ht="21">
      <c r="A13" s="271">
        <v>8</v>
      </c>
      <c r="B13" s="88" t="s">
        <v>245</v>
      </c>
      <c r="C13" s="351" t="s">
        <v>104</v>
      </c>
      <c r="D13" s="273">
        <f t="shared" si="4"/>
        <v>2</v>
      </c>
      <c r="E13" s="274">
        <f t="shared" si="0"/>
        <v>8</v>
      </c>
      <c r="F13" s="275">
        <v>2</v>
      </c>
      <c r="G13" s="276">
        <v>0</v>
      </c>
      <c r="H13" s="272">
        <v>4</v>
      </c>
      <c r="I13" s="277"/>
      <c r="J13" s="278">
        <f t="shared" si="2"/>
        <v>0</v>
      </c>
      <c r="K13" s="278">
        <f t="shared" si="2"/>
        <v>8</v>
      </c>
      <c r="L13" s="278" t="str">
        <f t="shared" si="2"/>
        <v/>
      </c>
      <c r="M13" s="279">
        <f t="shared" si="3"/>
        <v>8</v>
      </c>
      <c r="O13" s="281" t="s">
        <v>88</v>
      </c>
      <c r="P13" s="281" t="s">
        <v>104</v>
      </c>
      <c r="Q13" s="281"/>
      <c r="Z13" s="281" t="s">
        <v>88</v>
      </c>
      <c r="AA13" s="281" t="s">
        <v>104</v>
      </c>
      <c r="AB13" s="281"/>
    </row>
    <row r="14" spans="1:28" ht="41.25" thickBot="1">
      <c r="A14" s="288"/>
      <c r="C14"/>
      <c r="D14" s="289" t="s">
        <v>105</v>
      </c>
      <c r="E14" s="290">
        <f>IF(COUNTA(C6:C13)&lt;8,"",IF(SUM(E6:E13)&gt;0,SUM(E6:E13),""))</f>
        <v>8</v>
      </c>
      <c r="F14" s="291"/>
      <c r="G14" s="292"/>
      <c r="H14" s="292"/>
      <c r="I14" s="292"/>
      <c r="J14" s="293"/>
      <c r="K14" s="293"/>
      <c r="L14" s="294"/>
      <c r="M14" s="295">
        <f>SUM(M6:M13)</f>
        <v>256</v>
      </c>
      <c r="Z14" s="296"/>
      <c r="AA14" s="296"/>
      <c r="AB14" s="296"/>
    </row>
    <row r="15" spans="1:28" ht="86.25" customHeight="1" thickBot="1">
      <c r="A15" s="297" t="str">
        <f>IF(COUNTIF(C6:C13,"")&gt;0,"1 or more question(s) are not yet answered","")</f>
        <v/>
      </c>
      <c r="B15" s="298" t="s">
        <v>106</v>
      </c>
      <c r="C15" s="351" t="s">
        <v>259</v>
      </c>
      <c r="E15" s="246"/>
      <c r="F15" s="261" t="s">
        <v>107</v>
      </c>
      <c r="G15" s="299">
        <f>IF(E14="","",IF(X17="X",1,IF(X18="X",2,IF(X19="X",3,4))))</f>
        <v>4</v>
      </c>
      <c r="H15" s="300"/>
      <c r="I15" s="300"/>
      <c r="J15" s="301"/>
      <c r="K15" s="301"/>
      <c r="L15" s="301"/>
      <c r="M15" s="302"/>
      <c r="N15" s="250"/>
      <c r="O15" s="303"/>
      <c r="P15" s="303"/>
      <c r="Z15" s="421" t="s">
        <v>168</v>
      </c>
      <c r="AA15" s="422"/>
      <c r="AB15" s="423"/>
    </row>
    <row r="16" spans="1:28" ht="102" thickBot="1">
      <c r="C16" s="198" t="str">
        <f>IF(C15="","^----------- Please provide the Likelihood detail above","")</f>
        <v/>
      </c>
      <c r="E16" s="246"/>
      <c r="O16" s="261" t="s">
        <v>108</v>
      </c>
      <c r="P16" s="261" t="s">
        <v>109</v>
      </c>
      <c r="Q16" s="261" t="s">
        <v>110</v>
      </c>
      <c r="R16" s="261" t="s">
        <v>111</v>
      </c>
      <c r="S16" s="264" t="s">
        <v>112</v>
      </c>
      <c r="T16" s="271" t="s">
        <v>113</v>
      </c>
      <c r="U16" s="271" t="s">
        <v>114</v>
      </c>
      <c r="V16" s="271" t="s">
        <v>115</v>
      </c>
      <c r="W16" s="271" t="s">
        <v>116</v>
      </c>
      <c r="X16" s="271" t="s">
        <v>117</v>
      </c>
      <c r="Z16" s="304"/>
      <c r="AA16" s="305"/>
      <c r="AB16" s="305"/>
    </row>
    <row r="17" spans="1:29" ht="45.75" customHeight="1" thickBot="1">
      <c r="A17" s="306" t="s">
        <v>118</v>
      </c>
      <c r="B17" s="307" t="s">
        <v>157</v>
      </c>
      <c r="C17" s="140" t="s">
        <v>158</v>
      </c>
      <c r="E17" s="246"/>
      <c r="F17" s="308"/>
      <c r="G17" s="247"/>
      <c r="H17" s="309"/>
      <c r="I17" s="309"/>
      <c r="O17" s="264">
        <v>1</v>
      </c>
      <c r="P17" s="310">
        <f>6-ROUND(1.25*O17,0)</f>
        <v>5</v>
      </c>
      <c r="Q17" s="264" t="s">
        <v>104</v>
      </c>
      <c r="R17" s="272" t="s">
        <v>119</v>
      </c>
      <c r="S17" s="272" t="s">
        <v>120</v>
      </c>
      <c r="T17" s="311">
        <f>U18</f>
        <v>45</v>
      </c>
      <c r="U17" s="312">
        <v>100</v>
      </c>
      <c r="V17" s="311">
        <f>IF(T17="","",0.01*T17*$M$14)</f>
        <v>115.2</v>
      </c>
      <c r="W17" s="311">
        <f>$M$14</f>
        <v>256</v>
      </c>
      <c r="X17" s="313" t="str">
        <f>IF($E$14="","",IF($E$14&gt;V17,IF($E$14&lt;=W17,"X",""),""))</f>
        <v/>
      </c>
      <c r="Z17" s="421" t="s">
        <v>166</v>
      </c>
      <c r="AA17" s="422"/>
      <c r="AB17" s="422"/>
      <c r="AC17" s="423"/>
    </row>
    <row r="18" spans="1:29" ht="61.5" thickBot="1">
      <c r="A18" s="314"/>
      <c r="B18" s="315" t="s">
        <v>263</v>
      </c>
      <c r="C18" s="213"/>
      <c r="E18" s="246"/>
      <c r="F18" s="316">
        <v>1</v>
      </c>
      <c r="G18" s="316" t="str">
        <f>IF(F18="","",IF(F18=1,"Insignificant",IF(F18=2,"Low",IF(F18=3,"Moderate",IF(F18=4,"High","Ultra")))))</f>
        <v>Insignificant</v>
      </c>
      <c r="O18" s="261">
        <v>2</v>
      </c>
      <c r="P18" s="310">
        <f>6-ROUND(1.25*O18,0)</f>
        <v>3</v>
      </c>
      <c r="Q18" s="298" t="s">
        <v>104</v>
      </c>
      <c r="R18" s="272" t="s">
        <v>121</v>
      </c>
      <c r="S18" s="272" t="s">
        <v>122</v>
      </c>
      <c r="T18" s="311">
        <f>U19</f>
        <v>30</v>
      </c>
      <c r="U18" s="286">
        <v>45</v>
      </c>
      <c r="V18" s="311">
        <f>IF(T18="","",0.01*T18*$M$14)</f>
        <v>76.8</v>
      </c>
      <c r="W18" s="311">
        <f>IF(U18="","",0.01*U18*$M$14)</f>
        <v>115.2</v>
      </c>
      <c r="X18" s="313" t="str">
        <f>IF($E$14="","",IF($E$14&gt;V18,IF($E$14&lt;=W18,"X",""),""))</f>
        <v/>
      </c>
      <c r="Z18" s="304"/>
      <c r="AA18" s="305"/>
      <c r="AB18" s="305"/>
    </row>
    <row r="19" spans="1:29" ht="61.5" thickBot="1">
      <c r="A19" s="317" t="s">
        <v>123</v>
      </c>
      <c r="B19" s="307" t="s">
        <v>264</v>
      </c>
      <c r="C19" s="140"/>
      <c r="E19" s="246"/>
      <c r="F19" s="316" t="s">
        <v>266</v>
      </c>
      <c r="O19" s="261">
        <v>3</v>
      </c>
      <c r="P19" s="310">
        <f>6-ROUND(1.25*O19,0)</f>
        <v>2</v>
      </c>
      <c r="Q19" s="261" t="s">
        <v>104</v>
      </c>
      <c r="R19" s="272" t="s">
        <v>124</v>
      </c>
      <c r="S19" s="272" t="s">
        <v>125</v>
      </c>
      <c r="T19" s="311">
        <f>U20</f>
        <v>20</v>
      </c>
      <c r="U19" s="286">
        <v>30</v>
      </c>
      <c r="V19" s="311">
        <f>IF(T19="","",0.01*T19*$M$14)</f>
        <v>51.2</v>
      </c>
      <c r="W19" s="311">
        <f>IF(U19="","",0.01*U19*$M$14)</f>
        <v>76.8</v>
      </c>
      <c r="X19" s="313" t="str">
        <f>IF($E$14="","",IF($E$14&gt;V19,IF($E$14&lt;=W19,"X",""),""))</f>
        <v/>
      </c>
      <c r="Z19" s="421" t="s">
        <v>167</v>
      </c>
      <c r="AA19" s="422"/>
      <c r="AB19" s="423"/>
    </row>
    <row r="20" spans="1:29" ht="61.5" thickBot="1">
      <c r="A20" s="302"/>
      <c r="B20" s="318" t="s">
        <v>265</v>
      </c>
      <c r="C20" s="218"/>
      <c r="E20" s="246"/>
      <c r="F20" s="250"/>
      <c r="O20" s="271">
        <v>4</v>
      </c>
      <c r="P20" s="310">
        <f>6-ROUND(1.25*O20,0)</f>
        <v>1</v>
      </c>
      <c r="Q20" s="271" t="s">
        <v>104</v>
      </c>
      <c r="R20" s="272" t="s">
        <v>126</v>
      </c>
      <c r="S20" s="272" t="s">
        <v>127</v>
      </c>
      <c r="T20" s="319">
        <v>0</v>
      </c>
      <c r="U20" s="286">
        <v>20</v>
      </c>
      <c r="V20" s="311">
        <f>IF(T20="","",0.01*T20*$M$14)</f>
        <v>0</v>
      </c>
      <c r="W20" s="311">
        <f>IF(U20="","",0.01*U20*$M$14)</f>
        <v>51.2</v>
      </c>
      <c r="X20" s="313" t="str">
        <f>IF($E$14="","",IF($E$14&gt;V20,IF($E$14&lt;=W20,"X",""),""))</f>
        <v>X</v>
      </c>
    </row>
    <row r="21" spans="1:29" ht="36.75" customHeight="1" thickBot="1">
      <c r="C21" s="366"/>
    </row>
  </sheetData>
  <mergeCells count="4">
    <mergeCell ref="Z5:AB5"/>
    <mergeCell ref="Z15:AB15"/>
    <mergeCell ref="Z17:AC17"/>
    <mergeCell ref="Z19:AB19"/>
  </mergeCells>
  <dataValidations count="5">
    <dataValidation type="list" allowBlank="1" showInputMessage="1" showErrorMessage="1" sqref="C7" xr:uid="{00000000-0002-0000-0300-000000000000}">
      <formula1>$O$7:$Q$7</formula1>
    </dataValidation>
    <dataValidation type="list" allowBlank="1" showInputMessage="1" showErrorMessage="1" sqref="C6" xr:uid="{00000000-0002-0000-0300-000001000000}">
      <formula1>$O$6:$Q$6</formula1>
    </dataValidation>
    <dataValidation type="list" allowBlank="1" showInputMessage="1" showErrorMessage="1" sqref="C15" xr:uid="{00000000-0002-0000-0300-000002000000}">
      <formula1>"1 - Rare(&lt;2.5%),2 - Unlikely (2.5-10%),3 - Possible(10-60%),4 - Likely(60-100%),5 - Almost Certain (&gt;90%)"</formula1>
    </dataValidation>
    <dataValidation type="list" allowBlank="1" showInputMessage="1" showErrorMessage="1" sqref="C12:C13 C8" xr:uid="{00000000-0002-0000-0300-000003000000}">
      <formula1>O8:P8</formula1>
    </dataValidation>
    <dataValidation type="list" allowBlank="1" showInputMessage="1" showErrorMessage="1" sqref="C9:C11" xr:uid="{00000000-0002-0000-0300-000004000000}">
      <formula1>O9:Q9</formula1>
    </dataValidation>
  </dataValidations>
  <pageMargins left="0.7" right="0.7" top="0.75" bottom="0.75" header="0.3" footer="0.3"/>
  <pageSetup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57"/>
  <sheetViews>
    <sheetView showGridLines="0" zoomScaleNormal="100" workbookViewId="0">
      <pane ySplit="1" topLeftCell="A40" activePane="bottomLeft" state="frozen"/>
      <selection pane="bottomLeft" sqref="A1:E1"/>
    </sheetView>
  </sheetViews>
  <sheetFormatPr defaultColWidth="9.140625" defaultRowHeight="12"/>
  <cols>
    <col min="1" max="1" width="99.7109375" style="240" customWidth="1"/>
    <col min="2" max="2" width="73.42578125" style="241" customWidth="1"/>
    <col min="3" max="3" width="27.140625" style="241" customWidth="1"/>
    <col min="4" max="4" width="19.85546875" style="241" bestFit="1" customWidth="1"/>
    <col min="5" max="5" width="19.85546875" style="242" bestFit="1" customWidth="1"/>
    <col min="6" max="16384" width="9.140625" style="241"/>
  </cols>
  <sheetData>
    <row r="1" spans="1:5" s="226" customFormat="1" ht="15.75">
      <c r="A1" s="424" t="str">
        <f>'Pre-impln Verification'!A1</f>
        <v>Filebeat installation</v>
      </c>
      <c r="B1" s="425"/>
      <c r="C1" s="425"/>
      <c r="D1" s="425"/>
      <c r="E1" s="425"/>
    </row>
    <row r="2" spans="1:5" s="229" customFormat="1" ht="15.75">
      <c r="A2" s="227"/>
      <c r="B2" s="228"/>
      <c r="C2" s="228"/>
      <c r="D2" s="228"/>
      <c r="E2" s="228"/>
    </row>
    <row r="3" spans="1:5" s="231" customFormat="1" ht="15.75">
      <c r="A3" s="235" t="s">
        <v>205</v>
      </c>
      <c r="B3" s="235" t="s">
        <v>206</v>
      </c>
      <c r="C3" s="230"/>
      <c r="D3" s="230"/>
      <c r="E3" s="230"/>
    </row>
    <row r="4" spans="1:5" s="232" customFormat="1">
      <c r="A4" s="49" t="s">
        <v>203</v>
      </c>
      <c r="B4" s="49"/>
      <c r="E4" s="233"/>
    </row>
    <row r="5" spans="1:5" s="232" customFormat="1" ht="13.5" customHeight="1">
      <c r="A5" s="236"/>
      <c r="B5" s="237"/>
      <c r="E5" s="233"/>
    </row>
    <row r="6" spans="1:5" s="234" customFormat="1" ht="38.25">
      <c r="A6" s="225" t="s">
        <v>200</v>
      </c>
      <c r="B6" s="238" t="s">
        <v>268</v>
      </c>
    </row>
    <row r="7" spans="1:5" s="234" customFormat="1" ht="12.75">
      <c r="A7" s="225"/>
      <c r="B7" s="238" t="s">
        <v>268</v>
      </c>
    </row>
    <row r="8" spans="1:5" s="234" customFormat="1" ht="38.25">
      <c r="A8" s="225" t="s">
        <v>201</v>
      </c>
      <c r="B8" s="238"/>
    </row>
    <row r="9" spans="1:5" s="234" customFormat="1" ht="12.75">
      <c r="A9" s="225"/>
      <c r="B9" s="238"/>
    </row>
    <row r="10" spans="1:5" s="234" customFormat="1" ht="12.75">
      <c r="A10" s="225" t="s">
        <v>202</v>
      </c>
      <c r="B10" s="238" t="s">
        <v>268</v>
      </c>
    </row>
    <row r="11" spans="1:5" s="234" customFormat="1" ht="12.75">
      <c r="A11" s="225" t="s">
        <v>207</v>
      </c>
      <c r="B11" s="238"/>
    </row>
    <row r="12" spans="1:5" s="234" customFormat="1" ht="12.75">
      <c r="A12" s="225" t="s">
        <v>208</v>
      </c>
      <c r="B12" s="238"/>
    </row>
    <row r="13" spans="1:5" s="234" customFormat="1" ht="12.75">
      <c r="A13" s="225" t="s">
        <v>209</v>
      </c>
      <c r="B13" s="238"/>
    </row>
    <row r="14" spans="1:5" s="234" customFormat="1" ht="12.75">
      <c r="A14" s="225" t="s">
        <v>210</v>
      </c>
      <c r="B14" s="238"/>
    </row>
    <row r="15" spans="1:5" s="234" customFormat="1" ht="12.75">
      <c r="A15" s="225" t="s">
        <v>211</v>
      </c>
      <c r="B15" s="238"/>
    </row>
    <row r="16" spans="1:5" s="234" customFormat="1" ht="25.5">
      <c r="A16" s="225" t="s">
        <v>212</v>
      </c>
      <c r="B16" s="238"/>
    </row>
    <row r="17" spans="1:2" s="234" customFormat="1" ht="25.5">
      <c r="A17" s="225" t="s">
        <v>213</v>
      </c>
      <c r="B17" s="238"/>
    </row>
    <row r="18" spans="1:2" s="234" customFormat="1" ht="12.75">
      <c r="A18" s="225"/>
      <c r="B18" s="238"/>
    </row>
    <row r="19" spans="1:2" s="234" customFormat="1" ht="12.75">
      <c r="A19" s="225" t="s">
        <v>214</v>
      </c>
      <c r="B19" s="238" t="s">
        <v>268</v>
      </c>
    </row>
    <row r="20" spans="1:2" s="234" customFormat="1" ht="12.75">
      <c r="A20" s="225" t="s">
        <v>215</v>
      </c>
      <c r="B20" s="238"/>
    </row>
    <row r="21" spans="1:2" s="234" customFormat="1" ht="12.75">
      <c r="A21" s="225" t="s">
        <v>216</v>
      </c>
      <c r="B21" s="238"/>
    </row>
    <row r="22" spans="1:2" s="234" customFormat="1" ht="12.75">
      <c r="A22" s="225"/>
      <c r="B22" s="238"/>
    </row>
    <row r="23" spans="1:2" s="234" customFormat="1" ht="38.25">
      <c r="A23" s="225" t="s">
        <v>217</v>
      </c>
      <c r="B23" s="238" t="s">
        <v>268</v>
      </c>
    </row>
    <row r="24" spans="1:2" s="234" customFormat="1" ht="12.75">
      <c r="A24" s="225"/>
      <c r="B24" s="238"/>
    </row>
    <row r="25" spans="1:2" s="234" customFormat="1" ht="38.25">
      <c r="A25" s="225" t="s">
        <v>218</v>
      </c>
      <c r="B25" s="238" t="s">
        <v>268</v>
      </c>
    </row>
    <row r="26" spans="1:2" s="234" customFormat="1" ht="12.75">
      <c r="A26" s="225"/>
      <c r="B26" s="238"/>
    </row>
    <row r="27" spans="1:2" s="234" customFormat="1" ht="51">
      <c r="A27" s="225" t="s">
        <v>219</v>
      </c>
      <c r="B27" s="238" t="s">
        <v>268</v>
      </c>
    </row>
    <row r="28" spans="1:2" s="234" customFormat="1" ht="12.75">
      <c r="A28" s="225"/>
      <c r="B28" s="238"/>
    </row>
    <row r="29" spans="1:2" s="234" customFormat="1" ht="25.5">
      <c r="A29" s="225" t="s">
        <v>220</v>
      </c>
      <c r="B29" s="238" t="s">
        <v>268</v>
      </c>
    </row>
    <row r="30" spans="1:2" s="234" customFormat="1" ht="12.75">
      <c r="A30" s="225"/>
      <c r="B30" s="238"/>
    </row>
    <row r="31" spans="1:2" s="234" customFormat="1" ht="12.75">
      <c r="A31" s="225"/>
      <c r="B31" s="238"/>
    </row>
    <row r="32" spans="1:2" s="234" customFormat="1">
      <c r="A32" s="49" t="s">
        <v>204</v>
      </c>
      <c r="B32" s="49"/>
    </row>
    <row r="33" spans="1:2" s="234" customFormat="1" ht="12.75">
      <c r="A33" s="225"/>
      <c r="B33" s="238"/>
    </row>
    <row r="34" spans="1:2" s="234" customFormat="1" ht="12.75">
      <c r="A34" s="225" t="s">
        <v>221</v>
      </c>
      <c r="B34" s="238" t="s">
        <v>268</v>
      </c>
    </row>
    <row r="35" spans="1:2" s="234" customFormat="1" ht="12.75">
      <c r="A35" s="225"/>
      <c r="B35" s="238"/>
    </row>
    <row r="36" spans="1:2" s="234" customFormat="1" ht="25.5">
      <c r="A36" s="225" t="s">
        <v>222</v>
      </c>
      <c r="B36" s="238" t="s">
        <v>268</v>
      </c>
    </row>
    <row r="37" spans="1:2" s="234" customFormat="1" ht="12.75">
      <c r="A37" s="225"/>
      <c r="B37" s="238"/>
    </row>
    <row r="38" spans="1:2" s="234" customFormat="1" ht="38.25">
      <c r="A38" s="225" t="s">
        <v>227</v>
      </c>
      <c r="B38" s="238" t="s">
        <v>268</v>
      </c>
    </row>
    <row r="39" spans="1:2" s="234" customFormat="1" ht="12.75">
      <c r="A39" s="225"/>
      <c r="B39" s="238"/>
    </row>
    <row r="40" spans="1:2" s="234" customFormat="1" ht="25.5">
      <c r="A40" s="225" t="s">
        <v>226</v>
      </c>
      <c r="B40" s="238" t="s">
        <v>268</v>
      </c>
    </row>
    <row r="41" spans="1:2" s="234" customFormat="1" ht="12.75">
      <c r="A41" s="225"/>
      <c r="B41" s="238"/>
    </row>
    <row r="42" spans="1:2" s="234" customFormat="1" ht="25.5">
      <c r="A42" s="225" t="s">
        <v>225</v>
      </c>
      <c r="B42" s="238" t="s">
        <v>268</v>
      </c>
    </row>
    <row r="43" spans="1:2" s="234" customFormat="1" ht="12.75">
      <c r="A43" s="225"/>
      <c r="B43" s="238"/>
    </row>
    <row r="44" spans="1:2" s="234" customFormat="1">
      <c r="A44" s="49" t="s">
        <v>230</v>
      </c>
      <c r="B44" s="49"/>
    </row>
    <row r="45" spans="1:2" s="239" customFormat="1" ht="12.75">
      <c r="A45" s="225"/>
      <c r="B45" s="238"/>
    </row>
    <row r="46" spans="1:2" s="239" customFormat="1" ht="25.5">
      <c r="A46" s="225" t="s">
        <v>231</v>
      </c>
      <c r="B46" s="238" t="s">
        <v>268</v>
      </c>
    </row>
    <row r="47" spans="1:2" s="239" customFormat="1" ht="12.75">
      <c r="A47" s="225"/>
      <c r="B47" s="238"/>
    </row>
    <row r="48" spans="1:2" s="239" customFormat="1" ht="38.25">
      <c r="A48" s="225" t="s">
        <v>232</v>
      </c>
      <c r="B48" s="238" t="s">
        <v>268</v>
      </c>
    </row>
    <row r="49" spans="1:2" ht="12.75">
      <c r="A49" s="225"/>
      <c r="B49" s="238"/>
    </row>
    <row r="50" spans="1:2" s="234" customFormat="1">
      <c r="A50" s="49" t="s">
        <v>233</v>
      </c>
      <c r="B50" s="49"/>
    </row>
    <row r="51" spans="1:2" s="234" customFormat="1" ht="12.75">
      <c r="A51" s="225"/>
      <c r="B51" s="238"/>
    </row>
    <row r="52" spans="1:2" s="234" customFormat="1" ht="25.5">
      <c r="A52" s="225" t="s">
        <v>234</v>
      </c>
      <c r="B52" s="238" t="s">
        <v>268</v>
      </c>
    </row>
    <row r="53" spans="1:2" s="234" customFormat="1" ht="12.75">
      <c r="A53" s="225"/>
      <c r="B53" s="238"/>
    </row>
    <row r="54" spans="1:2" s="234" customFormat="1" ht="25.5">
      <c r="A54" s="225" t="s">
        <v>235</v>
      </c>
      <c r="B54" s="238" t="s">
        <v>268</v>
      </c>
    </row>
    <row r="55" spans="1:2" s="234" customFormat="1" ht="12.75">
      <c r="A55" s="225"/>
      <c r="B55" s="238"/>
    </row>
    <row r="56" spans="1:2" s="234" customFormat="1" ht="12.75">
      <c r="A56" s="225" t="s">
        <v>236</v>
      </c>
      <c r="B56" s="238" t="s">
        <v>268</v>
      </c>
    </row>
    <row r="57" spans="1:2" s="234" customFormat="1" ht="12.75">
      <c r="A57" s="225"/>
      <c r="B57" s="238"/>
    </row>
  </sheetData>
  <mergeCells count="1">
    <mergeCell ref="A1:E1"/>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14"/>
  <sheetViews>
    <sheetView showGridLines="0" tabSelected="1" workbookViewId="0">
      <selection activeCell="D9" sqref="D9"/>
    </sheetView>
  </sheetViews>
  <sheetFormatPr defaultColWidth="9.140625" defaultRowHeight="12"/>
  <cols>
    <col min="1" max="1" width="3.140625" style="19" customWidth="1"/>
    <col min="2" max="2" width="57.28515625" style="2" customWidth="1"/>
    <col min="3" max="3" width="17.42578125" style="2" customWidth="1"/>
    <col min="4" max="4" width="19.85546875" style="2" bestFit="1" customWidth="1"/>
    <col min="5" max="5" width="19.85546875" style="9" bestFit="1" customWidth="1"/>
    <col min="6" max="16384" width="9.140625" style="2"/>
  </cols>
  <sheetData>
    <row r="1" spans="1:9" s="52" customFormat="1" ht="15.75">
      <c r="A1" s="324" t="s">
        <v>304</v>
      </c>
      <c r="B1" s="322"/>
      <c r="C1" s="322"/>
      <c r="D1" s="322"/>
      <c r="E1" s="322"/>
    </row>
    <row r="2" spans="1:9" s="40" customFormat="1" ht="15.75">
      <c r="A2" s="46"/>
      <c r="B2" s="47"/>
      <c r="C2" s="47"/>
      <c r="D2" s="47"/>
      <c r="E2" s="47"/>
    </row>
    <row r="3" spans="1:9" ht="18.75">
      <c r="A3" s="21" t="s">
        <v>15</v>
      </c>
    </row>
    <row r="4" spans="1:9" ht="52.5" customHeight="1">
      <c r="A4" s="426" t="s">
        <v>58</v>
      </c>
      <c r="B4" s="427"/>
      <c r="C4" s="427"/>
      <c r="D4" s="427"/>
      <c r="E4" s="427"/>
    </row>
    <row r="6" spans="1:9" s="27" customFormat="1" ht="27.75" customHeight="1">
      <c r="A6" s="25" t="s">
        <v>0</v>
      </c>
      <c r="B6" s="24" t="s">
        <v>49</v>
      </c>
      <c r="C6" s="24" t="s">
        <v>13</v>
      </c>
      <c r="D6" s="26" t="s">
        <v>45</v>
      </c>
      <c r="E6" s="26" t="s">
        <v>44</v>
      </c>
    </row>
    <row r="7" spans="1:9" s="50" customFormat="1" ht="12.75" customHeight="1">
      <c r="A7" s="407" t="s">
        <v>246</v>
      </c>
      <c r="B7" s="372" t="str">
        <f>'Pre-impln Verification'!B6</f>
        <v>Preparation / Pre-implement Verification Tasks</v>
      </c>
      <c r="C7" s="372" t="s">
        <v>251</v>
      </c>
      <c r="D7" s="370">
        <f>'Pre-impln Verification'!C8</f>
        <v>44057.416666666664</v>
      </c>
      <c r="E7" s="370">
        <f>'Pre-impln Verification'!D8</f>
        <v>44057.4375</v>
      </c>
      <c r="F7" s="428"/>
      <c r="G7" s="429"/>
      <c r="H7" s="429"/>
      <c r="I7" s="429"/>
    </row>
    <row r="8" spans="1:9" s="50" customFormat="1">
      <c r="A8" s="407" t="s">
        <v>277</v>
      </c>
      <c r="B8" s="372" t="s">
        <v>287</v>
      </c>
      <c r="C8" s="372" t="s">
        <v>251</v>
      </c>
      <c r="D8" s="370">
        <f>'Implementation Procedures'!C8</f>
        <v>44057.4375</v>
      </c>
      <c r="E8" s="370">
        <f>'Implementation Procedures'!D8</f>
        <v>44057.479166666664</v>
      </c>
      <c r="F8" s="428"/>
      <c r="G8" s="429"/>
      <c r="H8" s="429"/>
      <c r="I8" s="429"/>
    </row>
    <row r="9" spans="1:9" s="50" customFormat="1">
      <c r="A9" s="407" t="s">
        <v>282</v>
      </c>
      <c r="B9" s="372" t="s">
        <v>284</v>
      </c>
      <c r="C9" s="372" t="s">
        <v>251</v>
      </c>
      <c r="D9" s="370">
        <f>'Post-impln Verification'!C13</f>
        <v>44057.479166666664</v>
      </c>
      <c r="E9" s="370">
        <f>'Post-impln Verification'!D13</f>
        <v>44057.5625</v>
      </c>
      <c r="F9" s="428"/>
      <c r="G9" s="429"/>
      <c r="H9" s="429"/>
      <c r="I9" s="429"/>
    </row>
    <row r="10" spans="1:9" s="50" customFormat="1">
      <c r="A10" s="407" t="s">
        <v>283</v>
      </c>
      <c r="B10" s="372" t="str">
        <f>'Remediation Procedures'!B11</f>
        <v>Fallback or Contingency or Recovery Steps</v>
      </c>
      <c r="C10" s="372" t="s">
        <v>251</v>
      </c>
      <c r="D10" s="370">
        <f>'Remediation Procedures'!C13</f>
        <v>44057.5625</v>
      </c>
      <c r="E10" s="370">
        <f>'Remediation Procedures'!D14</f>
        <v>44057.607638888883</v>
      </c>
      <c r="F10" s="428"/>
      <c r="G10" s="429"/>
      <c r="H10" s="429"/>
      <c r="I10" s="429"/>
    </row>
    <row r="11" spans="1:9" s="50" customFormat="1">
      <c r="A11" s="407" t="s">
        <v>278</v>
      </c>
      <c r="B11" s="342"/>
      <c r="C11" s="342"/>
      <c r="D11" s="343"/>
      <c r="E11" s="343"/>
      <c r="F11" s="428"/>
      <c r="G11" s="429"/>
      <c r="H11" s="429"/>
      <c r="I11" s="429"/>
    </row>
    <row r="12" spans="1:9">
      <c r="A12" s="407" t="s">
        <v>279</v>
      </c>
      <c r="B12" s="392"/>
      <c r="C12" s="392"/>
      <c r="D12" s="392"/>
      <c r="E12" s="413"/>
    </row>
    <row r="13" spans="1:9">
      <c r="A13" s="407" t="s">
        <v>280</v>
      </c>
      <c r="B13" s="392"/>
      <c r="C13" s="392"/>
      <c r="D13" s="392"/>
      <c r="E13" s="413"/>
    </row>
    <row r="14" spans="1:9">
      <c r="A14" s="407" t="s">
        <v>281</v>
      </c>
      <c r="B14" s="392"/>
      <c r="C14" s="392"/>
      <c r="D14" s="392"/>
      <c r="E14" s="413"/>
    </row>
  </sheetData>
  <mergeCells count="2">
    <mergeCell ref="A4:E4"/>
    <mergeCell ref="F7:I11"/>
  </mergeCells>
  <phoneticPr fontId="5" type="noConversion"/>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20"/>
  <sheetViews>
    <sheetView showGridLines="0" topLeftCell="A8" zoomScaleNormal="100" workbookViewId="0">
      <selection activeCell="B8" sqref="B8"/>
    </sheetView>
  </sheetViews>
  <sheetFormatPr defaultColWidth="8.85546875" defaultRowHeight="15"/>
  <cols>
    <col min="1" max="1" width="4.42578125" customWidth="1"/>
    <col min="2" max="2" width="54" customWidth="1"/>
    <col min="3" max="3" width="18.85546875" style="2" customWidth="1"/>
    <col min="4" max="4" width="16.42578125" style="2" customWidth="1"/>
    <col min="5" max="5" width="7.7109375" style="2" customWidth="1"/>
    <col min="6" max="6" width="23.28515625" customWidth="1"/>
    <col min="7" max="7" width="28.42578125" customWidth="1"/>
    <col min="8" max="8" width="25.85546875" customWidth="1"/>
    <col min="9" max="9" width="23.140625" customWidth="1"/>
  </cols>
  <sheetData>
    <row r="1" spans="1:16" s="54" customFormat="1" ht="15.75">
      <c r="A1" s="53" t="str">
        <f>changedesc</f>
        <v>Filebeat installation</v>
      </c>
      <c r="C1" s="50"/>
      <c r="D1" s="50"/>
      <c r="E1" s="50"/>
    </row>
    <row r="3" spans="1:16" s="2" customFormat="1" ht="18.75">
      <c r="A3" s="21" t="s">
        <v>51</v>
      </c>
      <c r="D3" s="9"/>
      <c r="G3" s="9"/>
      <c r="H3" s="9"/>
    </row>
    <row r="4" spans="1:16" s="2" customFormat="1" ht="144" customHeight="1">
      <c r="A4" s="426" t="s">
        <v>65</v>
      </c>
      <c r="B4" s="427"/>
      <c r="C4" s="427"/>
      <c r="D4" s="427"/>
      <c r="E4" s="427"/>
      <c r="F4" s="427"/>
      <c r="G4" s="427"/>
      <c r="H4" s="427"/>
      <c r="I4" s="427"/>
    </row>
    <row r="5" spans="1:16" s="2" customFormat="1" ht="12">
      <c r="A5" s="19"/>
      <c r="D5" s="9"/>
      <c r="G5" s="9"/>
      <c r="H5" s="9"/>
    </row>
    <row r="6" spans="1:16" s="22" customFormat="1" ht="24">
      <c r="A6" s="23" t="s">
        <v>0</v>
      </c>
      <c r="B6" s="24" t="s">
        <v>54</v>
      </c>
      <c r="C6" s="20" t="s">
        <v>1</v>
      </c>
      <c r="D6" s="20" t="s">
        <v>10</v>
      </c>
      <c r="E6" s="24" t="s">
        <v>3</v>
      </c>
      <c r="F6" s="24" t="s">
        <v>11</v>
      </c>
      <c r="G6" s="24" t="s">
        <v>14</v>
      </c>
      <c r="H6" s="24" t="s">
        <v>50</v>
      </c>
      <c r="I6" s="24" t="s">
        <v>2</v>
      </c>
    </row>
    <row r="7" spans="1:16" s="51" customFormat="1" ht="12">
      <c r="A7" s="330" t="s">
        <v>246</v>
      </c>
      <c r="B7" s="369" t="s">
        <v>289</v>
      </c>
      <c r="C7" s="367"/>
      <c r="D7" s="367"/>
      <c r="E7" s="368"/>
      <c r="F7" s="369"/>
      <c r="G7" s="376"/>
      <c r="H7" s="376"/>
      <c r="I7" s="350"/>
    </row>
    <row r="8" spans="1:16" s="51" customFormat="1" ht="228">
      <c r="A8" s="404" t="s">
        <v>247</v>
      </c>
      <c r="B8" s="415" t="s">
        <v>308</v>
      </c>
      <c r="C8" s="405">
        <v>44057.416666666664</v>
      </c>
      <c r="D8" s="405">
        <f>C8+TIME(0,E8,0)</f>
        <v>44057.4375</v>
      </c>
      <c r="E8" s="406">
        <v>30</v>
      </c>
      <c r="F8" s="406" t="str">
        <f>CONCATENATE(Contacts!B8," / ",Contacts!C8)</f>
        <v>CPA DC Infra Team / TBC</v>
      </c>
      <c r="G8" s="406"/>
      <c r="H8" s="377"/>
      <c r="I8" s="378"/>
    </row>
    <row r="9" spans="1:16" s="358" customFormat="1" ht="12">
      <c r="A9" s="330"/>
      <c r="B9" s="369"/>
      <c r="C9" s="367"/>
      <c r="D9" s="367"/>
      <c r="E9" s="368"/>
      <c r="F9" s="369"/>
      <c r="G9" s="376"/>
      <c r="H9" s="376"/>
      <c r="I9" s="350"/>
    </row>
    <row r="10" spans="1:16" s="358" customFormat="1" ht="12">
      <c r="A10" s="404"/>
      <c r="B10" s="353"/>
      <c r="C10" s="405"/>
      <c r="D10" s="405"/>
      <c r="E10" s="406"/>
      <c r="F10" s="406"/>
      <c r="G10" s="377"/>
      <c r="H10" s="377"/>
      <c r="I10" s="378"/>
    </row>
    <row r="11" spans="1:16" s="32" customFormat="1">
      <c r="A11" s="404"/>
      <c r="B11" s="353"/>
      <c r="C11" s="405"/>
      <c r="D11" s="405"/>
      <c r="E11" s="406"/>
      <c r="F11" s="406"/>
      <c r="G11" s="80"/>
      <c r="H11" s="80"/>
      <c r="I11" s="341"/>
      <c r="J11"/>
      <c r="K11"/>
      <c r="L11"/>
      <c r="M11"/>
      <c r="N11"/>
      <c r="O11"/>
      <c r="P11"/>
    </row>
    <row r="12" spans="1:16" s="355" customFormat="1">
      <c r="A12" s="363"/>
      <c r="B12" s="353"/>
      <c r="C12" s="357"/>
      <c r="D12" s="359"/>
      <c r="E12" s="354"/>
      <c r="F12" s="354"/>
      <c r="G12" s="80"/>
      <c r="H12" s="80"/>
      <c r="I12" s="341"/>
      <c r="J12"/>
      <c r="K12"/>
      <c r="L12"/>
      <c r="M12"/>
      <c r="N12"/>
      <c r="O12"/>
      <c r="P12"/>
    </row>
    <row r="13" spans="1:16" s="32" customFormat="1">
      <c r="A13"/>
      <c r="B13"/>
      <c r="C13" s="2"/>
      <c r="D13" s="2"/>
      <c r="E13" s="2"/>
      <c r="F13"/>
      <c r="G13"/>
      <c r="H13"/>
      <c r="I13"/>
      <c r="J13"/>
      <c r="K13"/>
      <c r="L13"/>
      <c r="M13"/>
      <c r="N13"/>
      <c r="O13"/>
      <c r="P13"/>
    </row>
    <row r="14" spans="1:16" s="32" customFormat="1">
      <c r="A14"/>
      <c r="B14"/>
      <c r="C14" s="2"/>
      <c r="D14" s="2"/>
      <c r="E14" s="2"/>
      <c r="F14"/>
      <c r="G14"/>
      <c r="H14"/>
      <c r="I14"/>
      <c r="J14"/>
      <c r="K14"/>
      <c r="L14"/>
      <c r="M14"/>
      <c r="N14"/>
      <c r="O14"/>
      <c r="P14"/>
    </row>
    <row r="15" spans="1:16" s="32" customFormat="1">
      <c r="A15"/>
      <c r="B15"/>
      <c r="C15" s="2"/>
      <c r="D15" s="2"/>
      <c r="E15" s="2"/>
      <c r="F15"/>
      <c r="G15"/>
      <c r="H15"/>
      <c r="I15"/>
      <c r="J15"/>
      <c r="K15"/>
      <c r="L15"/>
      <c r="M15"/>
      <c r="N15"/>
      <c r="O15"/>
      <c r="P15"/>
    </row>
    <row r="16" spans="1:16" s="32" customFormat="1">
      <c r="A16"/>
      <c r="B16"/>
      <c r="C16" s="2"/>
      <c r="D16" s="2"/>
      <c r="E16" s="2"/>
      <c r="F16"/>
      <c r="G16"/>
      <c r="H16"/>
      <c r="I16"/>
      <c r="J16"/>
      <c r="K16"/>
      <c r="L16"/>
      <c r="M16"/>
      <c r="N16"/>
      <c r="O16"/>
      <c r="P16"/>
    </row>
    <row r="17" spans="1:14" s="32" customFormat="1" ht="11.25" customHeight="1">
      <c r="A17"/>
      <c r="B17"/>
      <c r="C17" s="2"/>
      <c r="D17" s="2"/>
      <c r="E17" s="2"/>
      <c r="F17"/>
      <c r="G17"/>
      <c r="H17"/>
      <c r="I17"/>
      <c r="J17"/>
      <c r="K17"/>
      <c r="L17"/>
      <c r="M17"/>
      <c r="N17"/>
    </row>
    <row r="18" spans="1:14" s="32" customFormat="1">
      <c r="A18"/>
      <c r="B18"/>
      <c r="C18" s="2"/>
      <c r="D18" s="2"/>
      <c r="E18" s="2"/>
      <c r="F18"/>
      <c r="G18"/>
      <c r="H18"/>
      <c r="I18"/>
      <c r="J18"/>
      <c r="K18"/>
      <c r="L18"/>
      <c r="M18"/>
      <c r="N18"/>
    </row>
    <row r="19" spans="1:14" s="32" customFormat="1">
      <c r="A19"/>
      <c r="B19"/>
      <c r="C19" s="2"/>
      <c r="D19" s="2"/>
      <c r="E19" s="2"/>
      <c r="F19"/>
      <c r="G19"/>
      <c r="H19"/>
      <c r="I19"/>
      <c r="J19"/>
      <c r="K19"/>
      <c r="L19"/>
      <c r="M19"/>
      <c r="N19"/>
    </row>
    <row r="20" spans="1:14" s="32" customFormat="1">
      <c r="A20"/>
      <c r="B20"/>
      <c r="C20" s="2"/>
      <c r="D20" s="2"/>
      <c r="E20" s="2"/>
      <c r="F20"/>
      <c r="G20"/>
      <c r="H20"/>
      <c r="I20"/>
      <c r="J20"/>
      <c r="K20"/>
      <c r="L20"/>
      <c r="M20"/>
      <c r="N20"/>
    </row>
  </sheetData>
  <mergeCells count="1">
    <mergeCell ref="A4:I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H9"/>
  <sheetViews>
    <sheetView showGridLines="0" topLeftCell="A5" zoomScaleNormal="100" workbookViewId="0">
      <selection activeCell="B8" sqref="B8"/>
    </sheetView>
  </sheetViews>
  <sheetFormatPr defaultColWidth="9.140625" defaultRowHeight="12"/>
  <cols>
    <col min="1" max="1" width="5.42578125" style="340" customWidth="1"/>
    <col min="2" max="2" width="102.140625" style="1" customWidth="1"/>
    <col min="3" max="3" width="17.42578125" style="2" customWidth="1"/>
    <col min="4" max="4" width="16.42578125" style="2" customWidth="1"/>
    <col min="5" max="5" width="7.28515625" style="2" customWidth="1"/>
    <col min="6" max="6" width="28.42578125" style="2" bestFit="1" customWidth="1"/>
    <col min="7" max="7" width="11.42578125" style="1" customWidth="1"/>
    <col min="8" max="8" width="42.140625" style="3" customWidth="1"/>
    <col min="9" max="16384" width="9.140625" style="4"/>
  </cols>
  <sheetData>
    <row r="1" spans="1:8" s="32" customFormat="1" ht="15.75">
      <c r="A1" s="335" t="str">
        <f>changedesc</f>
        <v>Filebeat installation</v>
      </c>
      <c r="B1" s="31"/>
      <c r="C1" s="50"/>
      <c r="D1" s="50"/>
      <c r="E1" s="50"/>
      <c r="F1" s="50"/>
      <c r="G1" s="31"/>
      <c r="H1" s="62"/>
    </row>
    <row r="3" spans="1:8" s="2" customFormat="1" ht="18.75">
      <c r="A3" s="336" t="s">
        <v>35</v>
      </c>
      <c r="F3" s="9"/>
      <c r="G3" s="61"/>
      <c r="H3" s="9"/>
    </row>
    <row r="4" spans="1:8" s="2" customFormat="1" ht="78" customHeight="1">
      <c r="A4" s="430" t="s">
        <v>60</v>
      </c>
      <c r="B4" s="431"/>
      <c r="C4" s="431"/>
      <c r="D4" s="431"/>
      <c r="E4" s="431"/>
      <c r="F4" s="431"/>
      <c r="G4" s="431"/>
    </row>
    <row r="5" spans="1:8" s="2" customFormat="1" ht="12" customHeight="1">
      <c r="A5" s="337"/>
      <c r="F5" s="9"/>
      <c r="G5" s="61"/>
      <c r="H5" s="375"/>
    </row>
    <row r="6" spans="1:8" s="22" customFormat="1" ht="24" customHeight="1">
      <c r="A6" s="338" t="s">
        <v>0</v>
      </c>
      <c r="B6" s="24" t="s">
        <v>43</v>
      </c>
      <c r="C6" s="20" t="s">
        <v>1</v>
      </c>
      <c r="D6" s="20" t="s">
        <v>10</v>
      </c>
      <c r="E6" s="24" t="s">
        <v>301</v>
      </c>
      <c r="F6" s="24" t="s">
        <v>11</v>
      </c>
      <c r="G6" s="60" t="s">
        <v>7</v>
      </c>
      <c r="H6" s="24" t="s">
        <v>2</v>
      </c>
    </row>
    <row r="7" spans="1:8" s="355" customFormat="1">
      <c r="A7" s="408">
        <v>1</v>
      </c>
      <c r="B7" s="356" t="s">
        <v>292</v>
      </c>
      <c r="C7" s="362"/>
      <c r="D7" s="362"/>
      <c r="E7" s="361"/>
      <c r="F7" s="356"/>
      <c r="G7" s="332"/>
      <c r="H7" s="332"/>
    </row>
    <row r="8" spans="1:8" ht="120">
      <c r="A8" s="409" t="s">
        <v>247</v>
      </c>
      <c r="B8" s="115" t="s">
        <v>309</v>
      </c>
      <c r="C8" s="370">
        <f>'Pre-impln Verification'!D8</f>
        <v>44057.4375</v>
      </c>
      <c r="D8" s="370">
        <f>C8+TIME(0,E8,0)</f>
        <v>44057.479166666664</v>
      </c>
      <c r="E8" s="354">
        <v>60</v>
      </c>
      <c r="F8" s="406" t="str">
        <f>CONCATENATE(Contacts!B8," / ",Contacts!C8)</f>
        <v>CPA DC Infra Team / TBC</v>
      </c>
      <c r="G8" s="391"/>
      <c r="H8" s="416"/>
    </row>
    <row r="9" spans="1:8">
      <c r="A9" s="409"/>
      <c r="B9" s="115"/>
      <c r="C9" s="370"/>
      <c r="D9" s="370"/>
      <c r="E9" s="354"/>
      <c r="F9" s="406"/>
      <c r="G9" s="391"/>
      <c r="H9" s="416"/>
    </row>
  </sheetData>
  <mergeCells count="1">
    <mergeCell ref="A4:G4"/>
  </mergeCells>
  <phoneticPr fontId="5"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41"/>
  <sheetViews>
    <sheetView showGridLines="0" topLeftCell="A13" zoomScaleNormal="100" workbookViewId="0">
      <selection activeCell="H13" sqref="H13"/>
    </sheetView>
  </sheetViews>
  <sheetFormatPr defaultColWidth="8.85546875" defaultRowHeight="15"/>
  <cols>
    <col min="1" max="1" width="4.7109375" customWidth="1"/>
    <col min="2" max="2" width="66.42578125" customWidth="1"/>
    <col min="3" max="4" width="17.42578125" style="2" customWidth="1"/>
    <col min="5" max="5" width="7.7109375" style="2" customWidth="1"/>
    <col min="6" max="6" width="17.42578125" customWidth="1"/>
    <col min="7" max="7" width="37.42578125" style="33" bestFit="1" customWidth="1"/>
    <col min="8" max="8" width="28.28515625" customWidth="1"/>
    <col min="9" max="9" width="23.140625" customWidth="1"/>
  </cols>
  <sheetData>
    <row r="1" spans="1:11" s="54" customFormat="1" ht="15.75">
      <c r="A1" s="53" t="str">
        <f>changedesc</f>
        <v>Filebeat installation</v>
      </c>
      <c r="C1" s="50"/>
      <c r="D1" s="50"/>
      <c r="E1" s="50"/>
      <c r="G1" s="58"/>
    </row>
    <row r="3" spans="1:11" s="2" customFormat="1" ht="18.75">
      <c r="A3" s="21" t="s">
        <v>52</v>
      </c>
      <c r="D3" s="9"/>
      <c r="G3" s="61"/>
      <c r="H3" s="9"/>
    </row>
    <row r="4" spans="1:11" s="2" customFormat="1" ht="68.25" customHeight="1">
      <c r="A4" s="430" t="s">
        <v>267</v>
      </c>
      <c r="B4" s="431"/>
      <c r="C4" s="431"/>
      <c r="D4" s="431"/>
      <c r="E4" s="431"/>
      <c r="F4" s="431"/>
      <c r="G4" s="431"/>
      <c r="H4" s="431"/>
      <c r="I4" s="431"/>
    </row>
    <row r="5" spans="1:11" s="2" customFormat="1" ht="18" customHeight="1">
      <c r="A5" s="75"/>
      <c r="B5" s="76"/>
      <c r="C5" s="76"/>
      <c r="D5" s="76"/>
      <c r="E5" s="76"/>
      <c r="F5" s="76"/>
      <c r="G5" s="76"/>
      <c r="H5" s="76"/>
      <c r="I5" s="76"/>
    </row>
    <row r="6" spans="1:11" s="2" customFormat="1" ht="17.25" customHeight="1">
      <c r="A6" s="72" t="s">
        <v>0</v>
      </c>
      <c r="B6" s="432" t="s">
        <v>56</v>
      </c>
      <c r="C6" s="433"/>
      <c r="D6" s="433"/>
      <c r="E6" s="433"/>
      <c r="F6" s="432" t="s">
        <v>57</v>
      </c>
      <c r="G6" s="434"/>
      <c r="H6" s="76"/>
      <c r="I6" s="76"/>
    </row>
    <row r="7" spans="1:11" s="2" customFormat="1" ht="18" customHeight="1">
      <c r="A7" s="74">
        <v>1</v>
      </c>
      <c r="B7" s="442" t="s">
        <v>293</v>
      </c>
      <c r="C7" s="436"/>
      <c r="D7" s="436"/>
      <c r="E7" s="437"/>
      <c r="F7" s="443" t="s">
        <v>260</v>
      </c>
      <c r="G7" s="443"/>
      <c r="H7" s="321"/>
      <c r="I7" s="321"/>
    </row>
    <row r="8" spans="1:11" s="2" customFormat="1" ht="18" customHeight="1">
      <c r="A8" s="74"/>
      <c r="B8" s="435"/>
      <c r="C8" s="436"/>
      <c r="D8" s="436"/>
      <c r="E8" s="437"/>
      <c r="F8" s="444"/>
      <c r="G8" s="444"/>
      <c r="H8" s="321"/>
      <c r="I8" s="321"/>
    </row>
    <row r="9" spans="1:11" s="2" customFormat="1" ht="20.25" customHeight="1">
      <c r="A9" s="74"/>
      <c r="B9" s="435"/>
      <c r="C9" s="436"/>
      <c r="D9" s="436"/>
      <c r="E9" s="437"/>
      <c r="F9" s="435"/>
      <c r="G9" s="438"/>
      <c r="H9" s="439"/>
      <c r="I9" s="440"/>
      <c r="J9" s="440"/>
      <c r="K9" s="440"/>
    </row>
    <row r="10" spans="1:11" s="2" customFormat="1" ht="22.5" customHeight="1">
      <c r="A10" s="320"/>
      <c r="B10" s="441"/>
      <c r="C10" s="441"/>
      <c r="D10" s="441"/>
      <c r="E10" s="441"/>
      <c r="F10" s="441"/>
      <c r="G10" s="441"/>
      <c r="H10" s="439"/>
      <c r="I10" s="440"/>
      <c r="J10" s="440"/>
      <c r="K10" s="440"/>
    </row>
    <row r="11" spans="1:11" s="22" customFormat="1" ht="24" customHeight="1">
      <c r="A11" s="77" t="s">
        <v>0</v>
      </c>
      <c r="B11" s="78" t="s">
        <v>53</v>
      </c>
      <c r="C11" s="79" t="s">
        <v>1</v>
      </c>
      <c r="D11" s="79" t="s">
        <v>10</v>
      </c>
      <c r="E11" s="78" t="s">
        <v>301</v>
      </c>
      <c r="F11" s="78" t="s">
        <v>11</v>
      </c>
      <c r="G11" s="78" t="s">
        <v>14</v>
      </c>
      <c r="H11" s="24" t="s">
        <v>36</v>
      </c>
      <c r="I11" s="24" t="s">
        <v>2</v>
      </c>
    </row>
    <row r="12" spans="1:11" s="32" customFormat="1" ht="24" customHeight="1">
      <c r="A12" s="411" t="s">
        <v>246</v>
      </c>
      <c r="B12" s="329" t="s">
        <v>294</v>
      </c>
      <c r="C12" s="362"/>
      <c r="D12" s="362"/>
      <c r="E12" s="331"/>
      <c r="F12" s="361"/>
      <c r="G12" s="389"/>
      <c r="H12" s="328"/>
      <c r="I12" s="328"/>
    </row>
    <row r="13" spans="1:11" s="32" customFormat="1" ht="240">
      <c r="A13" s="410" t="s">
        <v>247</v>
      </c>
      <c r="B13" s="353" t="s">
        <v>295</v>
      </c>
      <c r="C13" s="370">
        <f>'Implementation Procedures'!D8</f>
        <v>44057.479166666664</v>
      </c>
      <c r="D13" s="370">
        <f>C13+TIME(0,E13,0)</f>
        <v>44057.5625</v>
      </c>
      <c r="E13" s="393">
        <v>120</v>
      </c>
      <c r="F13" s="406" t="str">
        <f>CONCATENATE(Contacts!$B$8," / ",Contacts!$C$8)</f>
        <v>CPA DC Infra Team / TBC</v>
      </c>
      <c r="G13" s="417" t="s">
        <v>310</v>
      </c>
      <c r="H13" s="374" t="s">
        <v>296</v>
      </c>
      <c r="I13" s="374"/>
    </row>
    <row r="14" spans="1:11" s="355" customFormat="1" ht="12">
      <c r="A14" s="410"/>
      <c r="B14" s="28"/>
      <c r="C14" s="370"/>
      <c r="D14" s="370"/>
      <c r="E14" s="393"/>
      <c r="F14" s="377"/>
      <c r="G14" s="28"/>
      <c r="H14" s="374"/>
      <c r="I14" s="374"/>
    </row>
    <row r="15" spans="1:11" s="32" customFormat="1" ht="12">
      <c r="A15" s="410"/>
      <c r="B15" s="28"/>
      <c r="C15" s="370"/>
      <c r="D15" s="370"/>
      <c r="E15" s="393"/>
      <c r="F15" s="377"/>
      <c r="G15" s="28"/>
      <c r="H15" s="28"/>
      <c r="I15" s="28"/>
    </row>
    <row r="16" spans="1:11" s="32" customFormat="1" ht="12">
      <c r="B16" s="355"/>
    </row>
    <row r="17" spans="3:7" s="32" customFormat="1" ht="12"/>
    <row r="18" spans="3:7" s="32" customFormat="1" ht="12"/>
    <row r="19" spans="3:7" s="32" customFormat="1" ht="12"/>
    <row r="20" spans="3:7" s="32" customFormat="1" ht="12"/>
    <row r="21" spans="3:7" s="32" customFormat="1" ht="12"/>
    <row r="22" spans="3:7" s="32" customFormat="1" ht="12">
      <c r="G22" s="32" t="s">
        <v>269</v>
      </c>
    </row>
    <row r="23" spans="3:7" s="32" customFormat="1" ht="12"/>
    <row r="24" spans="3:7" s="32" customFormat="1" ht="12"/>
    <row r="25" spans="3:7" s="32" customFormat="1" ht="12"/>
    <row r="26" spans="3:7" s="32" customFormat="1" ht="12"/>
    <row r="27" spans="3:7" s="32" customFormat="1" ht="12"/>
    <row r="28" spans="3:7" s="32" customFormat="1" ht="12"/>
    <row r="29" spans="3:7" s="32" customFormat="1" ht="12"/>
    <row r="30" spans="3:7" s="4" customFormat="1" ht="12"/>
    <row r="31" spans="3:7" s="4" customFormat="1" ht="12"/>
    <row r="32" spans="3:7">
      <c r="C32"/>
      <c r="D32"/>
      <c r="E32"/>
      <c r="G32"/>
    </row>
    <row r="33" spans="3:7">
      <c r="C33"/>
      <c r="D33"/>
      <c r="E33"/>
      <c r="G33"/>
    </row>
    <row r="34" spans="3:7">
      <c r="C34"/>
      <c r="D34"/>
      <c r="E34"/>
      <c r="G34"/>
    </row>
    <row r="35" spans="3:7">
      <c r="C35"/>
      <c r="D35"/>
      <c r="E35"/>
      <c r="G35"/>
    </row>
    <row r="36" spans="3:7">
      <c r="C36"/>
      <c r="D36"/>
      <c r="E36"/>
      <c r="G36"/>
    </row>
    <row r="37" spans="3:7">
      <c r="C37"/>
      <c r="D37"/>
      <c r="E37"/>
      <c r="G37"/>
    </row>
    <row r="38" spans="3:7">
      <c r="C38"/>
      <c r="D38"/>
      <c r="E38"/>
      <c r="G38"/>
    </row>
    <row r="39" spans="3:7">
      <c r="C39"/>
      <c r="D39"/>
      <c r="E39"/>
      <c r="G39"/>
    </row>
    <row r="40" spans="3:7">
      <c r="C40"/>
      <c r="D40"/>
      <c r="E40"/>
      <c r="G40"/>
    </row>
    <row r="41" spans="3:7">
      <c r="C41"/>
      <c r="D41"/>
      <c r="E41"/>
      <c r="G41"/>
    </row>
  </sheetData>
  <mergeCells count="12">
    <mergeCell ref="A4:I4"/>
    <mergeCell ref="B6:E6"/>
    <mergeCell ref="F6:G6"/>
    <mergeCell ref="B9:E9"/>
    <mergeCell ref="F9:G9"/>
    <mergeCell ref="H9:K10"/>
    <mergeCell ref="B10:E10"/>
    <mergeCell ref="F10:G10"/>
    <mergeCell ref="B7:E7"/>
    <mergeCell ref="F7:G7"/>
    <mergeCell ref="B8:E8"/>
    <mergeCell ref="F8:G8"/>
  </mergeCells>
  <phoneticPr fontId="5" type="noConversion"/>
  <pageMargins left="0.7" right="0.7" top="0.75" bottom="0.75" header="0.3" footer="0.3"/>
  <pageSetup orientation="portrait" horizontalDpi="4294967293"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A1AD92AFEAB749A1D21102CABDF16C" ma:contentTypeVersion="0" ma:contentTypeDescription="Create a new document." ma:contentTypeScope="" ma:versionID="b072ee4e2542f8b38702be74d5dbf0a2">
  <xsd:schema xmlns:xsd="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B0E69AC-ED60-4825-94B7-7182A8A9DA56}">
  <ds:schemaRefs>
    <ds:schemaRef ds:uri="http://schemas.microsoft.com/sharepoint/v3/contenttype/forms"/>
  </ds:schemaRefs>
</ds:datastoreItem>
</file>

<file path=customXml/itemProps2.xml><?xml version="1.0" encoding="utf-8"?>
<ds:datastoreItem xmlns:ds="http://schemas.openxmlformats.org/officeDocument/2006/customXml" ds:itemID="{EC35317E-275E-42F0-AD1B-CBEE49A1CAFF}">
  <ds:schemaRefs>
    <ds:schemaRef ds:uri="http://purl.org/dc/terms/"/>
    <ds:schemaRef ds:uri="http://schemas.openxmlformats.org/package/2006/metadata/core-properties"/>
    <ds:schemaRef ds:uri="http://purl.org/dc/elements/1.1/"/>
    <ds:schemaRef ds:uri="http://www.w3.org/XML/1998/namespace"/>
    <ds:schemaRef ds:uri="http://schemas.microsoft.com/office/2006/metadata/properties"/>
    <ds:schemaRef ds:uri="http://schemas.microsoft.com/office/2006/documentManagement/types"/>
    <ds:schemaRef ds:uri="http://purl.org/dc/dcmitype/"/>
  </ds:schemaRefs>
</ds:datastoreItem>
</file>

<file path=customXml/itemProps3.xml><?xml version="1.0" encoding="utf-8"?>
<ds:datastoreItem xmlns:ds="http://schemas.openxmlformats.org/officeDocument/2006/customXml" ds:itemID="{91B6EE41-97B9-4B27-B550-9BE45311FC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7</vt:i4>
      </vt:variant>
    </vt:vector>
  </HeadingPairs>
  <TitlesOfParts>
    <vt:vector size="22" baseType="lpstr">
      <vt:lpstr>Version Control</vt:lpstr>
      <vt:lpstr>Mapping</vt:lpstr>
      <vt:lpstr>Impact-Risk Assessment (Prod)</vt:lpstr>
      <vt:lpstr>Impact-Risk Assessment (ETE)</vt:lpstr>
      <vt:lpstr>Pre-Approval Questions</vt:lpstr>
      <vt:lpstr>Milestones</vt:lpstr>
      <vt:lpstr>Pre-impln Verification</vt:lpstr>
      <vt:lpstr>Implementation Procedures</vt:lpstr>
      <vt:lpstr>Post-impln Verification</vt:lpstr>
      <vt:lpstr>Remediation Procedures</vt:lpstr>
      <vt:lpstr>Contacts</vt:lpstr>
      <vt:lpstr>Supplement Info</vt:lpstr>
      <vt:lpstr>Source &amp; Build Info</vt:lpstr>
      <vt:lpstr>Documents updated</vt:lpstr>
      <vt:lpstr>Document Control</vt:lpstr>
      <vt:lpstr>'Pre-Approval Questions'!changedesc</vt:lpstr>
      <vt:lpstr>changedesc</vt:lpstr>
      <vt:lpstr>Mapping!Print_Area</vt:lpstr>
      <vt:lpstr>'Document Control'!Print_Titles</vt:lpstr>
      <vt:lpstr>Milestones!Print_Titles</vt:lpstr>
      <vt:lpstr>'Pre-Approval Questions'!Print_Titles</vt:lpstr>
      <vt:lpstr>'Version Control'!Print_Titles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SELVAMUTHU, THIRUMURUGAN</dc:creator>
  <cp:lastModifiedBy>Syed A</cp:lastModifiedBy>
  <dcterms:created xsi:type="dcterms:W3CDTF">2015-12-31T05:46:10Z</dcterms:created>
  <dcterms:modified xsi:type="dcterms:W3CDTF">2020-08-10T12:33:42Z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0x010100ECA1AD92AFEAB749A1D21102CABDF16C</vt:lpwstr>
  </property>
  <property fmtid="{D5CDD505-2E9C-101B-9397-08002B2CF9AE}" pid="3" name="MSIP_Label_be4b3411-284d-4d31-bd4f-bc13ef7f1fd6_Enabled">
    <vt:lpwstr>True</vt:lpwstr>
  </property>
  <property fmtid="{D5CDD505-2E9C-101B-9397-08002B2CF9AE}" pid="4" name="MSIP_Label_be4b3411-284d-4d31-bd4f-bc13ef7f1fd6_SiteId">
    <vt:lpwstr>63ce7d59-2f3e-42cd-a8cc-be764cff5eb6</vt:lpwstr>
  </property>
  <property fmtid="{D5CDD505-2E9C-101B-9397-08002B2CF9AE}" pid="5" name="MSIP_Label_be4b3411-284d-4d31-bd4f-bc13ef7f1fd6_Owner">
    <vt:lpwstr>aromal.jayarajan@ad.infosys.com</vt:lpwstr>
  </property>
  <property fmtid="{D5CDD505-2E9C-101B-9397-08002B2CF9AE}" pid="6" name="MSIP_Label_be4b3411-284d-4d31-bd4f-bc13ef7f1fd6_SetDate">
    <vt:lpwstr>2020-05-18T02:59:07.6276204Z</vt:lpwstr>
  </property>
  <property fmtid="{D5CDD505-2E9C-101B-9397-08002B2CF9AE}" pid="7" name="MSIP_Label_be4b3411-284d-4d31-bd4f-bc13ef7f1fd6_Name">
    <vt:lpwstr>Internal</vt:lpwstr>
  </property>
  <property fmtid="{D5CDD505-2E9C-101B-9397-08002B2CF9AE}" pid="8" name="MSIP_Label_be4b3411-284d-4d31-bd4f-bc13ef7f1fd6_Application">
    <vt:lpwstr>Microsoft Azure Information Protection</vt:lpwstr>
  </property>
  <property fmtid="{D5CDD505-2E9C-101B-9397-08002B2CF9AE}" pid="9" name="MSIP_Label_be4b3411-284d-4d31-bd4f-bc13ef7f1fd6_ActionId">
    <vt:lpwstr>7d23854a-b941-4990-973f-7a8b2357cc71</vt:lpwstr>
  </property>
  <property fmtid="{D5CDD505-2E9C-101B-9397-08002B2CF9AE}" pid="10" name="MSIP_Label_be4b3411-284d-4d31-bd4f-bc13ef7f1fd6_Extended_MSFT_Method">
    <vt:lpwstr>Automatic</vt:lpwstr>
  </property>
  <property fmtid="{D5CDD505-2E9C-101B-9397-08002B2CF9AE}" pid="11" name="MSIP_Label_a0819fa7-4367-4500-ba88-dd630d977609_Enabled">
    <vt:lpwstr>True</vt:lpwstr>
  </property>
  <property fmtid="{D5CDD505-2E9C-101B-9397-08002B2CF9AE}" pid="12" name="MSIP_Label_a0819fa7-4367-4500-ba88-dd630d977609_SiteId">
    <vt:lpwstr>63ce7d59-2f3e-42cd-a8cc-be764cff5eb6</vt:lpwstr>
  </property>
  <property fmtid="{D5CDD505-2E9C-101B-9397-08002B2CF9AE}" pid="13" name="MSIP_Label_a0819fa7-4367-4500-ba88-dd630d977609_Owner">
    <vt:lpwstr>aromal.jayarajan@ad.infosys.com</vt:lpwstr>
  </property>
  <property fmtid="{D5CDD505-2E9C-101B-9397-08002B2CF9AE}" pid="14" name="MSIP_Label_a0819fa7-4367-4500-ba88-dd630d977609_SetDate">
    <vt:lpwstr>2020-05-18T02:59:07.6276204Z</vt:lpwstr>
  </property>
  <property fmtid="{D5CDD505-2E9C-101B-9397-08002B2CF9AE}" pid="15" name="MSIP_Label_a0819fa7-4367-4500-ba88-dd630d977609_Name">
    <vt:lpwstr>Companywide usage</vt:lpwstr>
  </property>
  <property fmtid="{D5CDD505-2E9C-101B-9397-08002B2CF9AE}" pid="16" name="MSIP_Label_a0819fa7-4367-4500-ba88-dd630d977609_Application">
    <vt:lpwstr>Microsoft Azure Information Protection</vt:lpwstr>
  </property>
  <property fmtid="{D5CDD505-2E9C-101B-9397-08002B2CF9AE}" pid="17" name="MSIP_Label_a0819fa7-4367-4500-ba88-dd630d977609_ActionId">
    <vt:lpwstr>7d23854a-b941-4990-973f-7a8b2357cc71</vt:lpwstr>
  </property>
  <property fmtid="{D5CDD505-2E9C-101B-9397-08002B2CF9AE}" pid="18" name="MSIP_Label_a0819fa7-4367-4500-ba88-dd630d977609_Parent">
    <vt:lpwstr>be4b3411-284d-4d31-bd4f-bc13ef7f1fd6</vt:lpwstr>
  </property>
  <property fmtid="{D5CDD505-2E9C-101B-9397-08002B2CF9AE}" pid="19" name="MSIP_Label_a0819fa7-4367-4500-ba88-dd630d977609_Extended_MSFT_Method">
    <vt:lpwstr>Automatic</vt:lpwstr>
  </property>
  <property fmtid="{D5CDD505-2E9C-101B-9397-08002B2CF9AE}" pid="20" name="Sensitivity">
    <vt:lpwstr>Internal Companywide usage</vt:lpwstr>
  </property>
</Properties>
</file>