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vishsyed/Desktop/"/>
    </mc:Choice>
  </mc:AlternateContent>
  <xr:revisionPtr revIDLastSave="0" documentId="13_ncr:1_{08DAAD02-8328-794E-B2C4-1174FE892052}" xr6:coauthVersionLast="45" xr6:coauthVersionMax="45" xr10:uidLastSave="{00000000-0000-0000-0000-000000000000}"/>
  <bookViews>
    <workbookView xWindow="80" yWindow="460" windowWidth="15020" windowHeight="16000" activeTab="1" xr2:uid="{AC486937-98AD-B54F-8610-BAEBAE1CEB93}"/>
  </bookViews>
  <sheets>
    <sheet name="Sheet1" sheetId="1" r:id="rId1"/>
    <sheet name="Sheet2" sheetId="2" r:id="rId2"/>
  </sheets>
  <definedNames>
    <definedName name="_xlnm._FilterDatabase" localSheetId="0" hidden="1">Sheet1!$A$12:$D$20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" i="2" l="1"/>
  <c r="K61" i="2"/>
  <c r="K60" i="2"/>
  <c r="K59" i="2"/>
  <c r="K58" i="2"/>
  <c r="J55" i="2"/>
  <c r="M62" i="2" s="1"/>
  <c r="K50" i="2"/>
  <c r="M50" i="2" s="1"/>
  <c r="K49" i="2"/>
  <c r="M49" i="2"/>
  <c r="K48" i="2"/>
  <c r="M48" i="2" s="1"/>
  <c r="K47" i="2"/>
  <c r="M47" i="2" s="1"/>
  <c r="K46" i="2"/>
  <c r="M46" i="2" s="1"/>
  <c r="J43" i="2"/>
  <c r="H32" i="2"/>
  <c r="M40" i="2"/>
  <c r="K40" i="2"/>
  <c r="K39" i="2"/>
  <c r="K38" i="2"/>
  <c r="J27" i="2"/>
  <c r="I25" i="2"/>
  <c r="F55" i="2"/>
  <c r="F40" i="2"/>
  <c r="F28" i="2"/>
  <c r="F50" i="2"/>
  <c r="F41" i="2"/>
  <c r="F42" i="2" s="1"/>
  <c r="F44" i="2" s="1"/>
  <c r="B52" i="2" s="1"/>
  <c r="F52" i="2" s="1"/>
  <c r="F39" i="2"/>
  <c r="F38" i="2"/>
  <c r="F37" i="2"/>
  <c r="F29" i="2"/>
  <c r="F27" i="2"/>
  <c r="F26" i="2"/>
  <c r="F25" i="2"/>
  <c r="M60" i="2" l="1"/>
  <c r="M59" i="2"/>
  <c r="M61" i="2"/>
  <c r="M58" i="2"/>
  <c r="M39" i="2"/>
  <c r="M38" i="2"/>
  <c r="F30" i="2"/>
  <c r="F32" i="2" s="1"/>
  <c r="B51" i="2" s="1"/>
  <c r="F51" i="2" s="1"/>
  <c r="F53" i="2" s="1"/>
  <c r="P37" i="1" l="1"/>
  <c r="M38" i="1"/>
  <c r="M39" i="1"/>
  <c r="M37" i="1" l="1"/>
  <c r="F39" i="1"/>
  <c r="F38" i="1"/>
  <c r="H38" i="1" s="1"/>
  <c r="F37" i="1"/>
  <c r="C28" i="1"/>
  <c r="D28" i="1" s="1"/>
  <c r="C27" i="1"/>
  <c r="D27" i="1" s="1"/>
  <c r="D29" i="1" l="1"/>
  <c r="I39" i="1" l="1"/>
  <c r="I38" i="1"/>
  <c r="I37" i="1"/>
  <c r="I36" i="1"/>
  <c r="J36" i="1" s="1"/>
  <c r="I35" i="1"/>
  <c r="K35" i="1" s="1"/>
  <c r="I34" i="1"/>
  <c r="J34" i="1" s="1"/>
  <c r="G34" i="1"/>
  <c r="F36" i="1"/>
  <c r="F35" i="1"/>
  <c r="F34" i="1"/>
  <c r="H34" i="1" s="1"/>
  <c r="J37" i="1" l="1"/>
  <c r="K37" i="1"/>
  <c r="J38" i="1"/>
  <c r="K38" i="1"/>
  <c r="G35" i="1"/>
  <c r="H35" i="1"/>
  <c r="L35" i="1" s="1"/>
  <c r="N35" i="1" s="1"/>
  <c r="G36" i="1"/>
  <c r="H36" i="1"/>
  <c r="G39" i="1"/>
  <c r="H39" i="1"/>
  <c r="L39" i="1" s="1"/>
  <c r="N39" i="1" s="1"/>
  <c r="K36" i="1"/>
  <c r="L37" i="1"/>
  <c r="N37" i="1" s="1"/>
  <c r="G38" i="1"/>
  <c r="K34" i="1"/>
  <c r="L34" i="1" s="1"/>
  <c r="N34" i="1" s="1"/>
  <c r="L36" i="1" l="1"/>
  <c r="N36" i="1" s="1"/>
  <c r="L38" i="1"/>
  <c r="N38" i="1" l="1"/>
  <c r="O37" i="1" s="1"/>
  <c r="O34" i="1"/>
  <c r="P34" i="1" s="1"/>
</calcChain>
</file>

<file path=xl/sharedStrings.xml><?xml version="1.0" encoding="utf-8"?>
<sst xmlns="http://schemas.openxmlformats.org/spreadsheetml/2006/main" count="181" uniqueCount="81">
  <si>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</si>
  <si>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</si>
  <si>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</si>
  <si>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</si>
  <si>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</si>
  <si>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</si>
  <si>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</si>
  <si>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</si>
  <si>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</si>
  <si>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Given Data</t>
  </si>
  <si>
    <t>Step 2:</t>
  </si>
  <si>
    <t>Candidate split</t>
  </si>
  <si>
    <t>Child node</t>
  </si>
  <si>
    <t>Admit NO</t>
  </si>
  <si>
    <t>Admit YES</t>
  </si>
  <si>
    <t>TOTAL</t>
  </si>
  <si>
    <t>log2(pj)</t>
  </si>
  <si>
    <t>'-pj*log2(pj)</t>
  </si>
  <si>
    <t>Pj</t>
  </si>
  <si>
    <t>YES</t>
  </si>
  <si>
    <t>NO</t>
  </si>
  <si>
    <t>'Pj</t>
  </si>
  <si>
    <t>-pj*log2(pj)</t>
  </si>
  <si>
    <t>∑-pj*log2(pj)</t>
  </si>
  <si>
    <t>Entropy</t>
  </si>
  <si>
    <t>Gain</t>
  </si>
  <si>
    <t>ADMIT YES</t>
  </si>
  <si>
    <t>ADMIT NO</t>
  </si>
  <si>
    <t>PJ</t>
  </si>
  <si>
    <t>Step 1:</t>
  </si>
  <si>
    <t>Calculate total entropy</t>
  </si>
  <si>
    <t>TOTAL ENTROPY</t>
  </si>
  <si>
    <t>split</t>
  </si>
  <si>
    <t>-  (Pj* log(Pj)</t>
  </si>
  <si>
    <t>5/8</t>
  </si>
  <si>
    <t>-5/8 * log(5/8)</t>
  </si>
  <si>
    <t>3/8</t>
  </si>
  <si>
    <t>-3/8 * log(3/8)</t>
  </si>
  <si>
    <t>PERCENT</t>
  </si>
  <si>
    <t>∑-pj*log2(pj)*PERCENT</t>
  </si>
  <si>
    <t>########################################################</t>
  </si>
  <si>
    <t># Course : Knowledge Discovery and Data Mining (CS 513-A)</t>
  </si>
  <si>
    <t># First Name : Mahvish</t>
  </si>
  <si>
    <t># Last Name : Syed</t>
  </si>
  <si>
    <t># Id : 10456845</t>
  </si>
  <si>
    <t>### Final_exam Q5 #######</t>
  </si>
  <si>
    <t xml:space="preserve">#purpose :  Use the c4.5 methodology to develop a classification model for the following training data </t>
  </si>
  <si>
    <t>input</t>
  </si>
  <si>
    <t>From</t>
  </si>
  <si>
    <t>To</t>
  </si>
  <si>
    <t>Weight</t>
  </si>
  <si>
    <t>Output</t>
  </si>
  <si>
    <t>x</t>
  </si>
  <si>
    <t>A</t>
  </si>
  <si>
    <t>Node 1</t>
  </si>
  <si>
    <t>Node 2</t>
  </si>
  <si>
    <t>Node 3</t>
  </si>
  <si>
    <t>Signal</t>
  </si>
  <si>
    <t>(1/(1+exp(-x))=</t>
  </si>
  <si>
    <t>B</t>
  </si>
  <si>
    <t>xx</t>
  </si>
  <si>
    <t>z</t>
  </si>
  <si>
    <t>Node 4</t>
  </si>
  <si>
    <t>Predict</t>
  </si>
  <si>
    <t>Actual</t>
  </si>
  <si>
    <t>Learning factor</t>
  </si>
  <si>
    <t>Diff</t>
  </si>
  <si>
    <t>Actual - Predict</t>
  </si>
  <si>
    <t>Output layer</t>
  </si>
  <si>
    <t>(1 - output) * output * (actual - predict)</t>
  </si>
  <si>
    <t>Adjustment</t>
  </si>
  <si>
    <t>Adjustments</t>
  </si>
  <si>
    <t>Flow</t>
  </si>
  <si>
    <t>Old Weight</t>
  </si>
  <si>
    <t>New Weight</t>
  </si>
  <si>
    <t>Output layer Adjustment</t>
  </si>
  <si>
    <t>Hidden layer : A</t>
  </si>
  <si>
    <t>0.85320966 * (1- 0.85320966) * 0.9 * -0.01373465</t>
  </si>
  <si>
    <t>X</t>
  </si>
  <si>
    <t>Hidden layer : B</t>
  </si>
  <si>
    <t>0.8864323 * (1- 0.8864323) * 0.9 * -0.01373465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</si>
</sst>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0000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8000"/>
      <name val="Helvetica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quotePrefix="1" applyAlignment="1">
      <alignment horizontal="center"/>
    </xf>
    <xf numFmtId="0" fontId="0" fillId="4" borderId="0" xfId="0" applyFill="1"/>
    <xf numFmtId="167" fontId="0" fillId="4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6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167" fontId="8" fillId="3" borderId="14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3" borderId="0" xfId="0" applyFont="1" applyFill="1"/>
    <xf numFmtId="0" fontId="7" fillId="0" borderId="0" xfId="0" quotePrefix="1" applyFont="1"/>
    <xf numFmtId="168" fontId="7" fillId="0" borderId="0" xfId="0" applyNumberFormat="1" applyFont="1" applyAlignment="1">
      <alignment horizontal="center"/>
    </xf>
    <xf numFmtId="168" fontId="7" fillId="0" borderId="7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0694-F47D-BF4D-B0CB-64E673841C5D}">
  <dimension ref="A1:P39"/>
  <sheetViews>
    <sheetView topLeftCell="A18" workbookViewId="0">
      <selection activeCell="A7" sqref="A7"/>
    </sheetView>
  </sheetViews>
  <sheetFormatPr baseColWidth="10" defaultRowHeight="16" x14ac:dyDescent="0.2"/>
  <cols>
    <col min="2" max="2" width="20.83203125" customWidth="1"/>
    <col min="8" max="8" width="17.1640625" customWidth="1"/>
    <col min="12" max="13" width="22.33203125" customWidth="1"/>
    <col min="14" max="14" width="21.5" customWidth="1"/>
  </cols>
  <sheetData>
    <row r="1" spans="1:4" ht="21" x14ac:dyDescent="0.25">
      <c r="A1" s="24" t="s">
        <v>45</v>
      </c>
      <c r="B1" s="25"/>
      <c r="C1" s="25"/>
    </row>
    <row r="2" spans="1:4" ht="21" x14ac:dyDescent="0.25">
      <c r="A2" s="24" t="s">
        <v>40</v>
      </c>
      <c r="B2" s="25"/>
    </row>
    <row r="3" spans="1:4" ht="21" x14ac:dyDescent="0.25">
      <c r="A3" s="24" t="s">
        <v>41</v>
      </c>
      <c r="B3" s="25"/>
      <c r="C3" s="25"/>
    </row>
    <row r="4" spans="1:4" ht="21" x14ac:dyDescent="0.25">
      <c r="A4" s="24" t="s">
        <v>42</v>
      </c>
      <c r="B4" s="25"/>
      <c r="C4" s="25"/>
      <c r="D4" s="25"/>
    </row>
    <row r="5" spans="1:4" ht="21" x14ac:dyDescent="0.25">
      <c r="A5" s="24" t="s">
        <v>43</v>
      </c>
      <c r="B5" s="25"/>
      <c r="C5" s="25"/>
      <c r="D5" s="25"/>
    </row>
    <row r="6" spans="1:4" ht="21" x14ac:dyDescent="0.25">
      <c r="A6" s="24" t="s">
        <v>44</v>
      </c>
      <c r="B6" s="25"/>
      <c r="C6" s="25"/>
      <c r="D6" s="25"/>
    </row>
    <row r="7" spans="1:4" ht="21" x14ac:dyDescent="0.25">
      <c r="A7" s="24" t="s">
        <v>46</v>
      </c>
      <c r="B7" s="25"/>
    </row>
    <row r="8" spans="1:4" ht="21" x14ac:dyDescent="0.25">
      <c r="A8" s="24" t="s">
        <v>40</v>
      </c>
      <c r="B8" s="25"/>
    </row>
    <row r="10" spans="1:4" x14ac:dyDescent="0.2">
      <c r="A10" s="20" t="s">
        <v>9</v>
      </c>
      <c r="B10" s="20"/>
    </row>
    <row r="11" spans="1:4" ht="17" thickBot="1" x14ac:dyDescent="0.25"/>
    <row r="12" spans="1:4" ht="20" thickBot="1" x14ac:dyDescent="0.25">
      <c r="A12" s="1" t="s">
        <v>0</v>
      </c>
      <c r="B12" s="2" t="s">
        <v>1</v>
      </c>
      <c r="C12" s="2" t="s">
        <v>2</v>
      </c>
      <c r="D12" s="3" t="s">
        <v>3</v>
      </c>
    </row>
    <row r="13" spans="1:4" ht="19" x14ac:dyDescent="0.2">
      <c r="A13" s="4">
        <v>1</v>
      </c>
      <c r="B13" s="5" t="s">
        <v>4</v>
      </c>
      <c r="C13" s="5" t="s">
        <v>5</v>
      </c>
      <c r="D13" s="6" t="s">
        <v>6</v>
      </c>
    </row>
    <row r="14" spans="1:4" ht="19" x14ac:dyDescent="0.2">
      <c r="A14" s="4">
        <v>2</v>
      </c>
      <c r="B14" s="7" t="s">
        <v>7</v>
      </c>
      <c r="C14" s="7" t="s">
        <v>7</v>
      </c>
      <c r="D14" s="8" t="s">
        <v>8</v>
      </c>
    </row>
    <row r="15" spans="1:4" ht="19" x14ac:dyDescent="0.2">
      <c r="A15" s="4">
        <v>3</v>
      </c>
      <c r="B15" s="7" t="s">
        <v>5</v>
      </c>
      <c r="C15" s="7" t="s">
        <v>4</v>
      </c>
      <c r="D15" s="8" t="s">
        <v>8</v>
      </c>
    </row>
    <row r="16" spans="1:4" ht="19" x14ac:dyDescent="0.2">
      <c r="A16" s="4">
        <v>4</v>
      </c>
      <c r="B16" s="7" t="s">
        <v>4</v>
      </c>
      <c r="C16" s="7" t="s">
        <v>4</v>
      </c>
      <c r="D16" s="8" t="s">
        <v>6</v>
      </c>
    </row>
    <row r="17" spans="1:9" ht="19" x14ac:dyDescent="0.2">
      <c r="A17" s="4">
        <v>5</v>
      </c>
      <c r="B17" s="7" t="s">
        <v>7</v>
      </c>
      <c r="C17" s="7" t="s">
        <v>4</v>
      </c>
      <c r="D17" s="8" t="s">
        <v>6</v>
      </c>
    </row>
    <row r="18" spans="1:9" ht="19" x14ac:dyDescent="0.2">
      <c r="A18" s="4">
        <v>6</v>
      </c>
      <c r="B18" s="7" t="s">
        <v>5</v>
      </c>
      <c r="C18" s="7" t="s">
        <v>5</v>
      </c>
      <c r="D18" s="8" t="s">
        <v>6</v>
      </c>
    </row>
    <row r="19" spans="1:9" ht="19" x14ac:dyDescent="0.2">
      <c r="A19" s="4">
        <v>7</v>
      </c>
      <c r="B19" s="7" t="s">
        <v>7</v>
      </c>
      <c r="C19" s="7" t="s">
        <v>7</v>
      </c>
      <c r="D19" s="8" t="s">
        <v>8</v>
      </c>
    </row>
    <row r="20" spans="1:9" ht="20" thickBot="1" x14ac:dyDescent="0.25">
      <c r="A20" s="9">
        <v>8</v>
      </c>
      <c r="B20" s="10" t="s">
        <v>4</v>
      </c>
      <c r="C20" s="10" t="s">
        <v>4</v>
      </c>
      <c r="D20" s="11" t="s">
        <v>6</v>
      </c>
    </row>
    <row r="22" spans="1:9" ht="19" x14ac:dyDescent="0.2">
      <c r="A22" s="20" t="s">
        <v>29</v>
      </c>
      <c r="B22" s="21" t="s">
        <v>30</v>
      </c>
    </row>
    <row r="23" spans="1:9" x14ac:dyDescent="0.2">
      <c r="B23" s="15"/>
      <c r="C23" s="15" t="s">
        <v>32</v>
      </c>
      <c r="D23" s="22" t="s">
        <v>33</v>
      </c>
    </row>
    <row r="24" spans="1:9" x14ac:dyDescent="0.2">
      <c r="B24" s="15"/>
      <c r="C24" s="16" t="s">
        <v>34</v>
      </c>
      <c r="D24" s="16" t="s">
        <v>35</v>
      </c>
    </row>
    <row r="25" spans="1:9" x14ac:dyDescent="0.2">
      <c r="B25" s="15"/>
      <c r="C25" s="16" t="s">
        <v>36</v>
      </c>
      <c r="D25" s="16" t="s">
        <v>37</v>
      </c>
    </row>
    <row r="26" spans="1:9" ht="19" x14ac:dyDescent="0.2">
      <c r="B26" s="15"/>
      <c r="C26" s="23" t="s">
        <v>28</v>
      </c>
      <c r="D26" s="23" t="s">
        <v>17</v>
      </c>
    </row>
    <row r="27" spans="1:9" ht="19" x14ac:dyDescent="0.2">
      <c r="B27" s="14" t="s">
        <v>26</v>
      </c>
      <c r="C27">
        <f>5/8</f>
        <v>0.625</v>
      </c>
      <c r="D27">
        <f>-C27 * LOG(C27,2)</f>
        <v>0.42379494069539858</v>
      </c>
    </row>
    <row r="28" spans="1:9" ht="19" x14ac:dyDescent="0.2">
      <c r="B28" s="14" t="s">
        <v>27</v>
      </c>
      <c r="C28">
        <f xml:space="preserve"> 3/8</f>
        <v>0.375</v>
      </c>
      <c r="D28">
        <f>-C28 * LOG(C28,2)</f>
        <v>0.53063906222956636</v>
      </c>
    </row>
    <row r="29" spans="1:9" x14ac:dyDescent="0.2">
      <c r="B29" s="15" t="s">
        <v>31</v>
      </c>
      <c r="C29" s="15"/>
      <c r="D29" s="15">
        <f>D27+D28</f>
        <v>0.95443400292496494</v>
      </c>
    </row>
    <row r="31" spans="1:9" x14ac:dyDescent="0.2">
      <c r="A31" s="20" t="s">
        <v>10</v>
      </c>
      <c r="B31" s="20" t="s">
        <v>11</v>
      </c>
    </row>
    <row r="32" spans="1:9" x14ac:dyDescent="0.2">
      <c r="F32" s="12" t="s">
        <v>19</v>
      </c>
      <c r="I32" s="12" t="s">
        <v>20</v>
      </c>
    </row>
    <row r="33" spans="1:16" x14ac:dyDescent="0.2">
      <c r="B33" s="12" t="s">
        <v>12</v>
      </c>
      <c r="C33" s="12" t="s">
        <v>14</v>
      </c>
      <c r="D33" s="12" t="s">
        <v>13</v>
      </c>
      <c r="E33" s="12" t="s">
        <v>15</v>
      </c>
      <c r="F33" s="13" t="s">
        <v>18</v>
      </c>
      <c r="G33" s="12" t="s">
        <v>16</v>
      </c>
      <c r="H33" s="13" t="s">
        <v>22</v>
      </c>
      <c r="I33" s="12" t="s">
        <v>21</v>
      </c>
      <c r="J33" s="12" t="s">
        <v>16</v>
      </c>
      <c r="K33" s="12" t="s">
        <v>17</v>
      </c>
      <c r="L33" s="12" t="s">
        <v>23</v>
      </c>
      <c r="M33" s="12" t="s">
        <v>38</v>
      </c>
      <c r="N33" s="13" t="s">
        <v>39</v>
      </c>
      <c r="O33" s="12" t="s">
        <v>24</v>
      </c>
      <c r="P33" s="12" t="s">
        <v>25</v>
      </c>
    </row>
    <row r="34" spans="1:16" x14ac:dyDescent="0.2">
      <c r="A34" s="12" t="s">
        <v>1</v>
      </c>
      <c r="B34" s="17" t="s">
        <v>7</v>
      </c>
      <c r="C34" s="17">
        <v>1</v>
      </c>
      <c r="D34" s="17">
        <v>2</v>
      </c>
      <c r="E34" s="17">
        <v>3</v>
      </c>
      <c r="F34" s="17">
        <f>C34/E34</f>
        <v>0.33333333333333331</v>
      </c>
      <c r="G34" s="17">
        <f>LOG(F34,2)</f>
        <v>-1.5849625007211563</v>
      </c>
      <c r="H34" s="17">
        <f>-F34*LOG(F34,2)</f>
        <v>0.52832083357371873</v>
      </c>
      <c r="I34" s="17">
        <f>D34/E34</f>
        <v>0.66666666666666663</v>
      </c>
      <c r="J34" s="17">
        <f>LOG(I34,2)</f>
        <v>-0.5849625007211563</v>
      </c>
      <c r="K34" s="17">
        <f>-I34*J34</f>
        <v>0.38997500048077083</v>
      </c>
      <c r="L34" s="17">
        <f>H34+K34</f>
        <v>0.91829583405448956</v>
      </c>
      <c r="M34" s="18">
        <v>0.375</v>
      </c>
      <c r="N34" s="17">
        <f>M34*L34</f>
        <v>0.34436093777043358</v>
      </c>
      <c r="O34" s="17">
        <f>N34+N35+N36</f>
        <v>0.59436093777043353</v>
      </c>
      <c r="P34" s="17">
        <f>D29-O34</f>
        <v>0.36007306515453141</v>
      </c>
    </row>
    <row r="35" spans="1:16" x14ac:dyDescent="0.2">
      <c r="B35" s="17" t="s">
        <v>4</v>
      </c>
      <c r="C35" s="17">
        <v>3</v>
      </c>
      <c r="D35" s="17">
        <v>0</v>
      </c>
      <c r="E35" s="17">
        <v>3</v>
      </c>
      <c r="F35" s="17">
        <f>C35/E35</f>
        <v>1</v>
      </c>
      <c r="G35" s="17">
        <f>LOG(F35,2)</f>
        <v>0</v>
      </c>
      <c r="H35" s="17">
        <f>-F35*LOG(F35,2)</f>
        <v>0</v>
      </c>
      <c r="I35" s="17">
        <f>D35/E35</f>
        <v>0</v>
      </c>
      <c r="J35" s="17">
        <v>0</v>
      </c>
      <c r="K35" s="17">
        <f>-I35*J35</f>
        <v>0</v>
      </c>
      <c r="L35" s="17">
        <f>H35+K35</f>
        <v>0</v>
      </c>
      <c r="M35" s="18">
        <v>0.375</v>
      </c>
      <c r="N35" s="17">
        <f>M35*L35</f>
        <v>0</v>
      </c>
      <c r="O35" s="17"/>
      <c r="P35" s="17"/>
    </row>
    <row r="36" spans="1:16" x14ac:dyDescent="0.2">
      <c r="B36" s="17" t="s">
        <v>5</v>
      </c>
      <c r="C36" s="17">
        <v>1</v>
      </c>
      <c r="D36" s="17">
        <v>1</v>
      </c>
      <c r="E36" s="17">
        <v>2</v>
      </c>
      <c r="F36" s="17">
        <f>C36/E36</f>
        <v>0.5</v>
      </c>
      <c r="G36" s="17">
        <f>LOG(F36,2)</f>
        <v>-1</v>
      </c>
      <c r="H36" s="17">
        <f>-F36*LOG(F36,2)</f>
        <v>0.5</v>
      </c>
      <c r="I36" s="17">
        <f>D36/E36</f>
        <v>0.5</v>
      </c>
      <c r="J36" s="17">
        <f>LOG(I36,2)</f>
        <v>-1</v>
      </c>
      <c r="K36" s="17">
        <f>-I36*J36</f>
        <v>0.5</v>
      </c>
      <c r="L36" s="17">
        <f>H36+K36</f>
        <v>1</v>
      </c>
      <c r="M36" s="18">
        <v>0.25</v>
      </c>
      <c r="N36" s="17">
        <f>M36*L36</f>
        <v>0.25</v>
      </c>
      <c r="O36" s="17"/>
      <c r="P36" s="17"/>
    </row>
    <row r="37" spans="1:16" x14ac:dyDescent="0.2">
      <c r="A37" s="12" t="s">
        <v>2</v>
      </c>
      <c r="B37" s="19" t="s">
        <v>7</v>
      </c>
      <c r="C37" s="19">
        <v>0</v>
      </c>
      <c r="D37" s="19">
        <v>2</v>
      </c>
      <c r="E37" s="19">
        <v>2</v>
      </c>
      <c r="F37" s="19">
        <f>C37/E37</f>
        <v>0</v>
      </c>
      <c r="G37" s="19">
        <v>0</v>
      </c>
      <c r="H37" s="19">
        <v>0</v>
      </c>
      <c r="I37" s="19">
        <f>D37/E37</f>
        <v>1</v>
      </c>
      <c r="J37" s="19">
        <f>LOG(I37,2)</f>
        <v>0</v>
      </c>
      <c r="K37" s="19">
        <f>-I37*LOG(I37,2)</f>
        <v>0</v>
      </c>
      <c r="L37" s="19">
        <f>H37+K37</f>
        <v>0</v>
      </c>
      <c r="M37" s="19">
        <f>2/8</f>
        <v>0.25</v>
      </c>
      <c r="N37" s="19">
        <f>M37*L37</f>
        <v>0</v>
      </c>
      <c r="O37" s="19">
        <f>N37+N38+N39</f>
        <v>0.40563906222956642</v>
      </c>
      <c r="P37" s="19">
        <f>D29-O37</f>
        <v>0.54879494069539847</v>
      </c>
    </row>
    <row r="38" spans="1:16" x14ac:dyDescent="0.2">
      <c r="B38" s="19" t="s">
        <v>4</v>
      </c>
      <c r="C38" s="19">
        <v>3</v>
      </c>
      <c r="D38" s="19">
        <v>1</v>
      </c>
      <c r="E38" s="19">
        <v>4</v>
      </c>
      <c r="F38" s="19">
        <f>C38/E38</f>
        <v>0.75</v>
      </c>
      <c r="G38" s="19">
        <f>LOG(F38,2)</f>
        <v>-0.41503749927884381</v>
      </c>
      <c r="H38" s="19">
        <f>-F38*LOG(F38,2)</f>
        <v>0.31127812445913283</v>
      </c>
      <c r="I38" s="19">
        <f>D38/E38</f>
        <v>0.25</v>
      </c>
      <c r="J38" s="19">
        <f>LOG(I38,2)</f>
        <v>-2</v>
      </c>
      <c r="K38" s="19">
        <f>-I38*LOG(I38,2)</f>
        <v>0.5</v>
      </c>
      <c r="L38" s="19">
        <f>H38+K38</f>
        <v>0.81127812445913283</v>
      </c>
      <c r="M38" s="19">
        <f>4/8</f>
        <v>0.5</v>
      </c>
      <c r="N38" s="19">
        <f>M38*L38</f>
        <v>0.40563906222956642</v>
      </c>
      <c r="O38" s="19"/>
      <c r="P38" s="19"/>
    </row>
    <row r="39" spans="1:16" x14ac:dyDescent="0.2">
      <c r="B39" s="19" t="s">
        <v>5</v>
      </c>
      <c r="C39" s="19">
        <v>2</v>
      </c>
      <c r="D39" s="19">
        <v>0</v>
      </c>
      <c r="E39" s="19">
        <v>2</v>
      </c>
      <c r="F39" s="19">
        <f>C39/E39</f>
        <v>1</v>
      </c>
      <c r="G39" s="19">
        <f>LOG(F39,2)</f>
        <v>0</v>
      </c>
      <c r="H39" s="19">
        <f>-F39*LOG(F39,2)</f>
        <v>0</v>
      </c>
      <c r="I39" s="19">
        <f>D39/E39</f>
        <v>0</v>
      </c>
      <c r="J39" s="19">
        <v>0</v>
      </c>
      <c r="K39" s="19">
        <v>0</v>
      </c>
      <c r="L39" s="19">
        <f>H39+K39</f>
        <v>0</v>
      </c>
      <c r="M39" s="19">
        <f>2/8</f>
        <v>0.25</v>
      </c>
      <c r="N39" s="19">
        <f>M39*L39</f>
        <v>0</v>
      </c>
      <c r="O39" s="19"/>
      <c r="P39" s="19"/>
    </row>
  </sheetData>
  <autoFilter ref="A12:D20" xr:uid="{3B1F51FB-ACBA-644D-91BE-993AEC177C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AFB3-DD50-EA49-9F47-4DFEED6F502F}">
  <dimension ref="B23:M62"/>
  <sheetViews>
    <sheetView tabSelected="1" topLeftCell="H41" workbookViewId="0">
      <selection activeCell="L58" sqref="L58:L62"/>
    </sheetView>
  </sheetViews>
  <sheetFormatPr baseColWidth="10" defaultRowHeight="16" x14ac:dyDescent="0.2"/>
  <cols>
    <col min="8" max="8" width="36" customWidth="1"/>
    <col min="9" max="9" width="18" customWidth="1"/>
    <col min="11" max="11" width="17.6640625" customWidth="1"/>
    <col min="12" max="12" width="22.83203125" customWidth="1"/>
    <col min="13" max="13" width="20.1640625" customWidth="1"/>
  </cols>
  <sheetData>
    <row r="23" spans="2:12" ht="17" thickBot="1" x14ac:dyDescent="0.25"/>
    <row r="24" spans="2:12" ht="18" x14ac:dyDescent="0.2">
      <c r="B24" s="26" t="s">
        <v>47</v>
      </c>
      <c r="C24" s="27" t="s">
        <v>48</v>
      </c>
      <c r="D24" s="27" t="s">
        <v>49</v>
      </c>
      <c r="E24" s="27" t="s">
        <v>50</v>
      </c>
      <c r="F24" s="28" t="s">
        <v>51</v>
      </c>
      <c r="H24" s="43" t="s">
        <v>63</v>
      </c>
      <c r="I24">
        <v>0.88643229999999995</v>
      </c>
    </row>
    <row r="25" spans="2:12" x14ac:dyDescent="0.2">
      <c r="B25" s="29">
        <v>1</v>
      </c>
      <c r="C25" s="30" t="s">
        <v>52</v>
      </c>
      <c r="D25" s="30" t="s">
        <v>53</v>
      </c>
      <c r="E25" s="30">
        <v>0.5</v>
      </c>
      <c r="F25" s="31">
        <f>B25*E25</f>
        <v>0.5</v>
      </c>
      <c r="H25" t="s">
        <v>64</v>
      </c>
      <c r="I25">
        <f>0.75</f>
        <v>0.75</v>
      </c>
    </row>
    <row r="26" spans="2:12" x14ac:dyDescent="0.2">
      <c r="B26" s="29">
        <v>0.4</v>
      </c>
      <c r="C26" s="30" t="s">
        <v>54</v>
      </c>
      <c r="D26" s="30" t="s">
        <v>53</v>
      </c>
      <c r="E26" s="30">
        <v>0.6</v>
      </c>
      <c r="F26" s="31">
        <f>B26*E26</f>
        <v>0.24</v>
      </c>
      <c r="H26" t="s">
        <v>65</v>
      </c>
      <c r="I26">
        <v>0.1</v>
      </c>
    </row>
    <row r="27" spans="2:12" x14ac:dyDescent="0.2">
      <c r="B27" s="29">
        <v>0.7</v>
      </c>
      <c r="C27" s="30" t="s">
        <v>55</v>
      </c>
      <c r="D27" s="30" t="s">
        <v>53</v>
      </c>
      <c r="E27" s="30">
        <v>0.8</v>
      </c>
      <c r="F27" s="31">
        <f>B27*E27</f>
        <v>0.55999999999999994</v>
      </c>
      <c r="H27" t="s">
        <v>66</v>
      </c>
      <c r="I27" t="s">
        <v>67</v>
      </c>
      <c r="J27">
        <f>I25-I24</f>
        <v>-0.13643229999999995</v>
      </c>
    </row>
    <row r="28" spans="2:12" x14ac:dyDescent="0.2">
      <c r="B28" s="29">
        <v>0.7</v>
      </c>
      <c r="C28" s="30" t="s">
        <v>56</v>
      </c>
      <c r="D28" s="30" t="s">
        <v>53</v>
      </c>
      <c r="E28" s="30">
        <v>0.6</v>
      </c>
      <c r="F28" s="31">
        <f>B28*E28</f>
        <v>0.42</v>
      </c>
    </row>
    <row r="29" spans="2:12" ht="17" thickBot="1" x14ac:dyDescent="0.25">
      <c r="B29" s="32">
        <v>0.2</v>
      </c>
      <c r="C29" s="33" t="s">
        <v>62</v>
      </c>
      <c r="D29" s="33" t="s">
        <v>53</v>
      </c>
      <c r="E29" s="33">
        <v>0.2</v>
      </c>
      <c r="F29" s="34">
        <f>B29*E29</f>
        <v>4.0000000000000008E-2</v>
      </c>
    </row>
    <row r="30" spans="2:12" ht="19" thickBot="1" x14ac:dyDescent="0.25">
      <c r="F30" s="35">
        <f>SUM(F25:F29)</f>
        <v>1.7599999999999998</v>
      </c>
      <c r="H30" s="40" t="s">
        <v>68</v>
      </c>
      <c r="I30" s="41"/>
      <c r="J30" s="41"/>
      <c r="K30" s="41"/>
      <c r="L30" s="42"/>
    </row>
    <row r="31" spans="2:12" ht="17" thickBot="1" x14ac:dyDescent="0.25">
      <c r="H31" t="s">
        <v>69</v>
      </c>
    </row>
    <row r="32" spans="2:12" ht="17" thickBot="1" x14ac:dyDescent="0.25">
      <c r="C32" s="30" t="s">
        <v>57</v>
      </c>
      <c r="D32" t="s">
        <v>58</v>
      </c>
      <c r="F32" s="36">
        <f>(1/(1+EXP(-F30)))</f>
        <v>0.85320966019861766</v>
      </c>
      <c r="H32">
        <f>(1-I24)*I24*J27</f>
        <v>-1.3734650216783034E-2</v>
      </c>
    </row>
    <row r="35" spans="2:13" ht="17" thickBot="1" x14ac:dyDescent="0.25">
      <c r="H35" t="s">
        <v>75</v>
      </c>
    </row>
    <row r="36" spans="2:13" ht="19" thickBot="1" x14ac:dyDescent="0.25">
      <c r="B36" s="26" t="s">
        <v>47</v>
      </c>
      <c r="C36" s="27" t="s">
        <v>48</v>
      </c>
      <c r="D36" s="27" t="s">
        <v>49</v>
      </c>
      <c r="E36" s="27" t="s">
        <v>50</v>
      </c>
      <c r="F36" s="28" t="s">
        <v>51</v>
      </c>
      <c r="H36" s="44" t="s">
        <v>71</v>
      </c>
    </row>
    <row r="37" spans="2:13" ht="18" x14ac:dyDescent="0.2">
      <c r="B37" s="29">
        <v>1</v>
      </c>
      <c r="C37" s="30" t="s">
        <v>52</v>
      </c>
      <c r="D37" s="30" t="s">
        <v>59</v>
      </c>
      <c r="E37" s="30">
        <v>0.7</v>
      </c>
      <c r="F37" s="31">
        <f>B37*E37</f>
        <v>0.7</v>
      </c>
      <c r="H37" s="26" t="s">
        <v>48</v>
      </c>
      <c r="I37" s="27" t="s">
        <v>49</v>
      </c>
      <c r="J37" s="27" t="s">
        <v>72</v>
      </c>
      <c r="K37" s="27" t="s">
        <v>70</v>
      </c>
      <c r="L37" s="27" t="s">
        <v>73</v>
      </c>
      <c r="M37" s="28" t="s">
        <v>74</v>
      </c>
    </row>
    <row r="38" spans="2:13" x14ac:dyDescent="0.2">
      <c r="B38" s="29">
        <v>0.4</v>
      </c>
      <c r="C38" s="30" t="s">
        <v>54</v>
      </c>
      <c r="D38" s="30" t="s">
        <v>59</v>
      </c>
      <c r="E38" s="30">
        <v>0.9</v>
      </c>
      <c r="F38" s="31">
        <f>B38*E38</f>
        <v>0.36000000000000004</v>
      </c>
      <c r="H38" s="45" t="s">
        <v>60</v>
      </c>
      <c r="I38" s="38" t="s">
        <v>61</v>
      </c>
      <c r="J38" s="30">
        <v>1</v>
      </c>
      <c r="K38" s="30">
        <f>J38*H32*I26</f>
        <v>-1.3734650216783034E-3</v>
      </c>
      <c r="L38" s="30">
        <v>0.5</v>
      </c>
      <c r="M38" s="31">
        <f>L38+K38</f>
        <v>0.49862653497832171</v>
      </c>
    </row>
    <row r="39" spans="2:13" x14ac:dyDescent="0.2">
      <c r="B39" s="29">
        <v>0.7</v>
      </c>
      <c r="C39" s="30" t="s">
        <v>55</v>
      </c>
      <c r="D39" s="30" t="s">
        <v>59</v>
      </c>
      <c r="E39" s="30">
        <v>0.8</v>
      </c>
      <c r="F39" s="31">
        <f>B39*E39</f>
        <v>0.55999999999999994</v>
      </c>
      <c r="H39" s="45" t="s">
        <v>53</v>
      </c>
      <c r="I39" s="38" t="s">
        <v>61</v>
      </c>
      <c r="J39" s="30">
        <v>0.85320965999999998</v>
      </c>
      <c r="K39" s="30">
        <f>J39*H32*I26</f>
        <v>-1.1718536241680378E-3</v>
      </c>
      <c r="L39" s="30">
        <v>0.9</v>
      </c>
      <c r="M39" s="31">
        <f>L39+K39</f>
        <v>0.89882814637583197</v>
      </c>
    </row>
    <row r="40" spans="2:13" ht="17" thickBot="1" x14ac:dyDescent="0.25">
      <c r="B40" s="29">
        <v>0.7</v>
      </c>
      <c r="C40" s="30" t="s">
        <v>56</v>
      </c>
      <c r="D40" s="30" t="s">
        <v>59</v>
      </c>
      <c r="E40" s="30">
        <v>0.4</v>
      </c>
      <c r="F40" s="31">
        <f>B40*E40</f>
        <v>0.27999999999999997</v>
      </c>
      <c r="H40" s="46" t="s">
        <v>59</v>
      </c>
      <c r="I40" s="39" t="s">
        <v>61</v>
      </c>
      <c r="J40" s="33">
        <v>0.87435214000000006</v>
      </c>
      <c r="K40" s="33">
        <f>J40*H32*I26</f>
        <v>-1.200892080919571E-3</v>
      </c>
      <c r="L40" s="33">
        <v>0.9</v>
      </c>
      <c r="M40" s="31">
        <f>L40+K40</f>
        <v>0.89879910791908046</v>
      </c>
    </row>
    <row r="41" spans="2:13" ht="17" thickBot="1" x14ac:dyDescent="0.25">
      <c r="B41" s="32">
        <v>0.2</v>
      </c>
      <c r="C41" s="33" t="s">
        <v>62</v>
      </c>
      <c r="D41" s="33" t="s">
        <v>59</v>
      </c>
      <c r="E41" s="33">
        <v>0.2</v>
      </c>
      <c r="F41" s="34">
        <f>B41*E41</f>
        <v>4.0000000000000008E-2</v>
      </c>
    </row>
    <row r="42" spans="2:13" ht="19" thickBot="1" x14ac:dyDescent="0.25">
      <c r="F42" s="37">
        <f>SUM(F37:F41)</f>
        <v>1.9400000000000002</v>
      </c>
      <c r="H42" s="47" t="s">
        <v>76</v>
      </c>
    </row>
    <row r="43" spans="2:13" ht="17" thickBot="1" x14ac:dyDescent="0.25">
      <c r="H43" s="48" t="s">
        <v>77</v>
      </c>
      <c r="J43">
        <f>0.85320966 * (1- 0.85320966) * 0.9 * -0.01373465</f>
        <v>-1.5481511028612373E-3</v>
      </c>
      <c r="L43" s="44"/>
    </row>
    <row r="44" spans="2:13" ht="17" thickBot="1" x14ac:dyDescent="0.25">
      <c r="C44" s="30" t="s">
        <v>57</v>
      </c>
      <c r="D44" t="s">
        <v>58</v>
      </c>
      <c r="F44" s="36">
        <f>(1/(1+EXP(-F42)))</f>
        <v>0.8743521434846544</v>
      </c>
    </row>
    <row r="45" spans="2:13" ht="18" x14ac:dyDescent="0.2">
      <c r="H45" s="26" t="s">
        <v>48</v>
      </c>
      <c r="I45" s="27" t="s">
        <v>49</v>
      </c>
      <c r="J45" s="27" t="s">
        <v>72</v>
      </c>
      <c r="K45" s="27" t="s">
        <v>70</v>
      </c>
      <c r="L45" s="27" t="s">
        <v>73</v>
      </c>
      <c r="M45" s="28" t="s">
        <v>74</v>
      </c>
    </row>
    <row r="46" spans="2:13" x14ac:dyDescent="0.2">
      <c r="H46" s="45" t="s">
        <v>78</v>
      </c>
      <c r="I46" s="30" t="s">
        <v>53</v>
      </c>
      <c r="J46" s="29">
        <v>1</v>
      </c>
      <c r="K46">
        <f>J43*I26*J46</f>
        <v>-1.5481511028612375E-4</v>
      </c>
      <c r="L46" s="30">
        <v>0.5</v>
      </c>
      <c r="M46" s="31">
        <f>L46+K46</f>
        <v>0.49984518488971386</v>
      </c>
    </row>
    <row r="47" spans="2:13" ht="17" thickBot="1" x14ac:dyDescent="0.25">
      <c r="H47" s="29" t="s">
        <v>54</v>
      </c>
      <c r="I47" s="30" t="s">
        <v>53</v>
      </c>
      <c r="J47" s="29">
        <v>0.4</v>
      </c>
      <c r="K47" s="49">
        <f>J47*J43*I26</f>
        <v>-6.192604411444951E-5</v>
      </c>
      <c r="L47" s="30">
        <v>0.6</v>
      </c>
      <c r="M47" s="31">
        <f>L47+K47</f>
        <v>0.5999380739558855</v>
      </c>
    </row>
    <row r="48" spans="2:13" ht="18" x14ac:dyDescent="0.2">
      <c r="B48" s="26" t="s">
        <v>47</v>
      </c>
      <c r="C48" s="27" t="s">
        <v>48</v>
      </c>
      <c r="D48" s="27" t="s">
        <v>49</v>
      </c>
      <c r="E48" s="27" t="s">
        <v>50</v>
      </c>
      <c r="F48" s="28" t="s">
        <v>51</v>
      </c>
      <c r="H48" s="29" t="s">
        <v>55</v>
      </c>
      <c r="I48" s="30" t="s">
        <v>53</v>
      </c>
      <c r="J48" s="29">
        <v>0.7</v>
      </c>
      <c r="K48" s="49">
        <f>J48*J43*I26</f>
        <v>-1.0837057720028661E-4</v>
      </c>
      <c r="L48" s="30">
        <v>0.8</v>
      </c>
      <c r="M48" s="31">
        <f>L48+K48</f>
        <v>0.79989162942279979</v>
      </c>
    </row>
    <row r="49" spans="2:13" ht="18" x14ac:dyDescent="0.2">
      <c r="B49" s="52"/>
      <c r="C49" s="43"/>
      <c r="D49" s="43"/>
      <c r="E49" s="43"/>
      <c r="F49" s="53"/>
      <c r="H49" s="29" t="s">
        <v>56</v>
      </c>
      <c r="I49" s="30" t="s">
        <v>53</v>
      </c>
      <c r="J49" s="29">
        <v>0.7</v>
      </c>
      <c r="K49" s="49">
        <f>J49*J43*I26</f>
        <v>-1.0837057720028661E-4</v>
      </c>
      <c r="L49" s="30">
        <v>0.6</v>
      </c>
      <c r="M49" s="31">
        <f>L49+K49</f>
        <v>0.59989162942279972</v>
      </c>
    </row>
    <row r="50" spans="2:13" ht="17" thickBot="1" x14ac:dyDescent="0.25">
      <c r="B50" s="29">
        <v>1</v>
      </c>
      <c r="C50" s="38" t="s">
        <v>60</v>
      </c>
      <c r="D50" s="38" t="s">
        <v>61</v>
      </c>
      <c r="E50" s="30">
        <v>0.5</v>
      </c>
      <c r="F50" s="31">
        <f>B50*E50</f>
        <v>0.5</v>
      </c>
      <c r="H50" s="32" t="s">
        <v>62</v>
      </c>
      <c r="I50" s="33" t="s">
        <v>53</v>
      </c>
      <c r="J50" s="29">
        <v>0.2</v>
      </c>
      <c r="K50" s="50">
        <f>J50*J43*I26</f>
        <v>-3.0963022057224755E-5</v>
      </c>
      <c r="L50" s="33">
        <v>0.2</v>
      </c>
      <c r="M50" s="34">
        <f>L50+K50</f>
        <v>0.1999690369779428</v>
      </c>
    </row>
    <row r="51" spans="2:13" ht="17" thickBot="1" x14ac:dyDescent="0.25">
      <c r="B51" s="29">
        <f>F32</f>
        <v>0.85320966019861766</v>
      </c>
      <c r="C51" s="38" t="s">
        <v>53</v>
      </c>
      <c r="D51" s="38" t="s">
        <v>61</v>
      </c>
      <c r="E51" s="30">
        <v>0.9</v>
      </c>
      <c r="F51" s="31">
        <f>B51*E51</f>
        <v>0.76788869417875594</v>
      </c>
      <c r="H51" s="51"/>
      <c r="J51" s="32"/>
    </row>
    <row r="52" spans="2:13" ht="17" thickBot="1" x14ac:dyDescent="0.25">
      <c r="B52" s="32">
        <f>F44</f>
        <v>0.8743521434846544</v>
      </c>
      <c r="C52" s="39" t="s">
        <v>59</v>
      </c>
      <c r="D52" s="39" t="s">
        <v>61</v>
      </c>
      <c r="E52" s="33">
        <v>0.9</v>
      </c>
      <c r="F52" s="34">
        <f>B52*E52</f>
        <v>0.78691692913618894</v>
      </c>
    </row>
    <row r="53" spans="2:13" ht="17" thickBot="1" x14ac:dyDescent="0.25">
      <c r="F53" s="37">
        <f>SUM(F48:F52)</f>
        <v>2.054805623314945</v>
      </c>
    </row>
    <row r="54" spans="2:13" ht="19" thickBot="1" x14ac:dyDescent="0.25">
      <c r="H54" s="47" t="s">
        <v>79</v>
      </c>
    </row>
    <row r="55" spans="2:13" ht="17" thickBot="1" x14ac:dyDescent="0.25">
      <c r="C55" s="30" t="s">
        <v>57</v>
      </c>
      <c r="D55" t="s">
        <v>58</v>
      </c>
      <c r="F55" s="36">
        <f>(1/(1+EXP(-F53)))</f>
        <v>0.88643230033488507</v>
      </c>
      <c r="H55" s="48" t="s">
        <v>80</v>
      </c>
      <c r="J55">
        <f>0.8864323 * (1- 0.8864323) * 0.9 * -0.01373465</f>
        <v>-1.2444014521483932E-3</v>
      </c>
      <c r="L55" s="44"/>
    </row>
    <row r="56" spans="2:13" ht="17" thickBot="1" x14ac:dyDescent="0.25"/>
    <row r="57" spans="2:13" ht="18" x14ac:dyDescent="0.2">
      <c r="H57" s="26" t="s">
        <v>48</v>
      </c>
      <c r="I57" s="27" t="s">
        <v>49</v>
      </c>
      <c r="J57" s="27" t="s">
        <v>72</v>
      </c>
      <c r="K57" s="27" t="s">
        <v>70</v>
      </c>
      <c r="L57" s="27" t="s">
        <v>73</v>
      </c>
      <c r="M57" s="28" t="s">
        <v>74</v>
      </c>
    </row>
    <row r="58" spans="2:13" x14ac:dyDescent="0.2">
      <c r="H58" s="45" t="s">
        <v>78</v>
      </c>
      <c r="I58" s="30" t="s">
        <v>59</v>
      </c>
      <c r="J58" s="29">
        <v>1</v>
      </c>
      <c r="K58">
        <f>J55*J58*I26</f>
        <v>-1.2444014521483933E-4</v>
      </c>
      <c r="L58" s="30">
        <v>0.7</v>
      </c>
      <c r="M58" s="31">
        <f>L58+K58</f>
        <v>0.69987555985478511</v>
      </c>
    </row>
    <row r="59" spans="2:13" x14ac:dyDescent="0.2">
      <c r="H59" s="29" t="s">
        <v>54</v>
      </c>
      <c r="I59" s="30" t="s">
        <v>59</v>
      </c>
      <c r="J59" s="29">
        <v>0.4</v>
      </c>
      <c r="K59" s="49">
        <f>J59*J55*I26</f>
        <v>-4.9776058085935739E-5</v>
      </c>
      <c r="L59" s="30">
        <v>0.9</v>
      </c>
      <c r="M59" s="31">
        <f>L59+K59</f>
        <v>0.89995022394191404</v>
      </c>
    </row>
    <row r="60" spans="2:13" x14ac:dyDescent="0.2">
      <c r="H60" s="29" t="s">
        <v>55</v>
      </c>
      <c r="I60" s="30" t="s">
        <v>59</v>
      </c>
      <c r="J60" s="29">
        <v>0.7</v>
      </c>
      <c r="K60" s="49">
        <f>J60*J55*I26</f>
        <v>-8.7108101650387523E-5</v>
      </c>
      <c r="L60" s="30">
        <v>0.8</v>
      </c>
      <c r="M60" s="31">
        <f>L60+K60</f>
        <v>0.79991289189834969</v>
      </c>
    </row>
    <row r="61" spans="2:13" x14ac:dyDescent="0.2">
      <c r="H61" s="29" t="s">
        <v>56</v>
      </c>
      <c r="I61" s="30" t="s">
        <v>59</v>
      </c>
      <c r="J61" s="29">
        <v>0.7</v>
      </c>
      <c r="K61" s="49">
        <f>J61*J55*I26</f>
        <v>-8.7108101650387523E-5</v>
      </c>
      <c r="L61" s="30">
        <v>0.4</v>
      </c>
      <c r="M61" s="31">
        <f>L61+K61</f>
        <v>0.39991289189834961</v>
      </c>
    </row>
    <row r="62" spans="2:13" ht="17" thickBot="1" x14ac:dyDescent="0.25">
      <c r="H62" s="32" t="s">
        <v>62</v>
      </c>
      <c r="I62" s="33" t="s">
        <v>59</v>
      </c>
      <c r="J62" s="32">
        <v>0.2</v>
      </c>
      <c r="K62" s="50">
        <f>J62*J55*I26</f>
        <v>-2.4888029042967869E-5</v>
      </c>
      <c r="L62" s="33">
        <v>0.2</v>
      </c>
      <c r="M62" s="34">
        <f>L62+K62</f>
        <v>0.19997511197095705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2020-05-13T23:29:33Z</dcterms:created>
  <dcterms:modified xsi:type="dcterms:W3CDTF">2020-05-14T00:59:28Z</dcterms:modified>
</cp:coreProperties>
</file>