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8th Semester\M &amp; S\Excel\"/>
    </mc:Choice>
  </mc:AlternateContent>
  <bookViews>
    <workbookView xWindow="-105" yWindow="-105" windowWidth="23250" windowHeight="12450" activeTab="5"/>
  </bookViews>
  <sheets>
    <sheet name="MNN (B)" sheetId="12" r:id="rId1"/>
    <sheet name="Bearing Problem (B)" sheetId="11" r:id="rId2"/>
    <sheet name="NPIP-B" sheetId="8" r:id="rId3"/>
    <sheet name="Bearing Problem" sheetId="9" r:id="rId4"/>
    <sheet name="Bomber Example" sheetId="10" r:id="rId5"/>
    <sheet name="DCQC-B" sheetId="7" r:id="rId6"/>
    <sheet name="Example-1" sheetId="1" r:id="rId7"/>
    <sheet name="Sheet-1" sheetId="2" r:id="rId8"/>
    <sheet name="Sheet2" sheetId="3" r:id="rId9"/>
    <sheet name="DCQS" sheetId="4" r:id="rId10"/>
    <sheet name="NPIP" sheetId="5" r:id="rId11"/>
    <sheet name="MNN" sheetId="6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7" l="1"/>
  <c r="K34" i="11"/>
  <c r="I34" i="11"/>
  <c r="S36" i="11" l="1"/>
  <c r="S35" i="11"/>
  <c r="S34" i="11"/>
  <c r="S33" i="11"/>
  <c r="S32" i="11"/>
  <c r="S31" i="11"/>
  <c r="S30" i="11"/>
  <c r="Q34" i="11"/>
  <c r="K36" i="11"/>
  <c r="K35" i="11"/>
  <c r="K33" i="11"/>
  <c r="K32" i="11"/>
  <c r="K31" i="11"/>
  <c r="K30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12" i="11"/>
  <c r="O13" i="1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12" i="11"/>
  <c r="J13" i="1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12" i="11"/>
  <c r="E13" i="1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12" i="11"/>
  <c r="H51" i="12"/>
  <c r="G73" i="12"/>
  <c r="H70" i="12"/>
  <c r="E70" i="12"/>
  <c r="H69" i="12"/>
  <c r="E69" i="12"/>
  <c r="H68" i="12"/>
  <c r="E68" i="12"/>
  <c r="H67" i="12"/>
  <c r="H66" i="12"/>
  <c r="H65" i="12"/>
  <c r="E65" i="12"/>
  <c r="H64" i="12"/>
  <c r="E64" i="12"/>
  <c r="H63" i="12"/>
  <c r="H62" i="12"/>
  <c r="E62" i="12"/>
  <c r="H61" i="12"/>
  <c r="H60" i="12"/>
  <c r="E60" i="12"/>
  <c r="H59" i="12"/>
  <c r="E59" i="12"/>
  <c r="H58" i="12"/>
  <c r="H52" i="12"/>
  <c r="E53" i="12" s="1"/>
  <c r="H53" i="12" s="1"/>
  <c r="E54" i="12" s="1"/>
  <c r="H54" i="12" s="1"/>
  <c r="E55" i="12" s="1"/>
  <c r="H55" i="12" s="1"/>
  <c r="H50" i="12"/>
  <c r="E50" i="12"/>
  <c r="H49" i="12"/>
  <c r="E49" i="12"/>
  <c r="H48" i="12"/>
  <c r="E48" i="12"/>
  <c r="H47" i="12"/>
  <c r="E47" i="12"/>
  <c r="H46" i="12"/>
  <c r="H39" i="12"/>
  <c r="E40" i="12" s="1"/>
  <c r="H40" i="12" s="1"/>
  <c r="E41" i="12" s="1"/>
  <c r="H41" i="12" s="1"/>
  <c r="E42" i="12" s="1"/>
  <c r="H42" i="12" s="1"/>
  <c r="H35" i="12"/>
  <c r="E36" i="12" s="1"/>
  <c r="H36" i="12" s="1"/>
  <c r="E37" i="12" s="1"/>
  <c r="H37" i="12" s="1"/>
  <c r="E38" i="12" s="1"/>
  <c r="H38" i="12" s="1"/>
  <c r="E30" i="12"/>
  <c r="H30" i="12" s="1"/>
  <c r="E31" i="12" s="1"/>
  <c r="H31" i="12" s="1"/>
  <c r="E32" i="12" s="1"/>
  <c r="H32" i="12" s="1"/>
  <c r="E33" i="12" s="1"/>
  <c r="H33" i="12" s="1"/>
  <c r="E34" i="12" s="1"/>
  <c r="H34" i="12" s="1"/>
  <c r="H29" i="12"/>
  <c r="H28" i="12"/>
  <c r="H24" i="12"/>
  <c r="E25" i="12" s="1"/>
  <c r="H25" i="12" s="1"/>
  <c r="E26" i="12" s="1"/>
  <c r="H26" i="12" s="1"/>
  <c r="E27" i="12" s="1"/>
  <c r="H27" i="12" s="1"/>
  <c r="H18" i="12"/>
  <c r="E19" i="12" s="1"/>
  <c r="H19" i="12" s="1"/>
  <c r="E20" i="12" s="1"/>
  <c r="H20" i="12" s="1"/>
  <c r="E21" i="12" s="1"/>
  <c r="H21" i="12" s="1"/>
  <c r="E22" i="12" s="1"/>
  <c r="H22" i="12" s="1"/>
  <c r="X36" i="9"/>
  <c r="W36" i="9"/>
  <c r="W35" i="9"/>
  <c r="X35" i="9" s="1"/>
  <c r="W34" i="9"/>
  <c r="X34" i="9" s="1"/>
  <c r="W33" i="9"/>
  <c r="X33" i="9" s="1"/>
  <c r="W32" i="9"/>
  <c r="X32" i="9" s="1"/>
  <c r="X31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 s="1"/>
  <c r="X27" i="9" s="1"/>
  <c r="X13" i="9"/>
  <c r="X12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13" i="9"/>
  <c r="K36" i="9"/>
  <c r="K35" i="9"/>
  <c r="K34" i="9"/>
  <c r="J34" i="9"/>
  <c r="K32" i="9"/>
  <c r="J32" i="9"/>
  <c r="K31" i="9"/>
  <c r="J31" i="9"/>
  <c r="K30" i="9"/>
  <c r="K33" i="9"/>
  <c r="J33" i="9"/>
  <c r="O12" i="9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J13" i="9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E15" i="9"/>
  <c r="E16" i="9"/>
  <c r="E17" i="9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14" i="9"/>
  <c r="E13" i="9"/>
  <c r="E41" i="6"/>
  <c r="H41" i="6" s="1"/>
  <c r="E42" i="6" s="1"/>
  <c r="H42" i="6" s="1"/>
  <c r="E40" i="6"/>
  <c r="H40" i="6" s="1"/>
  <c r="H39" i="6"/>
  <c r="H38" i="6"/>
  <c r="E38" i="6"/>
  <c r="E37" i="6"/>
  <c r="E36" i="6"/>
  <c r="H36" i="6" s="1"/>
  <c r="H37" i="6"/>
  <c r="H35" i="6"/>
  <c r="H34" i="6"/>
  <c r="E34" i="6"/>
  <c r="H33" i="6"/>
  <c r="E33" i="6"/>
  <c r="H32" i="6"/>
  <c r="E32" i="6"/>
  <c r="H31" i="6"/>
  <c r="E31" i="6"/>
  <c r="H30" i="6"/>
  <c r="E30" i="6"/>
  <c r="H29" i="6"/>
  <c r="H28" i="6"/>
  <c r="H27" i="6"/>
  <c r="E27" i="6"/>
  <c r="H26" i="6"/>
  <c r="E26" i="6"/>
  <c r="H25" i="6"/>
  <c r="E25" i="6"/>
  <c r="H24" i="6"/>
  <c r="H22" i="6"/>
  <c r="E22" i="6"/>
  <c r="H21" i="6"/>
  <c r="E21" i="6"/>
  <c r="H20" i="6"/>
  <c r="E20" i="6"/>
  <c r="H19" i="6"/>
  <c r="E19" i="6"/>
  <c r="H18" i="6"/>
  <c r="E51" i="5"/>
  <c r="E50" i="5"/>
  <c r="E49" i="5"/>
  <c r="E48" i="5"/>
  <c r="K29" i="8"/>
  <c r="K28" i="8"/>
  <c r="K27" i="8"/>
  <c r="K26" i="8"/>
  <c r="K25" i="8"/>
  <c r="J28" i="8"/>
  <c r="J29" i="8"/>
  <c r="I26" i="8"/>
  <c r="I25" i="8"/>
  <c r="H29" i="8"/>
  <c r="H28" i="8"/>
  <c r="H27" i="8"/>
  <c r="H26" i="8"/>
  <c r="H25" i="8"/>
  <c r="G58" i="7"/>
  <c r="G57" i="7"/>
  <c r="G56" i="7"/>
  <c r="G55" i="7"/>
  <c r="G52" i="7"/>
  <c r="G54" i="7"/>
  <c r="G53" i="7"/>
  <c r="N33" i="7"/>
  <c r="N32" i="7"/>
  <c r="M47" i="7"/>
  <c r="M45" i="7"/>
  <c r="M43" i="7"/>
  <c r="M41" i="7"/>
  <c r="M37" i="7"/>
  <c r="M35" i="7"/>
  <c r="M34" i="7"/>
  <c r="M30" i="7"/>
  <c r="J49" i="7"/>
  <c r="J48" i="7"/>
  <c r="J46" i="7"/>
  <c r="J44" i="7"/>
  <c r="J42" i="7"/>
  <c r="J40" i="7"/>
  <c r="J39" i="7"/>
  <c r="J38" i="7"/>
  <c r="J36" i="7"/>
  <c r="J33" i="7"/>
  <c r="J32" i="7"/>
  <c r="J31" i="7"/>
  <c r="F30" i="7"/>
  <c r="F31" i="7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J29" i="7"/>
  <c r="F29" i="7"/>
  <c r="M28" i="7"/>
  <c r="F28" i="7"/>
  <c r="J27" i="7"/>
  <c r="F27" i="7"/>
  <c r="N26" i="7"/>
  <c r="J26" i="7"/>
  <c r="N25" i="7"/>
  <c r="F26" i="7"/>
  <c r="J25" i="7"/>
  <c r="F25" i="7"/>
  <c r="M24" i="7"/>
  <c r="F24" i="7"/>
  <c r="J23" i="7"/>
  <c r="F23" i="7"/>
  <c r="M22" i="7"/>
  <c r="F22" i="7"/>
  <c r="J21" i="7"/>
  <c r="J20" i="7"/>
  <c r="K28" i="5"/>
  <c r="I28" i="5"/>
  <c r="H28" i="5"/>
  <c r="K25" i="5"/>
  <c r="K26" i="5"/>
  <c r="H25" i="5"/>
  <c r="H26" i="5"/>
  <c r="J25" i="5"/>
  <c r="G59" i="4"/>
  <c r="G58" i="4"/>
  <c r="G57" i="4"/>
  <c r="G56" i="4"/>
  <c r="G55" i="4"/>
  <c r="G52" i="4"/>
  <c r="G53" i="4"/>
  <c r="G54" i="4"/>
  <c r="J28" i="4"/>
  <c r="J27" i="4"/>
  <c r="M26" i="4"/>
  <c r="F26" i="4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N25" i="4"/>
  <c r="J25" i="4"/>
  <c r="F25" i="4"/>
  <c r="M24" i="4"/>
  <c r="F24" i="4"/>
  <c r="J23" i="4"/>
  <c r="F23" i="4"/>
  <c r="J22" i="4"/>
  <c r="F22" i="4"/>
  <c r="J21" i="4"/>
  <c r="F21" i="4"/>
  <c r="J20" i="4"/>
  <c r="F60" i="2"/>
  <c r="F59" i="2"/>
  <c r="F58" i="2"/>
  <c r="F57" i="2"/>
  <c r="K46" i="2"/>
  <c r="I34" i="2"/>
  <c r="K45" i="2"/>
  <c r="K44" i="2"/>
  <c r="K43" i="2"/>
  <c r="K42" i="2"/>
  <c r="K41" i="2"/>
  <c r="K40" i="2"/>
  <c r="K39" i="2"/>
  <c r="K38" i="2"/>
  <c r="K37" i="2"/>
  <c r="K36" i="2"/>
  <c r="K35" i="2"/>
  <c r="K34" i="2"/>
  <c r="K47" i="2"/>
  <c r="K48" i="2"/>
  <c r="K49" i="2"/>
  <c r="K50" i="2"/>
  <c r="K51" i="2"/>
  <c r="K52" i="2"/>
  <c r="K53" i="2"/>
  <c r="G53" i="2"/>
  <c r="G52" i="2"/>
  <c r="G51" i="2"/>
  <c r="G49" i="2"/>
  <c r="G47" i="2"/>
  <c r="G48" i="2"/>
  <c r="G39" i="2"/>
  <c r="E39" i="2"/>
  <c r="J39" i="2"/>
  <c r="J40" i="2"/>
  <c r="J41" i="2"/>
  <c r="J42" i="2"/>
  <c r="J43" i="2"/>
  <c r="J44" i="2"/>
  <c r="J45" i="2"/>
  <c r="J46" i="2"/>
  <c r="I39" i="2"/>
  <c r="G40" i="2" s="1"/>
  <c r="H39" i="2"/>
  <c r="E40" i="2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38" i="2"/>
  <c r="G36" i="2"/>
  <c r="G37" i="2"/>
  <c r="I37" i="2" s="1"/>
  <c r="G38" i="2" s="1"/>
  <c r="G35" i="2"/>
  <c r="H35" i="2" s="1"/>
  <c r="J35" i="2" s="1"/>
  <c r="E37" i="2"/>
  <c r="I36" i="2"/>
  <c r="H36" i="2"/>
  <c r="J36" i="2" s="1"/>
  <c r="E36" i="2"/>
  <c r="I35" i="2"/>
  <c r="J34" i="2"/>
  <c r="F22" i="1"/>
  <c r="F21" i="1"/>
  <c r="F20" i="1"/>
  <c r="F19" i="1"/>
  <c r="F18" i="1"/>
  <c r="F17" i="1"/>
  <c r="D7" i="1"/>
  <c r="D8" i="1" s="1"/>
  <c r="D9" i="1" s="1"/>
  <c r="D10" i="1" s="1"/>
  <c r="D6" i="1"/>
  <c r="X37" i="9" l="1"/>
  <c r="I40" i="2"/>
  <c r="G41" i="2" s="1"/>
  <c r="H40" i="2"/>
  <c r="H38" i="2"/>
  <c r="J38" i="2" s="1"/>
  <c r="I38" i="2"/>
  <c r="H37" i="2"/>
  <c r="J37" i="2" s="1"/>
  <c r="I41" i="2" l="1"/>
  <c r="G42" i="2" s="1"/>
  <c r="H41" i="2"/>
  <c r="I42" i="2" l="1"/>
  <c r="G43" i="2" s="1"/>
  <c r="H42" i="2"/>
  <c r="I43" i="2" l="1"/>
  <c r="G44" i="2" s="1"/>
  <c r="H43" i="2"/>
  <c r="I44" i="2" l="1"/>
  <c r="G45" i="2" s="1"/>
  <c r="H44" i="2"/>
  <c r="I45" i="2" l="1"/>
  <c r="G46" i="2" s="1"/>
  <c r="H45" i="2"/>
  <c r="I46" i="2" l="1"/>
  <c r="H46" i="2"/>
  <c r="I47" i="2" l="1"/>
  <c r="H47" i="2"/>
  <c r="J47" i="2" s="1"/>
  <c r="I48" i="2" l="1"/>
  <c r="H48" i="2"/>
  <c r="J48" i="2" s="1"/>
  <c r="H49" i="2" l="1"/>
  <c r="J49" i="2" s="1"/>
  <c r="I49" i="2"/>
  <c r="G50" i="2" s="1"/>
  <c r="H50" i="2" l="1"/>
  <c r="J50" i="2" s="1"/>
  <c r="I50" i="2"/>
  <c r="H51" i="2" l="1"/>
  <c r="J51" i="2" s="1"/>
  <c r="I51" i="2"/>
  <c r="I52" i="2" l="1"/>
  <c r="H52" i="2"/>
  <c r="J52" i="2" s="1"/>
  <c r="I53" i="2" l="1"/>
  <c r="H53" i="2"/>
  <c r="J53" i="2" s="1"/>
</calcChain>
</file>

<file path=xl/sharedStrings.xml><?xml version="1.0" encoding="utf-8"?>
<sst xmlns="http://schemas.openxmlformats.org/spreadsheetml/2006/main" count="699" uniqueCount="229">
  <si>
    <t>Random digit assigned for daily demand</t>
  </si>
  <si>
    <t>Random digit assignment for lead time</t>
  </si>
  <si>
    <t>Demand</t>
  </si>
  <si>
    <t>Probability</t>
  </si>
  <si>
    <t xml:space="preserve">Cumulative probability </t>
  </si>
  <si>
    <t>Random digit assign</t>
  </si>
  <si>
    <t xml:space="preserve">Lead time </t>
  </si>
  <si>
    <t>Cumulative probability</t>
  </si>
  <si>
    <t>01--10</t>
  </si>
  <si>
    <t xml:space="preserve">(days) </t>
  </si>
  <si>
    <t>11--35</t>
  </si>
  <si>
    <t>1--6</t>
  </si>
  <si>
    <t>36-70</t>
  </si>
  <si>
    <t>7--9</t>
  </si>
  <si>
    <t>71-91</t>
  </si>
  <si>
    <t>92-00</t>
  </si>
  <si>
    <t>Simulation of  (M, N) Inventory</t>
  </si>
  <si>
    <t>Cycles</t>
  </si>
  <si>
    <t>Day</t>
  </si>
  <si>
    <t>Beginning Inventory</t>
  </si>
  <si>
    <t>Random Digits for Demand</t>
  </si>
  <si>
    <t>Ending Inventory</t>
  </si>
  <si>
    <t>Shortage Quantity</t>
  </si>
  <si>
    <t>Order Quantity</t>
  </si>
  <si>
    <t>Random Digits For Lead Time</t>
  </si>
  <si>
    <t>Day unit Order Received</t>
  </si>
  <si>
    <t>Company is following backorders Policy</t>
  </si>
  <si>
    <t>proportion of days when shortage occurred</t>
  </si>
  <si>
    <t>Reliability Problem Calculation grid:</t>
  </si>
  <si>
    <t>Bearing Replacement Using Current Method</t>
  </si>
  <si>
    <t>Bearing-1</t>
  </si>
  <si>
    <t>Bearing-2</t>
  </si>
  <si>
    <t>Bearing-3</t>
  </si>
  <si>
    <t>Bearing Replacement Using Proposed Method</t>
  </si>
  <si>
    <t>No</t>
  </si>
  <si>
    <t>RD</t>
  </si>
  <si>
    <t>Life</t>
  </si>
  <si>
    <t>Acc Life</t>
  </si>
  <si>
    <t>Delay</t>
  </si>
  <si>
    <t>First</t>
  </si>
  <si>
    <t>Hrs</t>
  </si>
  <si>
    <t>Min</t>
  </si>
  <si>
    <t>Life (Hrs)</t>
  </si>
  <si>
    <t>Failure (Hrs)</t>
  </si>
  <si>
    <t>(Hrs)</t>
  </si>
  <si>
    <t>for Delay</t>
  </si>
  <si>
    <t>(Min)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</si>
  <si>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</si>
  <si>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</si>
  <si>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</si>
  <si>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</si>
  <si>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</si>
  <si>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</si>
  <si>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</si>
  <si>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</si>
  <si>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</si>
  <si>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 10</t>
  </si>
  <si>
    <t> 11</t>
  </si>
  <si>
    <t> 12</t>
  </si>
  <si>
    <t> 13</t>
  </si>
  <si>
    <t> 14</t>
  </si>
  <si>
    <t> 15</t>
  </si>
  <si>
    <t> 16</t>
  </si>
  <si>
    <t>Costs</t>
  </si>
  <si>
    <t>Time of Rep</t>
  </si>
  <si>
    <t>Total Bearing replaced</t>
  </si>
  <si>
    <t>No of times only one bearing changed</t>
  </si>
  <si>
    <t>No of times two bearings changed</t>
  </si>
  <si>
    <t>No of times three bearings changed</t>
  </si>
  <si>
    <t>Total Delay due to the repair person</t>
  </si>
  <si>
    <t>Charges of the Repair person</t>
  </si>
  <si>
    <t>Total Cost</t>
  </si>
  <si>
    <t>Distribution of newspapers demand</t>
  </si>
  <si>
    <t>Random digit assignment for the type of news day</t>
  </si>
  <si>
    <t>Commutative Distribution and Random Digit Assignment For Days</t>
  </si>
  <si>
    <t>Demand probability distribution</t>
  </si>
  <si>
    <t>Types of news day</t>
  </si>
  <si>
    <t>Cumulative distribution</t>
  </si>
  <si>
    <t>Random digit assignment</t>
  </si>
  <si>
    <t>Good</t>
  </si>
  <si>
    <t>Fair</t>
  </si>
  <si>
    <t>Poor</t>
  </si>
  <si>
    <t>01--35</t>
  </si>
  <si>
    <t>36-80</t>
  </si>
  <si>
    <t>01--03</t>
  </si>
  <si>
    <t>01--44</t>
  </si>
  <si>
    <t>81-00</t>
  </si>
  <si>
    <t>04--08</t>
  </si>
  <si>
    <t>11--28</t>
  </si>
  <si>
    <t>45-66</t>
  </si>
  <si>
    <t>09--23</t>
  </si>
  <si>
    <t>29-68</t>
  </si>
  <si>
    <t>67-82</t>
  </si>
  <si>
    <t>24-43</t>
  </si>
  <si>
    <t>69-88</t>
  </si>
  <si>
    <t>83-94</t>
  </si>
  <si>
    <t>44-78</t>
  </si>
  <si>
    <t>89-96</t>
  </si>
  <si>
    <t>95-00</t>
  </si>
  <si>
    <t>79-93</t>
  </si>
  <si>
    <t>97-00</t>
  </si>
  <si>
    <t>94-00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</si>
  <si>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rgb="FFFF0000"/>
        <rFont val="Cambria"/>
        <family val="1"/>
      </rPr>
      <t>Profit</t>
    </r>
    <r>
      <rPr>
        <sz val="12"/>
        <color theme="1"/>
        <rFont val="Cambria"/>
        <family val="1"/>
      </rPr>
      <t xml:space="preserve"> </t>
    </r>
    <r>
      <rPr>
        <b/>
        <i/>
        <sz val="12"/>
        <color theme="1"/>
        <rFont val="Cambria"/>
        <family val="1"/>
      </rPr>
      <t xml:space="preserve">= </t>
    </r>
    <r>
      <rPr>
        <b/>
        <i/>
        <sz val="12"/>
        <color rgb="FF0000FF"/>
        <rFont val="Cambria"/>
        <family val="1"/>
      </rPr>
      <t>revenue from sales – cost of newspaper – lost profit from excess demand + salvage from sales.</t>
    </r>
  </si>
  <si>
    <t>Inventory Model</t>
  </si>
  <si>
    <t>Newspaper Seller</t>
  </si>
  <si>
    <t>Simulation</t>
  </si>
  <si>
    <t>Random Digit for a Type of Newsday</t>
  </si>
  <si>
    <t>Type of Newsday</t>
  </si>
  <si>
    <t>Random digit for demand</t>
  </si>
  <si>
    <t>Revenue from Sales</t>
  </si>
  <si>
    <t>Loss Profit from Excess Demand</t>
  </si>
  <si>
    <t>Salvage Value</t>
  </si>
  <si>
    <t>Profit per Day</t>
  </si>
  <si>
    <t> 01</t>
  </si>
  <si>
    <t>F</t>
  </si>
  <si>
    <t> 02</t>
  </si>
  <si>
    <t>G</t>
  </si>
  <si>
    <t> 03</t>
  </si>
  <si>
    <t> 04</t>
  </si>
  <si>
    <t> 05</t>
  </si>
  <si>
    <t> 06</t>
  </si>
  <si>
    <t> 07</t>
  </si>
  <si>
    <t> 08</t>
  </si>
  <si>
    <t> 09</t>
  </si>
  <si>
    <t> 17</t>
  </si>
  <si>
    <t> 18</t>
  </si>
  <si>
    <t> 19</t>
  </si>
  <si>
    <t> 20</t>
  </si>
  <si>
    <t>Simulated Bombing Run</t>
  </si>
  <si>
    <t>Bomber</t>
  </si>
  <si>
    <r>
      <t>RNN</t>
    </r>
    <r>
      <rPr>
        <b/>
        <vertAlign val="subscript"/>
        <sz val="12"/>
        <color theme="1"/>
        <rFont val="Calibri"/>
        <family val="2"/>
      </rPr>
      <t>x</t>
    </r>
  </si>
  <si>
    <r>
      <t>x-Coordinate (600 RNN</t>
    </r>
    <r>
      <rPr>
        <b/>
        <vertAlign val="subscript"/>
        <sz val="12"/>
        <color theme="1"/>
        <rFont val="Calibri"/>
        <family val="2"/>
      </rPr>
      <t>x</t>
    </r>
    <r>
      <rPr>
        <b/>
        <sz val="12"/>
        <color theme="1"/>
        <rFont val="Calibri"/>
        <family val="2"/>
      </rPr>
      <t>)</t>
    </r>
  </si>
  <si>
    <r>
      <t>RNN</t>
    </r>
    <r>
      <rPr>
        <b/>
        <vertAlign val="subscript"/>
        <sz val="12"/>
        <color theme="1"/>
        <rFont val="Calibri"/>
        <family val="2"/>
      </rPr>
      <t>y</t>
    </r>
  </si>
  <si>
    <r>
      <t>y-Coordinate  (300 RNN</t>
    </r>
    <r>
      <rPr>
        <b/>
        <vertAlign val="subscript"/>
        <sz val="12"/>
        <color theme="1"/>
        <rFont val="Calibri"/>
        <family val="2"/>
      </rPr>
      <t>y</t>
    </r>
    <r>
      <rPr>
        <b/>
        <sz val="12"/>
        <color theme="1"/>
        <rFont val="Calibri"/>
        <family val="2"/>
      </rPr>
      <t>)</t>
    </r>
  </si>
  <si>
    <t>Result</t>
  </si>
  <si>
    <t>) interrarrival distribution of cars</t>
  </si>
  <si>
    <t>Service distribution of Able</t>
  </si>
  <si>
    <t>Service distribution of Baker</t>
  </si>
  <si>
    <t>Time Between Arrivals (M)</t>
  </si>
  <si>
    <t>Commutative Probability</t>
  </si>
  <si>
    <t>Random Digit Assign</t>
  </si>
  <si>
    <t>Service Time (M)</t>
  </si>
  <si>
    <t>01--25</t>
  </si>
  <si>
    <t>01--30</t>
  </si>
  <si>
    <t>26-65</t>
  </si>
  <si>
    <t>31-58</t>
  </si>
  <si>
    <t>36-60</t>
  </si>
  <si>
    <t>66-85</t>
  </si>
  <si>
    <t>59-83</t>
  </si>
  <si>
    <t>61-80</t>
  </si>
  <si>
    <t>86-00</t>
  </si>
  <si>
    <t>84-00</t>
  </si>
  <si>
    <t>Simulation For</t>
  </si>
  <si>
    <t>Restaurant</t>
  </si>
  <si>
    <t>Multiple Channel Queuing System</t>
  </si>
  <si>
    <t>    </t>
  </si>
  <si>
    <t> Able </t>
  </si>
  <si>
    <t> Baker</t>
  </si>
  <si>
    <t>Customer No</t>
  </si>
  <si>
    <t>Random Digit for Arrival</t>
  </si>
  <si>
    <t>Time b/w Arrivals</t>
  </si>
  <si>
    <t>Clock Time of Arrival</t>
  </si>
  <si>
    <t>Random Digits for Service</t>
  </si>
  <si>
    <t>Time Service begins</t>
  </si>
  <si>
    <t>Service Time</t>
  </si>
  <si>
    <t>Time Service Ends</t>
  </si>
  <si>
    <t>Time Customer waits in Queue</t>
  </si>
  <si>
    <t>Average Serivce Time</t>
  </si>
  <si>
    <t>Avaerage Service time for Abel</t>
  </si>
  <si>
    <t>Average Serivce Time for Baker</t>
  </si>
  <si>
    <t>Poportion of customers handeled by Abel</t>
  </si>
  <si>
    <t>Poportion of customers handeled by Baker</t>
  </si>
  <si>
    <t>porportion of Cutormers Waited for the service</t>
  </si>
  <si>
    <t>Average wating time for the Customers</t>
  </si>
  <si>
    <t>Interarrival and Clock times</t>
  </si>
  <si>
    <t>Cutomer</t>
  </si>
  <si>
    <t>Interarrival Time</t>
  </si>
  <si>
    <t>Arrival Time on Clock</t>
  </si>
  <si>
    <t>Customer</t>
  </si>
  <si>
    <t>A</t>
  </si>
  <si>
    <t>B</t>
  </si>
  <si>
    <t>C</t>
  </si>
  <si>
    <t>D</t>
  </si>
  <si>
    <t>E</t>
  </si>
  <si>
    <t>Time Service Begins</t>
  </si>
  <si>
    <t>Event Type</t>
  </si>
  <si>
    <t>Cutomer Number</t>
  </si>
  <si>
    <t>Clock Time</t>
  </si>
  <si>
    <t>Arrival</t>
  </si>
  <si>
    <t>Departure</t>
  </si>
  <si>
    <t>001-125</t>
  </si>
  <si>
    <t>126-250</t>
  </si>
  <si>
    <t>11--30</t>
  </si>
  <si>
    <t>251-375</t>
  </si>
  <si>
    <t>31-60</t>
  </si>
  <si>
    <t>376-500</t>
  </si>
  <si>
    <t>61-85</t>
  </si>
  <si>
    <t>501-625</t>
  </si>
  <si>
    <t>86-95</t>
  </si>
  <si>
    <t>626-750</t>
  </si>
  <si>
    <t>96-00</t>
  </si>
  <si>
    <t>751-875</t>
  </si>
  <si>
    <t>876-000</t>
  </si>
  <si>
    <t xml:space="preserve">Customer </t>
  </si>
  <si>
    <t>Random Digits</t>
  </si>
  <si>
    <r>
      <t>Time b</t>
    </r>
    <r>
      <rPr>
        <sz val="14"/>
        <color rgb="FFFFFFFF"/>
        <rFont val="Cambria"/>
        <family val="1"/>
      </rPr>
      <t>/</t>
    </r>
    <r>
      <rPr>
        <b/>
        <sz val="14"/>
        <color rgb="FFFFFFFF"/>
        <rFont val="Cambria"/>
        <family val="1"/>
      </rPr>
      <t xml:space="preserve">w </t>
    </r>
    <r>
      <rPr>
        <sz val="14"/>
        <color rgb="FFFFFFFF"/>
        <rFont val="Cambria"/>
        <family val="1"/>
      </rPr>
      <t>A</t>
    </r>
    <r>
      <rPr>
        <b/>
        <sz val="14"/>
        <color rgb="FFFFFFFF"/>
        <rFont val="Cambria"/>
        <family val="1"/>
      </rPr>
      <t>rrivals</t>
    </r>
  </si>
  <si>
    <t>Service Time (m)</t>
  </si>
  <si>
    <t xml:space="preserve">Time since last  arrival (min) </t>
  </si>
  <si>
    <t>Arrival time</t>
  </si>
  <si>
    <t xml:space="preserve">Service time </t>
  </si>
  <si>
    <t xml:space="preserve">Time service begin </t>
  </si>
  <si>
    <t>Time customer  waits in queue</t>
  </si>
  <si>
    <t>Time service  ends</t>
  </si>
  <si>
    <t xml:space="preserve">Time customer  spends in the sys </t>
  </si>
  <si>
    <t xml:space="preserve">Idle time for server </t>
  </si>
  <si>
    <t>No of customers who watied in the queu</t>
  </si>
  <si>
    <t>Proportion of customers waited in the queu</t>
  </si>
  <si>
    <t>Average waiting time</t>
  </si>
  <si>
    <t>Effective Average Wating Time</t>
  </si>
  <si>
    <t>Average Service time</t>
  </si>
  <si>
    <t>Effective Average Wating time for the Customers</t>
  </si>
  <si>
    <t>G: Good</t>
  </si>
  <si>
    <t>p: poor</t>
  </si>
  <si>
    <t>F: Fair</t>
  </si>
  <si>
    <t>P</t>
  </si>
  <si>
    <t>Average Revenue</t>
  </si>
  <si>
    <t>Average Profit</t>
  </si>
  <si>
    <t>proportion of days with excess demand</t>
  </si>
  <si>
    <t>Proportion of days with excess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</si>
</sst>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$&quot;* #,##0_);_(&quot;$&quot;* \(#,##0\);_(&quot;$&quot;* &quot;-&quot;_);_(@_)"/>
    <numFmt numFmtId="164" formatCode="0.000"/>
  </numFmts>
  <fonts count="31">
    <font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4"/>
      <name val="Aptos Narrow"/>
      <family val="2"/>
      <scheme val="minor"/>
    </font>
    <font>
      <b/>
      <sz val="14"/>
      <color rgb="FFFFFFFF"/>
      <name val="Cambria"/>
      <family val="1"/>
    </font>
    <font>
      <sz val="14"/>
      <color theme="1"/>
      <name val="Cambria"/>
      <family val="1"/>
    </font>
    <font>
      <sz val="14"/>
      <color rgb="FFFFFFFF"/>
      <name val="Cambria"/>
      <family val="1"/>
    </font>
    <font>
      <b/>
      <sz val="14"/>
      <color rgb="FF000000"/>
      <name val="Cambria"/>
      <family val="1"/>
    </font>
    <font>
      <sz val="14"/>
      <color rgb="FF000000"/>
      <name val="Cambria"/>
      <family val="1"/>
    </font>
    <font>
      <sz val="14"/>
      <color theme="4"/>
      <name val="Cambria"/>
      <family val="1"/>
    </font>
    <font>
      <sz val="12"/>
      <color rgb="FFFFFFFF"/>
      <name val="Cambria"/>
      <family val="1"/>
    </font>
    <font>
      <b/>
      <sz val="12"/>
      <color rgb="FFFFFFFF"/>
      <name val="Cambria"/>
      <family val="1"/>
    </font>
    <font>
      <b/>
      <u/>
      <sz val="12"/>
      <color theme="1"/>
      <name val="Cambria"/>
      <family val="1"/>
    </font>
    <font>
      <sz val="10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2"/>
      <color rgb="FFFF0000"/>
      <name val="Cambria"/>
      <family val="1"/>
    </font>
    <font>
      <b/>
      <i/>
      <sz val="12"/>
      <color theme="1"/>
      <name val="Cambria"/>
      <family val="1"/>
    </font>
    <font>
      <b/>
      <i/>
      <sz val="12"/>
      <color rgb="FF0000FF"/>
      <name val="Cambria"/>
      <family val="1"/>
    </font>
    <font>
      <sz val="14"/>
      <color rgb="FF0070C0"/>
      <name val="Cambria"/>
      <family val="1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12"/>
      <color theme="1"/>
      <name val="Calibri"/>
      <family val="2"/>
    </font>
    <font>
      <sz val="12"/>
      <color rgb="FFFF0000"/>
      <name val="Cambria"/>
      <family val="1"/>
    </font>
    <font>
      <sz val="12"/>
      <name val="Cambria"/>
      <family val="1"/>
    </font>
    <font>
      <sz val="12"/>
      <color theme="4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/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/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/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/>
      <top style="medium">
        <color rgb="FF000080"/>
      </top>
      <bottom/>
      <diagonal/>
    </border>
    <border>
      <left/>
      <right/>
      <top style="medium">
        <color rgb="FF000080"/>
      </top>
      <bottom/>
      <diagonal/>
    </border>
    <border>
      <left/>
      <right style="medium">
        <color rgb="FF000080"/>
      </right>
      <top style="medium">
        <color rgb="FF000080"/>
      </top>
      <bottom/>
      <diagonal/>
    </border>
    <border>
      <left style="medium">
        <color rgb="FF000080"/>
      </left>
      <right/>
      <top/>
      <bottom/>
      <diagonal/>
    </border>
    <border>
      <left style="medium">
        <color rgb="FF000080"/>
      </left>
      <right/>
      <top/>
      <bottom style="medium">
        <color rgb="FF000080"/>
      </bottom>
      <diagonal/>
    </border>
    <border>
      <left/>
      <right/>
      <top/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2" borderId="2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164" fontId="6" fillId="0" borderId="7" xfId="0" applyNumberFormat="1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164" fontId="6" fillId="0" borderId="6" xfId="0" applyNumberFormat="1" applyFont="1" applyBorder="1" applyAlignment="1">
      <alignment horizontal="justify" vertical="center" wrapText="1"/>
    </xf>
    <xf numFmtId="2" fontId="6" fillId="0" borderId="7" xfId="0" applyNumberFormat="1" applyFont="1" applyBorder="1" applyAlignment="1">
      <alignment horizontal="justify" vertical="center" wrapText="1"/>
    </xf>
    <xf numFmtId="2" fontId="6" fillId="0" borderId="6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2" borderId="2" xfId="0" applyFont="1" applyFill="1" applyBorder="1" applyAlignment="1">
      <alignment horizontal="justify" vertical="center" wrapText="1"/>
    </xf>
    <xf numFmtId="0" fontId="11" fillId="2" borderId="3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16" fontId="1" fillId="0" borderId="7" xfId="0" applyNumberFormat="1" applyFont="1" applyBorder="1" applyAlignment="1">
      <alignment horizontal="justify" vertical="center" wrapText="1"/>
    </xf>
    <xf numFmtId="0" fontId="12" fillId="2" borderId="2" xfId="0" applyFont="1" applyFill="1" applyBorder="1" applyAlignment="1">
      <alignment horizontal="justify" vertical="center" wrapText="1"/>
    </xf>
    <xf numFmtId="0" fontId="12" fillId="2" borderId="3" xfId="0" applyFont="1" applyFill="1" applyBorder="1" applyAlignment="1">
      <alignment horizontal="justify" vertical="center" wrapText="1"/>
    </xf>
    <xf numFmtId="17" fontId="1" fillId="0" borderId="7" xfId="0" applyNumberFormat="1" applyFont="1" applyBorder="1" applyAlignment="1">
      <alignment horizontal="justify" vertical="center" wrapText="1"/>
    </xf>
    <xf numFmtId="0" fontId="14" fillId="0" borderId="10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7" fontId="1" fillId="0" borderId="6" xfId="0" applyNumberFormat="1" applyFont="1" applyBorder="1" applyAlignment="1">
      <alignment vertical="center" wrapText="1"/>
    </xf>
    <xf numFmtId="16" fontId="1" fillId="0" borderId="6" xfId="0" applyNumberFormat="1" applyFont="1" applyBorder="1" applyAlignment="1">
      <alignment horizontal="center" vertical="center" wrapText="1"/>
    </xf>
    <xf numFmtId="17" fontId="1" fillId="0" borderId="6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textRotation="90" wrapText="1"/>
    </xf>
    <xf numFmtId="0" fontId="15" fillId="0" borderId="6" xfId="0" applyFont="1" applyBorder="1" applyAlignment="1">
      <alignment vertical="center" textRotation="90" wrapText="1"/>
    </xf>
    <xf numFmtId="0" fontId="15" fillId="0" borderId="6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6" fillId="0" borderId="0" xfId="0" applyFont="1"/>
    <xf numFmtId="0" fontId="12" fillId="2" borderId="29" xfId="0" applyFont="1" applyFill="1" applyBorder="1" applyAlignment="1">
      <alignment horizontal="justify" vertical="center" wrapText="1"/>
    </xf>
    <xf numFmtId="0" fontId="12" fillId="2" borderId="4" xfId="0" applyFont="1" applyFill="1" applyBorder="1" applyAlignment="1">
      <alignment horizontal="justify" vertical="center" wrapText="1"/>
    </xf>
    <xf numFmtId="0" fontId="16" fillId="0" borderId="0" xfId="0" applyFont="1" applyAlignment="1">
      <alignment horizontal="center" vertical="center"/>
    </xf>
    <xf numFmtId="0" fontId="15" fillId="0" borderId="30" xfId="0" applyFont="1" applyBorder="1" applyAlignment="1">
      <alignment vertical="center" textRotation="90" wrapText="1"/>
    </xf>
    <xf numFmtId="0" fontId="15" fillId="0" borderId="31" xfId="0" applyFont="1" applyBorder="1" applyAlignment="1">
      <alignment vertical="center" textRotation="90" wrapText="1"/>
    </xf>
    <xf numFmtId="0" fontId="1" fillId="0" borderId="32" xfId="0" applyFont="1" applyBorder="1" applyAlignment="1">
      <alignment vertical="center"/>
    </xf>
    <xf numFmtId="2" fontId="1" fillId="0" borderId="7" xfId="0" applyNumberFormat="1" applyFont="1" applyBorder="1" applyAlignment="1">
      <alignment horizontal="justify" vertical="center" wrapText="1"/>
    </xf>
    <xf numFmtId="2" fontId="1" fillId="0" borderId="6" xfId="0" applyNumberFormat="1" applyFont="1" applyBorder="1" applyAlignment="1">
      <alignment horizontal="justify" vertical="center" wrapText="1"/>
    </xf>
    <xf numFmtId="0" fontId="15" fillId="0" borderId="33" xfId="0" applyFont="1" applyBorder="1" applyAlignment="1">
      <alignment vertical="center" textRotation="90" wrapText="1"/>
    </xf>
    <xf numFmtId="0" fontId="15" fillId="0" borderId="34" xfId="0" applyFont="1" applyBorder="1" applyAlignment="1">
      <alignment vertical="center" textRotation="90" wrapText="1"/>
    </xf>
    <xf numFmtId="0" fontId="15" fillId="0" borderId="12" xfId="0" applyFont="1" applyBorder="1" applyAlignment="1">
      <alignment vertical="center" textRotation="90" wrapText="1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textRotation="90" wrapText="1"/>
    </xf>
    <xf numFmtId="0" fontId="10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 wrapText="1"/>
    </xf>
    <xf numFmtId="2" fontId="0" fillId="0" borderId="0" xfId="0" applyNumberFormat="1"/>
    <xf numFmtId="0" fontId="15" fillId="0" borderId="0" xfId="0" applyFont="1" applyAlignment="1">
      <alignment vertical="center" textRotation="90" wrapText="1"/>
    </xf>
    <xf numFmtId="0" fontId="10" fillId="0" borderId="36" xfId="0" applyFont="1" applyBorder="1" applyAlignment="1">
      <alignment vertical="center"/>
    </xf>
    <xf numFmtId="0" fontId="10" fillId="0" borderId="36" xfId="0" applyFont="1" applyBorder="1" applyAlignment="1">
      <alignment vertical="center" textRotation="90" wrapText="1"/>
    </xf>
    <xf numFmtId="0" fontId="10" fillId="0" borderId="37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22" fillId="0" borderId="39" xfId="0" applyFont="1" applyBorder="1" applyAlignment="1">
      <alignment vertical="center"/>
    </xf>
    <xf numFmtId="0" fontId="22" fillId="0" borderId="41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22" fillId="0" borderId="4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22" fillId="0" borderId="38" xfId="0" applyFont="1" applyBorder="1" applyAlignment="1">
      <alignment vertical="center"/>
    </xf>
    <xf numFmtId="0" fontId="22" fillId="0" borderId="40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10" fillId="0" borderId="35" xfId="0" applyFont="1" applyBorder="1" applyAlignment="1">
      <alignment vertical="center" textRotation="90" wrapText="1"/>
    </xf>
    <xf numFmtId="0" fontId="10" fillId="0" borderId="37" xfId="0" applyFont="1" applyBorder="1" applyAlignment="1">
      <alignment vertical="center" textRotation="90" wrapText="1"/>
    </xf>
    <xf numFmtId="0" fontId="10" fillId="0" borderId="39" xfId="0" applyFont="1" applyBorder="1" applyAlignment="1">
      <alignment vertical="center" wrapText="1"/>
    </xf>
    <xf numFmtId="0" fontId="22" fillId="0" borderId="39" xfId="0" applyFont="1" applyBorder="1" applyAlignment="1">
      <alignment vertical="center" wrapText="1"/>
    </xf>
    <xf numFmtId="0" fontId="22" fillId="0" borderId="42" xfId="0" applyFont="1" applyBorder="1" applyAlignment="1">
      <alignment vertical="center" wrapText="1"/>
    </xf>
    <xf numFmtId="10" fontId="0" fillId="0" borderId="0" xfId="0" applyNumberFormat="1"/>
    <xf numFmtId="0" fontId="23" fillId="0" borderId="0" xfId="0" applyFont="1" applyAlignment="1">
      <alignment vertical="center"/>
    </xf>
    <xf numFmtId="0" fontId="25" fillId="0" borderId="34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4" fillId="0" borderId="49" xfId="0" applyFont="1" applyBorder="1" applyAlignment="1">
      <alignment horizontal="right" vertical="center"/>
    </xf>
    <xf numFmtId="0" fontId="24" fillId="0" borderId="32" xfId="0" applyFont="1" applyBorder="1" applyAlignment="1">
      <alignment vertical="center"/>
    </xf>
    <xf numFmtId="0" fontId="24" fillId="0" borderId="17" xfId="0" applyFont="1" applyBorder="1" applyAlignment="1">
      <alignment vertical="center"/>
    </xf>
    <xf numFmtId="0" fontId="25" fillId="0" borderId="34" xfId="0" applyFont="1" applyBorder="1" applyAlignment="1">
      <alignment vertical="center"/>
    </xf>
    <xf numFmtId="0" fontId="25" fillId="0" borderId="51" xfId="0" applyFont="1" applyBorder="1" applyAlignment="1">
      <alignment vertical="center"/>
    </xf>
    <xf numFmtId="0" fontId="24" fillId="0" borderId="32" xfId="0" applyFont="1" applyBorder="1" applyAlignment="1">
      <alignment horizontal="right" vertical="center"/>
    </xf>
    <xf numFmtId="0" fontId="25" fillId="0" borderId="58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0" fillId="0" borderId="1" xfId="0" applyBorder="1"/>
    <xf numFmtId="0" fontId="27" fillId="0" borderId="17" xfId="0" applyFont="1" applyBorder="1" applyAlignment="1">
      <alignment vertical="center"/>
    </xf>
    <xf numFmtId="0" fontId="28" fillId="0" borderId="17" xfId="0" applyFont="1" applyBorder="1" applyAlignment="1">
      <alignment vertical="center"/>
    </xf>
    <xf numFmtId="0" fontId="29" fillId="3" borderId="17" xfId="0" applyFont="1" applyFill="1" applyBorder="1" applyAlignment="1">
      <alignment vertical="center"/>
    </xf>
    <xf numFmtId="0" fontId="24" fillId="3" borderId="17" xfId="0" applyFont="1" applyFill="1" applyBorder="1" applyAlignment="1">
      <alignment vertical="center"/>
    </xf>
    <xf numFmtId="0" fontId="29" fillId="4" borderId="17" xfId="0" applyFont="1" applyFill="1" applyBorder="1" applyAlignment="1">
      <alignment vertical="center"/>
    </xf>
    <xf numFmtId="0" fontId="24" fillId="4" borderId="17" xfId="0" applyFont="1" applyFill="1" applyBorder="1" applyAlignment="1">
      <alignment vertical="center"/>
    </xf>
    <xf numFmtId="0" fontId="29" fillId="0" borderId="1" xfId="0" applyFont="1" applyBorder="1" applyAlignment="1">
      <alignment vertical="center"/>
    </xf>
    <xf numFmtId="42" fontId="0" fillId="0" borderId="1" xfId="0" applyNumberFormat="1" applyBorder="1"/>
    <xf numFmtId="0" fontId="24" fillId="0" borderId="1" xfId="0" applyFont="1" applyBorder="1" applyAlignment="1">
      <alignment vertical="center"/>
    </xf>
    <xf numFmtId="0" fontId="29" fillId="0" borderId="17" xfId="0" applyFont="1" applyBorder="1" applyAlignment="1">
      <alignment vertical="center"/>
    </xf>
    <xf numFmtId="0" fontId="24" fillId="3" borderId="59" xfId="0" applyFont="1" applyFill="1" applyBorder="1" applyAlignment="1">
      <alignment vertical="center"/>
    </xf>
    <xf numFmtId="0" fontId="29" fillId="3" borderId="60" xfId="0" applyFont="1" applyFill="1" applyBorder="1" applyAlignment="1">
      <alignment vertical="center"/>
    </xf>
    <xf numFmtId="0" fontId="24" fillId="3" borderId="32" xfId="0" applyFont="1" applyFill="1" applyBorder="1" applyAlignment="1">
      <alignment vertical="center"/>
    </xf>
    <xf numFmtId="0" fontId="24" fillId="4" borderId="32" xfId="0" applyFont="1" applyFill="1" applyBorder="1" applyAlignment="1">
      <alignment vertical="center"/>
    </xf>
    <xf numFmtId="0" fontId="30" fillId="0" borderId="0" xfId="0" applyFont="1"/>
    <xf numFmtId="0" fontId="30" fillId="0" borderId="1" xfId="0" applyFont="1" applyBorder="1"/>
    <xf numFmtId="42" fontId="30" fillId="0" borderId="1" xfId="0" applyNumberFormat="1" applyFont="1" applyBorder="1"/>
    <xf numFmtId="0" fontId="1" fillId="5" borderId="32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1" fillId="6" borderId="32" xfId="0" applyFont="1" applyFill="1" applyBorder="1" applyAlignment="1">
      <alignment vertical="center"/>
    </xf>
    <xf numFmtId="0" fontId="1" fillId="6" borderId="17" xfId="0" applyFont="1" applyFill="1" applyBorder="1" applyAlignment="1">
      <alignment vertical="center"/>
    </xf>
    <xf numFmtId="0" fontId="27" fillId="6" borderId="17" xfId="0" applyFont="1" applyFill="1" applyBorder="1" applyAlignment="1">
      <alignment vertical="center"/>
    </xf>
    <xf numFmtId="0" fontId="1" fillId="7" borderId="32" xfId="0" applyFont="1" applyFill="1" applyBorder="1" applyAlignment="1">
      <alignment vertical="center"/>
    </xf>
    <xf numFmtId="0" fontId="1" fillId="7" borderId="17" xfId="0" applyFont="1" applyFill="1" applyBorder="1" applyAlignment="1">
      <alignment vertical="center"/>
    </xf>
    <xf numFmtId="0" fontId="1" fillId="3" borderId="32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27" fillId="3" borderId="17" xfId="0" applyFont="1" applyFill="1" applyBorder="1" applyAlignment="1">
      <alignment vertical="center"/>
    </xf>
    <xf numFmtId="0" fontId="28" fillId="3" borderId="17" xfId="0" applyFont="1" applyFill="1" applyBorder="1" applyAlignment="1">
      <alignment vertical="center"/>
    </xf>
    <xf numFmtId="0" fontId="1" fillId="8" borderId="32" xfId="0" applyFont="1" applyFill="1" applyBorder="1" applyAlignment="1">
      <alignment vertical="center"/>
    </xf>
    <xf numFmtId="0" fontId="1" fillId="8" borderId="17" xfId="0" applyFont="1" applyFill="1" applyBorder="1" applyAlignment="1">
      <alignment vertical="center"/>
    </xf>
    <xf numFmtId="0" fontId="28" fillId="8" borderId="17" xfId="0" applyFont="1" applyFill="1" applyBorder="1" applyAlignment="1">
      <alignment vertical="center"/>
    </xf>
    <xf numFmtId="0" fontId="27" fillId="8" borderId="17" xfId="0" applyFont="1" applyFill="1" applyBorder="1" applyAlignment="1">
      <alignment vertical="center"/>
    </xf>
    <xf numFmtId="0" fontId="24" fillId="3" borderId="49" xfId="0" applyFont="1" applyFill="1" applyBorder="1" applyAlignment="1">
      <alignment horizontal="right" vertical="center"/>
    </xf>
    <xf numFmtId="0" fontId="24" fillId="4" borderId="49" xfId="0" applyFont="1" applyFill="1" applyBorder="1" applyAlignment="1">
      <alignment horizontal="right" vertical="center"/>
    </xf>
    <xf numFmtId="0" fontId="15" fillId="0" borderId="6" xfId="0" applyFont="1" applyBorder="1" applyAlignment="1">
      <alignment vertical="center" wrapText="1"/>
    </xf>
    <xf numFmtId="0" fontId="12" fillId="2" borderId="29" xfId="0" applyFont="1" applyFill="1" applyBorder="1" applyAlignment="1">
      <alignment horizontal="justify" vertical="center" wrapText="1"/>
    </xf>
    <xf numFmtId="0" fontId="12" fillId="2" borderId="4" xfId="0" applyFont="1" applyFill="1" applyBorder="1" applyAlignment="1">
      <alignment horizontal="justify" vertical="center" wrapText="1"/>
    </xf>
    <xf numFmtId="0" fontId="15" fillId="0" borderId="1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5" xfId="0" applyFont="1" applyBorder="1" applyAlignment="1">
      <alignment vertical="center"/>
    </xf>
    <xf numFmtId="0" fontId="25" fillId="0" borderId="50" xfId="0" applyFont="1" applyBorder="1" applyAlignment="1">
      <alignment vertical="center"/>
    </xf>
    <xf numFmtId="0" fontId="23" fillId="0" borderId="52" xfId="0" applyFont="1" applyBorder="1" applyAlignment="1">
      <alignment horizontal="center" vertical="center"/>
    </xf>
    <xf numFmtId="0" fontId="23" fillId="0" borderId="53" xfId="0" applyFont="1" applyBorder="1" applyAlignment="1">
      <alignment horizontal="center" vertical="center"/>
    </xf>
    <xf numFmtId="0" fontId="23" fillId="0" borderId="54" xfId="0" applyFont="1" applyBorder="1" applyAlignment="1">
      <alignment horizontal="center" vertical="center"/>
    </xf>
    <xf numFmtId="0" fontId="25" fillId="0" borderId="45" xfId="0" applyFont="1" applyBorder="1" applyAlignment="1">
      <alignment vertical="center"/>
    </xf>
    <xf numFmtId="0" fontId="23" fillId="0" borderId="46" xfId="0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23" fillId="0" borderId="48" xfId="0" applyFont="1" applyBorder="1" applyAlignment="1">
      <alignment horizontal="center" vertical="center"/>
    </xf>
    <xf numFmtId="0" fontId="23" fillId="0" borderId="49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4" fillId="0" borderId="45" xfId="0" applyFont="1" applyBorder="1" applyAlignment="1">
      <alignment vertical="center"/>
    </xf>
    <xf numFmtId="0" fontId="24" fillId="0" borderId="32" xfId="0" applyFont="1" applyBorder="1" applyAlignment="1">
      <alignment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justify" vertical="center"/>
    </xf>
    <xf numFmtId="0" fontId="0" fillId="0" borderId="0" xfId="0" applyAlignment="1"/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24" fillId="0" borderId="46" xfId="0" applyFont="1" applyBorder="1" applyAlignment="1">
      <alignment vertical="center"/>
    </xf>
    <xf numFmtId="0" fontId="24" fillId="0" borderId="47" xfId="0" applyFont="1" applyBorder="1" applyAlignment="1">
      <alignment vertical="center"/>
    </xf>
    <xf numFmtId="0" fontId="24" fillId="0" borderId="48" xfId="0" applyFont="1" applyBorder="1" applyAlignment="1">
      <alignment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0" borderId="18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30" xfId="0" applyFont="1" applyBorder="1" applyAlignment="1">
      <alignment vertical="center" wrapText="1"/>
    </xf>
    <xf numFmtId="0" fontId="15" fillId="0" borderId="31" xfId="0" applyFont="1" applyBorder="1" applyAlignment="1">
      <alignment vertical="center" wrapText="1"/>
    </xf>
    <xf numFmtId="0" fontId="15" fillId="0" borderId="33" xfId="0" applyFont="1" applyBorder="1" applyAlignment="1">
      <alignment vertical="center" wrapText="1"/>
    </xf>
    <xf numFmtId="0" fontId="15" fillId="0" borderId="34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73"/>
  <sheetViews>
    <sheetView topLeftCell="A20" zoomScale="122" zoomScaleNormal="179" workbookViewId="0">
      <selection activeCell="G73" sqref="G73"/>
    </sheetView>
  </sheetViews>
  <sheetFormatPr defaultRowHeight="14.25"/>
  <sheetData>
    <row r="4" spans="3:12" ht="16.5" thickBot="1">
      <c r="D4" s="57" t="s">
        <v>0</v>
      </c>
      <c r="K4" s="57" t="s">
        <v>1</v>
      </c>
    </row>
    <row r="5" spans="3:12" ht="63.75" thickBot="1">
      <c r="C5" s="29" t="s">
        <v>2</v>
      </c>
      <c r="D5" s="30" t="s">
        <v>3</v>
      </c>
      <c r="E5" s="30" t="s">
        <v>4</v>
      </c>
      <c r="F5" s="30" t="s">
        <v>5</v>
      </c>
      <c r="I5" s="55" t="s">
        <v>6</v>
      </c>
      <c r="J5" s="142" t="s">
        <v>3</v>
      </c>
      <c r="K5" s="142" t="s">
        <v>7</v>
      </c>
      <c r="L5" s="142" t="s">
        <v>5</v>
      </c>
    </row>
    <row r="6" spans="3:12" ht="16.5" thickBot="1">
      <c r="C6" s="24">
        <v>0</v>
      </c>
      <c r="D6" s="26">
        <v>0.1</v>
      </c>
      <c r="E6" s="26">
        <v>0.1</v>
      </c>
      <c r="F6" s="28" t="s">
        <v>8</v>
      </c>
      <c r="I6" s="56" t="s">
        <v>9</v>
      </c>
      <c r="J6" s="143"/>
      <c r="K6" s="143"/>
      <c r="L6" s="143"/>
    </row>
    <row r="7" spans="3:12" ht="15.75">
      <c r="C7" s="24">
        <v>1</v>
      </c>
      <c r="D7" s="26">
        <v>0.25</v>
      </c>
      <c r="E7" s="26">
        <v>0.35</v>
      </c>
      <c r="F7" s="31" t="s">
        <v>10</v>
      </c>
      <c r="I7" s="24">
        <v>1</v>
      </c>
      <c r="J7" s="26">
        <v>0.6</v>
      </c>
      <c r="K7" s="26">
        <v>0.6</v>
      </c>
      <c r="L7" s="28" t="s">
        <v>11</v>
      </c>
    </row>
    <row r="8" spans="3:12" ht="15.75">
      <c r="C8" s="24">
        <v>2</v>
      </c>
      <c r="D8" s="26">
        <v>0.35</v>
      </c>
      <c r="E8" s="26">
        <v>0.7</v>
      </c>
      <c r="F8" s="26" t="s">
        <v>12</v>
      </c>
      <c r="I8" s="24">
        <v>2</v>
      </c>
      <c r="J8" s="26">
        <v>0.3</v>
      </c>
      <c r="K8" s="26">
        <v>0.9</v>
      </c>
      <c r="L8" s="28" t="s">
        <v>13</v>
      </c>
    </row>
    <row r="9" spans="3:12" ht="16.5" thickBot="1">
      <c r="C9" s="24">
        <v>3</v>
      </c>
      <c r="D9" s="26">
        <v>0.21</v>
      </c>
      <c r="E9" s="26">
        <v>0.91</v>
      </c>
      <c r="F9" s="26" t="s">
        <v>14</v>
      </c>
      <c r="I9" s="25">
        <v>3</v>
      </c>
      <c r="J9" s="27">
        <v>0.1</v>
      </c>
      <c r="K9" s="27">
        <v>1</v>
      </c>
      <c r="L9" s="27">
        <v>0</v>
      </c>
    </row>
    <row r="10" spans="3:12" ht="16.5" thickBot="1">
      <c r="C10" s="25">
        <v>4</v>
      </c>
      <c r="D10" s="27">
        <v>0.09</v>
      </c>
      <c r="E10" s="27">
        <v>1</v>
      </c>
      <c r="F10" s="27" t="s">
        <v>15</v>
      </c>
    </row>
    <row r="16" spans="3:12" ht="16.5" thickBot="1">
      <c r="C16" s="144" t="s">
        <v>16</v>
      </c>
      <c r="D16" s="144"/>
      <c r="E16" s="144"/>
      <c r="F16" s="144"/>
      <c r="G16" s="144"/>
      <c r="H16" s="144"/>
      <c r="I16" s="144"/>
      <c r="J16" s="144"/>
      <c r="K16" s="144"/>
      <c r="L16" s="144"/>
    </row>
    <row r="17" spans="3:12" ht="79.5" thickBot="1">
      <c r="C17" s="199" t="s">
        <v>17</v>
      </c>
      <c r="D17" s="200" t="s">
        <v>18</v>
      </c>
      <c r="E17" s="200" t="s">
        <v>19</v>
      </c>
      <c r="F17" s="200" t="s">
        <v>20</v>
      </c>
      <c r="G17" s="200" t="s">
        <v>2</v>
      </c>
      <c r="H17" s="200" t="s">
        <v>21</v>
      </c>
      <c r="I17" s="200" t="s">
        <v>22</v>
      </c>
      <c r="J17" s="200" t="s">
        <v>23</v>
      </c>
      <c r="K17" s="200" t="s">
        <v>24</v>
      </c>
      <c r="L17" s="200" t="s">
        <v>25</v>
      </c>
    </row>
    <row r="18" spans="3:12" ht="16.5" thickBot="1">
      <c r="C18" s="60">
        <v>1</v>
      </c>
      <c r="D18" s="36">
        <v>1</v>
      </c>
      <c r="E18" s="36">
        <v>11</v>
      </c>
      <c r="F18" s="36">
        <v>69</v>
      </c>
      <c r="G18" s="36">
        <v>2</v>
      </c>
      <c r="H18" s="36">
        <f>E18-G18</f>
        <v>9</v>
      </c>
      <c r="I18" s="36"/>
      <c r="J18" s="36"/>
      <c r="K18" s="36"/>
      <c r="L18" s="36"/>
    </row>
    <row r="19" spans="3:12" ht="16.5" thickBot="1">
      <c r="C19" s="60"/>
      <c r="D19" s="36">
        <v>2</v>
      </c>
      <c r="E19" s="36">
        <f>H18</f>
        <v>9</v>
      </c>
      <c r="F19" s="36">
        <v>42</v>
      </c>
      <c r="G19" s="36">
        <v>2</v>
      </c>
      <c r="H19" s="36">
        <f>E19-G19</f>
        <v>7</v>
      </c>
      <c r="I19" s="36"/>
      <c r="J19" s="36"/>
      <c r="K19" s="36"/>
      <c r="L19" s="36"/>
    </row>
    <row r="20" spans="3:12" ht="16.5" thickBot="1">
      <c r="C20" s="60"/>
      <c r="D20" s="36">
        <v>3</v>
      </c>
      <c r="E20" s="36">
        <f>H19</f>
        <v>7</v>
      </c>
      <c r="F20" s="36">
        <v>50</v>
      </c>
      <c r="G20" s="36">
        <v>2</v>
      </c>
      <c r="H20" s="36">
        <f>E20-G20</f>
        <v>5</v>
      </c>
      <c r="I20" s="36"/>
      <c r="J20" s="36"/>
      <c r="K20" s="36"/>
      <c r="L20" s="36"/>
    </row>
    <row r="21" spans="3:12" ht="16.5" thickBot="1">
      <c r="C21" s="60"/>
      <c r="D21" s="36">
        <v>4</v>
      </c>
      <c r="E21" s="36">
        <f>H20</f>
        <v>5</v>
      </c>
      <c r="F21" s="36">
        <v>36</v>
      </c>
      <c r="G21" s="36">
        <v>2</v>
      </c>
      <c r="H21" s="36">
        <f>E21-G21</f>
        <v>3</v>
      </c>
      <c r="I21" s="36"/>
      <c r="J21" s="36"/>
      <c r="K21" s="36"/>
      <c r="L21" s="36"/>
    </row>
    <row r="22" spans="3:12" ht="16.5" thickBot="1">
      <c r="C22" s="60"/>
      <c r="D22" s="36">
        <v>5</v>
      </c>
      <c r="E22" s="36">
        <f>H21</f>
        <v>3</v>
      </c>
      <c r="F22" s="36">
        <v>40</v>
      </c>
      <c r="G22" s="36">
        <v>2</v>
      </c>
      <c r="H22" s="36">
        <f>E22-G22</f>
        <v>1</v>
      </c>
      <c r="I22" s="36"/>
      <c r="J22" s="36">
        <v>10</v>
      </c>
      <c r="K22" s="36">
        <v>5</v>
      </c>
      <c r="L22" s="36">
        <v>1</v>
      </c>
    </row>
    <row r="23" spans="3:12" ht="16.5" thickBot="1">
      <c r="C23" s="60">
        <v>2</v>
      </c>
      <c r="D23" s="36">
        <v>1</v>
      </c>
      <c r="E23" s="36">
        <v>1</v>
      </c>
      <c r="F23" s="36">
        <v>96</v>
      </c>
      <c r="G23" s="36">
        <v>4</v>
      </c>
      <c r="H23" s="36">
        <v>0</v>
      </c>
      <c r="I23" s="36">
        <v>3</v>
      </c>
      <c r="J23" s="36"/>
      <c r="K23" s="36"/>
      <c r="L23" s="36"/>
    </row>
    <row r="24" spans="3:12" ht="16.5" thickBot="1">
      <c r="C24" s="60"/>
      <c r="D24" s="36">
        <v>2</v>
      </c>
      <c r="E24" s="107">
        <v>10</v>
      </c>
      <c r="F24" s="36">
        <v>55</v>
      </c>
      <c r="G24" s="36">
        <v>2</v>
      </c>
      <c r="H24" s="36">
        <f t="shared" ref="H24:H42" si="0">E24-G24</f>
        <v>8</v>
      </c>
      <c r="I24" s="36"/>
      <c r="J24" s="36"/>
      <c r="K24" s="36"/>
      <c r="L24" s="36"/>
    </row>
    <row r="25" spans="3:12" ht="16.5" thickBot="1">
      <c r="C25" s="60"/>
      <c r="D25" s="36">
        <v>3</v>
      </c>
      <c r="E25" s="36">
        <f>H24</f>
        <v>8</v>
      </c>
      <c r="F25" s="36">
        <v>56</v>
      </c>
      <c r="G25" s="36">
        <v>2</v>
      </c>
      <c r="H25" s="36">
        <f t="shared" si="0"/>
        <v>6</v>
      </c>
      <c r="I25" s="36"/>
      <c r="J25" s="36"/>
      <c r="K25" s="36"/>
      <c r="L25" s="36"/>
    </row>
    <row r="26" spans="3:12" ht="16.5" thickBot="1">
      <c r="C26" s="60"/>
      <c r="D26" s="36">
        <v>4</v>
      </c>
      <c r="E26" s="36">
        <f>H25</f>
        <v>6</v>
      </c>
      <c r="F26" s="36">
        <v>0</v>
      </c>
      <c r="G26" s="36">
        <v>4</v>
      </c>
      <c r="H26" s="36">
        <f t="shared" si="0"/>
        <v>2</v>
      </c>
      <c r="I26" s="36"/>
      <c r="J26" s="36"/>
      <c r="K26" s="36"/>
      <c r="L26" s="36"/>
    </row>
    <row r="27" spans="3:12" ht="16.5" thickBot="1">
      <c r="C27" s="60"/>
      <c r="D27" s="36">
        <v>5</v>
      </c>
      <c r="E27" s="36">
        <f>H26</f>
        <v>2</v>
      </c>
      <c r="F27" s="36">
        <v>22</v>
      </c>
      <c r="G27" s="36">
        <v>1</v>
      </c>
      <c r="H27" s="36">
        <f t="shared" si="0"/>
        <v>1</v>
      </c>
      <c r="I27" s="36"/>
      <c r="J27" s="36">
        <v>10</v>
      </c>
      <c r="K27" s="36">
        <v>3</v>
      </c>
      <c r="L27" s="36">
        <v>1</v>
      </c>
    </row>
    <row r="28" spans="3:12" ht="16.5" thickBot="1">
      <c r="C28" s="60">
        <v>3</v>
      </c>
      <c r="D28" s="36">
        <v>1</v>
      </c>
      <c r="E28" s="36">
        <v>1</v>
      </c>
      <c r="F28" s="36">
        <v>16</v>
      </c>
      <c r="G28" s="36">
        <v>1</v>
      </c>
      <c r="H28" s="36">
        <f t="shared" si="0"/>
        <v>0</v>
      </c>
      <c r="I28" s="36"/>
      <c r="J28" s="36"/>
      <c r="K28" s="36"/>
      <c r="L28" s="36"/>
    </row>
    <row r="29" spans="3:12" ht="16.5" thickBot="1">
      <c r="C29" s="60"/>
      <c r="D29" s="36">
        <v>2</v>
      </c>
      <c r="E29" s="107">
        <v>10</v>
      </c>
      <c r="F29" s="36">
        <v>71</v>
      </c>
      <c r="G29" s="36">
        <v>3</v>
      </c>
      <c r="H29" s="36">
        <f t="shared" si="0"/>
        <v>7</v>
      </c>
      <c r="I29" s="36"/>
      <c r="J29" s="36"/>
      <c r="K29" s="36"/>
      <c r="L29" s="36"/>
    </row>
    <row r="30" spans="3:12" ht="16.5" thickBot="1">
      <c r="C30" s="60"/>
      <c r="D30" s="36">
        <v>3</v>
      </c>
      <c r="E30" s="36">
        <f>H29</f>
        <v>7</v>
      </c>
      <c r="F30" s="36">
        <v>91</v>
      </c>
      <c r="G30" s="36">
        <v>3</v>
      </c>
      <c r="H30" s="36">
        <f t="shared" si="0"/>
        <v>4</v>
      </c>
      <c r="I30" s="36"/>
      <c r="J30" s="36"/>
      <c r="K30" s="36"/>
      <c r="L30" s="36"/>
    </row>
    <row r="31" spans="3:12" ht="16.5" thickBot="1">
      <c r="C31" s="60"/>
      <c r="D31" s="36">
        <v>4</v>
      </c>
      <c r="E31" s="36">
        <f>H30</f>
        <v>4</v>
      </c>
      <c r="F31" s="36">
        <v>35</v>
      </c>
      <c r="G31" s="36">
        <v>1</v>
      </c>
      <c r="H31" s="36">
        <f t="shared" si="0"/>
        <v>3</v>
      </c>
      <c r="I31" s="36"/>
      <c r="J31" s="36"/>
      <c r="K31" s="36"/>
      <c r="L31" s="36"/>
    </row>
    <row r="32" spans="3:12" ht="16.5" thickBot="1">
      <c r="C32" s="60"/>
      <c r="D32" s="36">
        <v>5</v>
      </c>
      <c r="E32" s="36">
        <f>H31</f>
        <v>3</v>
      </c>
      <c r="F32" s="36">
        <v>17</v>
      </c>
      <c r="G32" s="36">
        <v>1</v>
      </c>
      <c r="H32" s="36">
        <f t="shared" si="0"/>
        <v>2</v>
      </c>
      <c r="I32" s="36"/>
      <c r="J32" s="36">
        <v>9</v>
      </c>
      <c r="K32" s="36">
        <v>8</v>
      </c>
      <c r="L32" s="36">
        <v>2</v>
      </c>
    </row>
    <row r="33" spans="3:12" ht="16.5" thickBot="1">
      <c r="C33" s="60">
        <v>4</v>
      </c>
      <c r="D33" s="36">
        <v>1</v>
      </c>
      <c r="E33" s="36">
        <f>H32</f>
        <v>2</v>
      </c>
      <c r="F33" s="36">
        <v>14</v>
      </c>
      <c r="G33" s="36">
        <v>1</v>
      </c>
      <c r="H33" s="36">
        <f t="shared" si="0"/>
        <v>1</v>
      </c>
      <c r="I33" s="36"/>
      <c r="J33" s="36"/>
      <c r="K33" s="36"/>
      <c r="L33" s="36"/>
    </row>
    <row r="34" spans="3:12" ht="16.5" thickBot="1">
      <c r="C34" s="60"/>
      <c r="D34" s="36">
        <v>2</v>
      </c>
      <c r="E34" s="36">
        <f>H33</f>
        <v>1</v>
      </c>
      <c r="F34" s="36">
        <v>26</v>
      </c>
      <c r="G34" s="36">
        <v>1</v>
      </c>
      <c r="H34" s="36">
        <f t="shared" si="0"/>
        <v>0</v>
      </c>
      <c r="I34" s="36"/>
      <c r="J34" s="36"/>
      <c r="K34" s="36"/>
      <c r="L34" s="36"/>
    </row>
    <row r="35" spans="3:12" ht="16.5" thickBot="1">
      <c r="C35" s="60"/>
      <c r="D35" s="36">
        <v>3</v>
      </c>
      <c r="E35" s="107">
        <v>9</v>
      </c>
      <c r="F35" s="36">
        <v>85</v>
      </c>
      <c r="G35" s="36">
        <v>3</v>
      </c>
      <c r="H35" s="36">
        <f t="shared" si="0"/>
        <v>6</v>
      </c>
      <c r="I35" s="36"/>
      <c r="J35" s="36"/>
      <c r="K35" s="36"/>
      <c r="L35" s="36"/>
    </row>
    <row r="36" spans="3:12" ht="16.5" thickBot="1">
      <c r="C36" s="60"/>
      <c r="D36" s="36">
        <v>4</v>
      </c>
      <c r="E36" s="108">
        <f>H35</f>
        <v>6</v>
      </c>
      <c r="F36" s="36">
        <v>93</v>
      </c>
      <c r="G36" s="36">
        <v>4</v>
      </c>
      <c r="H36" s="36">
        <f t="shared" si="0"/>
        <v>2</v>
      </c>
      <c r="I36" s="36"/>
      <c r="J36" s="36"/>
      <c r="K36" s="36"/>
      <c r="L36" s="36"/>
    </row>
    <row r="37" spans="3:12" ht="16.5" thickBot="1">
      <c r="C37" s="60"/>
      <c r="D37" s="36">
        <v>5</v>
      </c>
      <c r="E37" s="108">
        <f>H36</f>
        <v>2</v>
      </c>
      <c r="F37" s="36">
        <v>11</v>
      </c>
      <c r="G37" s="36">
        <v>1</v>
      </c>
      <c r="H37" s="36">
        <f t="shared" si="0"/>
        <v>1</v>
      </c>
      <c r="I37" s="36"/>
      <c r="J37" s="36">
        <v>10</v>
      </c>
      <c r="K37" s="36">
        <v>4</v>
      </c>
      <c r="L37" s="36">
        <v>1</v>
      </c>
    </row>
    <row r="38" spans="3:12" ht="16.5" thickBot="1">
      <c r="C38" s="60">
        <v>5</v>
      </c>
      <c r="D38" s="36">
        <v>1</v>
      </c>
      <c r="E38" s="108">
        <f>H37</f>
        <v>1</v>
      </c>
      <c r="F38" s="36">
        <v>7</v>
      </c>
      <c r="G38" s="36">
        <v>0</v>
      </c>
      <c r="H38" s="36">
        <f t="shared" si="0"/>
        <v>1</v>
      </c>
      <c r="I38" s="36"/>
      <c r="J38" s="36"/>
      <c r="K38" s="36"/>
      <c r="L38" s="36"/>
    </row>
    <row r="39" spans="3:12" ht="16.5" thickBot="1">
      <c r="C39" s="60"/>
      <c r="D39" s="36">
        <v>2</v>
      </c>
      <c r="E39" s="107">
        <v>11</v>
      </c>
      <c r="F39" s="36">
        <v>73</v>
      </c>
      <c r="G39" s="36">
        <v>3</v>
      </c>
      <c r="H39" s="36">
        <f t="shared" si="0"/>
        <v>8</v>
      </c>
      <c r="I39" s="36"/>
      <c r="J39" s="36"/>
      <c r="K39" s="36"/>
      <c r="L39" s="36"/>
    </row>
    <row r="40" spans="3:12" ht="16.5" thickBot="1">
      <c r="C40" s="60"/>
      <c r="D40" s="36">
        <v>3</v>
      </c>
      <c r="E40" s="36">
        <f>H39</f>
        <v>8</v>
      </c>
      <c r="F40" s="36">
        <v>90</v>
      </c>
      <c r="G40" s="36">
        <v>3</v>
      </c>
      <c r="H40" s="36">
        <f t="shared" si="0"/>
        <v>5</v>
      </c>
      <c r="I40" s="36"/>
      <c r="J40" s="36"/>
      <c r="K40" s="36"/>
      <c r="L40" s="36"/>
    </row>
    <row r="41" spans="3:12" ht="16.5" thickBot="1">
      <c r="C41" s="60"/>
      <c r="D41" s="36">
        <v>4</v>
      </c>
      <c r="E41" s="36">
        <f t="shared" ref="E41:E42" si="1">H40</f>
        <v>5</v>
      </c>
      <c r="F41" s="36">
        <v>34</v>
      </c>
      <c r="G41" s="36">
        <v>1</v>
      </c>
      <c r="H41" s="36">
        <f t="shared" si="0"/>
        <v>4</v>
      </c>
      <c r="I41" s="36"/>
      <c r="J41" s="36"/>
      <c r="K41" s="36"/>
      <c r="L41" s="36"/>
    </row>
    <row r="42" spans="3:12" ht="16.5" thickBot="1">
      <c r="C42" s="60"/>
      <c r="D42" s="36">
        <v>5</v>
      </c>
      <c r="E42" s="36">
        <f t="shared" si="1"/>
        <v>4</v>
      </c>
      <c r="F42" s="36">
        <v>21</v>
      </c>
      <c r="G42" s="36">
        <v>1</v>
      </c>
      <c r="H42" s="36">
        <f t="shared" si="0"/>
        <v>3</v>
      </c>
      <c r="I42" s="36"/>
      <c r="J42" s="36">
        <v>8</v>
      </c>
      <c r="K42" s="36">
        <v>2</v>
      </c>
      <c r="L42" s="36">
        <v>1</v>
      </c>
    </row>
    <row r="44" spans="3:12" ht="15" thickBot="1">
      <c r="C44" t="s">
        <v>26</v>
      </c>
    </row>
    <row r="45" spans="3:12" ht="79.5" thickBot="1">
      <c r="C45" s="199" t="s">
        <v>17</v>
      </c>
      <c r="D45" s="200" t="s">
        <v>18</v>
      </c>
      <c r="E45" s="200" t="s">
        <v>19</v>
      </c>
      <c r="F45" s="200" t="s">
        <v>20</v>
      </c>
      <c r="G45" s="200" t="s">
        <v>2</v>
      </c>
      <c r="H45" s="200" t="s">
        <v>21</v>
      </c>
      <c r="I45" s="200" t="s">
        <v>22</v>
      </c>
      <c r="J45" s="200" t="s">
        <v>23</v>
      </c>
      <c r="K45" s="200" t="s">
        <v>24</v>
      </c>
      <c r="L45" s="200" t="s">
        <v>25</v>
      </c>
    </row>
    <row r="46" spans="3:12" ht="16.5" thickBot="1">
      <c r="C46" s="124">
        <v>1</v>
      </c>
      <c r="D46" s="125">
        <v>1</v>
      </c>
      <c r="E46" s="125">
        <v>9</v>
      </c>
      <c r="F46" s="125">
        <v>42</v>
      </c>
      <c r="G46" s="125">
        <v>2</v>
      </c>
      <c r="H46" s="125">
        <f t="shared" ref="H46:H55" si="2">E46-G46</f>
        <v>7</v>
      </c>
      <c r="I46" s="125"/>
      <c r="J46" s="125"/>
      <c r="K46" s="125"/>
      <c r="L46" s="125"/>
    </row>
    <row r="47" spans="3:12" ht="16.5" thickBot="1">
      <c r="C47" s="124"/>
      <c r="D47" s="125">
        <v>2</v>
      </c>
      <c r="E47" s="125">
        <f>H46</f>
        <v>7</v>
      </c>
      <c r="F47" s="125">
        <v>24</v>
      </c>
      <c r="G47" s="125">
        <v>1</v>
      </c>
      <c r="H47" s="125">
        <f t="shared" si="2"/>
        <v>6</v>
      </c>
      <c r="I47" s="125"/>
      <c r="J47" s="125"/>
      <c r="K47" s="125"/>
      <c r="L47" s="125"/>
    </row>
    <row r="48" spans="3:12" ht="16.5" thickBot="1">
      <c r="C48" s="124"/>
      <c r="D48" s="125">
        <v>3</v>
      </c>
      <c r="E48" s="125">
        <f>H47</f>
        <v>6</v>
      </c>
      <c r="F48" s="125">
        <v>30</v>
      </c>
      <c r="G48" s="125">
        <v>1</v>
      </c>
      <c r="H48" s="125">
        <f t="shared" si="2"/>
        <v>5</v>
      </c>
      <c r="I48" s="125"/>
      <c r="J48" s="125"/>
      <c r="K48" s="125"/>
      <c r="L48" s="125"/>
    </row>
    <row r="49" spans="3:12" ht="16.5" thickBot="1">
      <c r="C49" s="124"/>
      <c r="D49" s="125">
        <v>4</v>
      </c>
      <c r="E49" s="125">
        <f>H48</f>
        <v>5</v>
      </c>
      <c r="F49" s="125">
        <v>88</v>
      </c>
      <c r="G49" s="125">
        <v>3</v>
      </c>
      <c r="H49" s="125">
        <f t="shared" si="2"/>
        <v>2</v>
      </c>
      <c r="I49" s="125"/>
      <c r="J49" s="125"/>
      <c r="K49" s="125"/>
      <c r="L49" s="125"/>
    </row>
    <row r="50" spans="3:12" ht="16.5" thickBot="1">
      <c r="C50" s="124"/>
      <c r="D50" s="125">
        <v>5</v>
      </c>
      <c r="E50" s="125">
        <f>H49</f>
        <v>2</v>
      </c>
      <c r="F50" s="125">
        <v>69</v>
      </c>
      <c r="G50" s="125">
        <v>2</v>
      </c>
      <c r="H50" s="125">
        <f t="shared" si="2"/>
        <v>0</v>
      </c>
      <c r="I50" s="125"/>
      <c r="J50" s="125">
        <v>11</v>
      </c>
      <c r="K50" s="125">
        <v>4</v>
      </c>
      <c r="L50" s="125">
        <v>1</v>
      </c>
    </row>
    <row r="51" spans="3:12" ht="16.5" thickBot="1">
      <c r="C51" s="126">
        <v>2</v>
      </c>
      <c r="D51" s="127">
        <v>1</v>
      </c>
      <c r="E51" s="127">
        <v>0</v>
      </c>
      <c r="F51" s="127">
        <v>75</v>
      </c>
      <c r="G51" s="127">
        <v>3</v>
      </c>
      <c r="H51" s="125">
        <f t="shared" si="2"/>
        <v>-3</v>
      </c>
      <c r="I51" s="127">
        <v>3</v>
      </c>
      <c r="J51" s="127"/>
      <c r="K51" s="127"/>
      <c r="L51" s="127"/>
    </row>
    <row r="52" spans="3:12" ht="16.5" thickBot="1">
      <c r="C52" s="126"/>
      <c r="D52" s="127">
        <v>2</v>
      </c>
      <c r="E52" s="128">
        <v>8</v>
      </c>
      <c r="F52" s="127">
        <v>22</v>
      </c>
      <c r="G52" s="127">
        <v>1</v>
      </c>
      <c r="H52" s="127">
        <f t="shared" si="2"/>
        <v>7</v>
      </c>
      <c r="I52" s="127"/>
      <c r="J52" s="127"/>
      <c r="K52" s="127"/>
      <c r="L52" s="127"/>
    </row>
    <row r="53" spans="3:12" ht="16.5" thickBot="1">
      <c r="C53" s="126"/>
      <c r="D53" s="127">
        <v>3</v>
      </c>
      <c r="E53" s="127">
        <f>H52</f>
        <v>7</v>
      </c>
      <c r="F53" s="127">
        <v>75</v>
      </c>
      <c r="G53" s="127">
        <v>3</v>
      </c>
      <c r="H53" s="127">
        <f t="shared" si="2"/>
        <v>4</v>
      </c>
      <c r="I53" s="127"/>
      <c r="J53" s="127"/>
      <c r="K53" s="127"/>
      <c r="L53" s="127"/>
    </row>
    <row r="54" spans="3:12" ht="16.5" thickBot="1">
      <c r="C54" s="126"/>
      <c r="D54" s="127">
        <v>4</v>
      </c>
      <c r="E54" s="127">
        <f>H53</f>
        <v>4</v>
      </c>
      <c r="F54" s="127">
        <v>90</v>
      </c>
      <c r="G54" s="127">
        <v>3</v>
      </c>
      <c r="H54" s="127">
        <f t="shared" si="2"/>
        <v>1</v>
      </c>
      <c r="I54" s="127"/>
      <c r="J54" s="127"/>
      <c r="K54" s="127"/>
      <c r="L54" s="127"/>
    </row>
    <row r="55" spans="3:12" ht="16.5" thickBot="1">
      <c r="C55" s="126"/>
      <c r="D55" s="127">
        <v>5</v>
      </c>
      <c r="E55" s="127">
        <f>H54</f>
        <v>1</v>
      </c>
      <c r="F55" s="127">
        <v>91</v>
      </c>
      <c r="G55" s="127">
        <v>3</v>
      </c>
      <c r="H55" s="127">
        <f t="shared" si="2"/>
        <v>-2</v>
      </c>
      <c r="I55" s="127"/>
      <c r="J55" s="127">
        <v>10</v>
      </c>
      <c r="K55" s="127">
        <v>7</v>
      </c>
      <c r="L55" s="127">
        <v>2</v>
      </c>
    </row>
    <row r="56" spans="3:12" ht="16.5" thickBot="1">
      <c r="C56" s="129">
        <v>3</v>
      </c>
      <c r="D56" s="130">
        <v>1</v>
      </c>
      <c r="E56" s="130">
        <v>1</v>
      </c>
      <c r="F56" s="130">
        <v>71</v>
      </c>
      <c r="G56" s="130">
        <v>3</v>
      </c>
      <c r="H56" s="130">
        <v>0</v>
      </c>
      <c r="I56" s="130">
        <v>2</v>
      </c>
      <c r="J56" s="130"/>
      <c r="K56" s="130"/>
      <c r="L56" s="130"/>
    </row>
    <row r="57" spans="3:12" ht="16.5" thickBot="1">
      <c r="C57" s="129"/>
      <c r="D57" s="130">
        <v>2</v>
      </c>
      <c r="E57" s="130">
        <v>0</v>
      </c>
      <c r="F57" s="130">
        <v>44</v>
      </c>
      <c r="G57" s="130">
        <v>2</v>
      </c>
      <c r="H57" s="130">
        <v>0</v>
      </c>
      <c r="I57" s="130">
        <v>2</v>
      </c>
      <c r="J57" s="130"/>
      <c r="K57" s="130"/>
      <c r="L57" s="130"/>
    </row>
    <row r="58" spans="3:12" ht="16.5" thickBot="1">
      <c r="C58" s="129"/>
      <c r="D58" s="130">
        <v>3</v>
      </c>
      <c r="E58" s="130">
        <v>10</v>
      </c>
      <c r="F58" s="130">
        <v>69</v>
      </c>
      <c r="G58" s="130">
        <v>2</v>
      </c>
      <c r="H58" s="130">
        <f t="shared" ref="H58:H70" si="3">E58-G58</f>
        <v>8</v>
      </c>
      <c r="I58" s="130"/>
      <c r="J58" s="130"/>
      <c r="K58" s="130"/>
      <c r="L58" s="130"/>
    </row>
    <row r="59" spans="3:12" ht="16.5" thickBot="1">
      <c r="C59" s="129"/>
      <c r="D59" s="130">
        <v>4</v>
      </c>
      <c r="E59" s="130">
        <f>H58</f>
        <v>8</v>
      </c>
      <c r="F59" s="130">
        <v>96</v>
      </c>
      <c r="G59" s="130">
        <v>4</v>
      </c>
      <c r="H59" s="130">
        <f t="shared" si="3"/>
        <v>4</v>
      </c>
      <c r="I59" s="130"/>
      <c r="J59" s="130"/>
      <c r="K59" s="130"/>
      <c r="L59" s="130"/>
    </row>
    <row r="60" spans="3:12" ht="16.5" thickBot="1">
      <c r="C60" s="129"/>
      <c r="D60" s="130">
        <v>5</v>
      </c>
      <c r="E60" s="130">
        <f>H59</f>
        <v>4</v>
      </c>
      <c r="F60" s="130">
        <v>33</v>
      </c>
      <c r="G60" s="130">
        <v>1</v>
      </c>
      <c r="H60" s="130">
        <f t="shared" si="3"/>
        <v>3</v>
      </c>
      <c r="I60" s="130"/>
      <c r="J60" s="130">
        <v>8</v>
      </c>
      <c r="K60" s="130">
        <v>9</v>
      </c>
      <c r="L60" s="130">
        <v>2</v>
      </c>
    </row>
    <row r="61" spans="3:12" ht="16.5" thickBot="1">
      <c r="C61" s="131">
        <v>4</v>
      </c>
      <c r="D61" s="132">
        <v>1</v>
      </c>
      <c r="E61" s="132">
        <v>3</v>
      </c>
      <c r="F61" s="132">
        <v>15</v>
      </c>
      <c r="G61" s="132">
        <v>1</v>
      </c>
      <c r="H61" s="132">
        <f t="shared" si="3"/>
        <v>2</v>
      </c>
      <c r="I61" s="132"/>
      <c r="J61" s="132"/>
      <c r="K61" s="132"/>
      <c r="L61" s="132"/>
    </row>
    <row r="62" spans="3:12" ht="16.5" thickBot="1">
      <c r="C62" s="131"/>
      <c r="D62" s="132">
        <v>2</v>
      </c>
      <c r="E62" s="132">
        <f>H61</f>
        <v>2</v>
      </c>
      <c r="F62" s="132">
        <v>54</v>
      </c>
      <c r="G62" s="132">
        <v>2</v>
      </c>
      <c r="H62" s="132">
        <f t="shared" si="3"/>
        <v>0</v>
      </c>
      <c r="I62" s="132"/>
      <c r="J62" s="132"/>
      <c r="K62" s="132"/>
      <c r="L62" s="132"/>
    </row>
    <row r="63" spans="3:12" ht="16.5" thickBot="1">
      <c r="C63" s="131"/>
      <c r="D63" s="132">
        <v>3</v>
      </c>
      <c r="E63" s="133">
        <v>8</v>
      </c>
      <c r="F63" s="132">
        <v>12</v>
      </c>
      <c r="G63" s="132">
        <v>1</v>
      </c>
      <c r="H63" s="132">
        <f t="shared" si="3"/>
        <v>7</v>
      </c>
      <c r="I63" s="132"/>
      <c r="J63" s="132"/>
      <c r="K63" s="132"/>
      <c r="L63" s="132"/>
    </row>
    <row r="64" spans="3:12" ht="16.5" thickBot="1">
      <c r="C64" s="131"/>
      <c r="D64" s="132">
        <v>4</v>
      </c>
      <c r="E64" s="134">
        <f>H63</f>
        <v>7</v>
      </c>
      <c r="F64" s="132">
        <v>64</v>
      </c>
      <c r="G64" s="132">
        <v>2</v>
      </c>
      <c r="H64" s="132">
        <f t="shared" si="3"/>
        <v>5</v>
      </c>
      <c r="I64" s="132"/>
      <c r="J64" s="132"/>
      <c r="K64" s="132"/>
      <c r="L64" s="132"/>
    </row>
    <row r="65" spans="3:12" ht="16.5" thickBot="1">
      <c r="C65" s="131"/>
      <c r="D65" s="132">
        <v>5</v>
      </c>
      <c r="E65" s="134">
        <f>H64</f>
        <v>5</v>
      </c>
      <c r="F65" s="132">
        <v>20</v>
      </c>
      <c r="G65" s="132">
        <v>1</v>
      </c>
      <c r="H65" s="132">
        <f t="shared" si="3"/>
        <v>4</v>
      </c>
      <c r="I65" s="132"/>
      <c r="J65" s="132">
        <v>7</v>
      </c>
      <c r="K65" s="132">
        <v>2</v>
      </c>
      <c r="L65" s="132">
        <v>1</v>
      </c>
    </row>
    <row r="66" spans="3:12" ht="16.5" thickBot="1">
      <c r="C66" s="135">
        <v>5</v>
      </c>
      <c r="D66" s="136">
        <v>1</v>
      </c>
      <c r="E66" s="137">
        <v>4</v>
      </c>
      <c r="F66" s="136">
        <v>61</v>
      </c>
      <c r="G66" s="136">
        <v>2</v>
      </c>
      <c r="H66" s="136">
        <f t="shared" si="3"/>
        <v>2</v>
      </c>
      <c r="I66" s="136"/>
      <c r="J66" s="136"/>
      <c r="K66" s="136"/>
      <c r="L66" s="136"/>
    </row>
    <row r="67" spans="3:12" ht="16.5" thickBot="1">
      <c r="C67" s="135"/>
      <c r="D67" s="136">
        <v>2</v>
      </c>
      <c r="E67" s="138">
        <v>9</v>
      </c>
      <c r="F67" s="136">
        <v>55</v>
      </c>
      <c r="G67" s="136">
        <v>2</v>
      </c>
      <c r="H67" s="136">
        <f t="shared" si="3"/>
        <v>7</v>
      </c>
      <c r="I67" s="136"/>
      <c r="J67" s="136"/>
      <c r="K67" s="136"/>
      <c r="L67" s="136"/>
    </row>
    <row r="68" spans="3:12" ht="16.5" thickBot="1">
      <c r="C68" s="135"/>
      <c r="D68" s="136">
        <v>3</v>
      </c>
      <c r="E68" s="136">
        <f>H67</f>
        <v>7</v>
      </c>
      <c r="F68" s="136">
        <v>1</v>
      </c>
      <c r="G68" s="136">
        <v>0</v>
      </c>
      <c r="H68" s="136">
        <f t="shared" si="3"/>
        <v>7</v>
      </c>
      <c r="I68" s="136"/>
      <c r="J68" s="136"/>
      <c r="K68" s="136"/>
      <c r="L68" s="136"/>
    </row>
    <row r="69" spans="3:12" ht="16.5" thickBot="1">
      <c r="C69" s="135"/>
      <c r="D69" s="136">
        <v>4</v>
      </c>
      <c r="E69" s="136">
        <f>H68</f>
        <v>7</v>
      </c>
      <c r="F69" s="136">
        <v>79</v>
      </c>
      <c r="G69" s="136">
        <v>3</v>
      </c>
      <c r="H69" s="136">
        <f t="shared" si="3"/>
        <v>4</v>
      </c>
      <c r="I69" s="136"/>
      <c r="J69" s="136"/>
      <c r="K69" s="136"/>
      <c r="L69" s="136"/>
    </row>
    <row r="70" spans="3:12" ht="16.5" thickBot="1">
      <c r="C70" s="135"/>
      <c r="D70" s="136">
        <v>5</v>
      </c>
      <c r="E70" s="136">
        <f>H69</f>
        <v>4</v>
      </c>
      <c r="F70" s="136">
        <v>45</v>
      </c>
      <c r="G70" s="136">
        <v>2</v>
      </c>
      <c r="H70" s="136">
        <f t="shared" si="3"/>
        <v>2</v>
      </c>
      <c r="I70" s="136"/>
      <c r="J70" s="136">
        <v>9</v>
      </c>
      <c r="K70" s="136">
        <v>3</v>
      </c>
      <c r="L70" s="136">
        <v>1</v>
      </c>
    </row>
    <row r="73" spans="3:12">
      <c r="C73" t="s">
        <v>27</v>
      </c>
      <c r="G73">
        <f>3/25</f>
        <v>0.12</v>
      </c>
    </row>
  </sheetData>
  <mergeCells count="4">
    <mergeCell ref="J5:J6"/>
    <mergeCell ref="K5:K6"/>
    <mergeCell ref="L5:L6"/>
    <mergeCell ref="C16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Z36"/>
  <sheetViews>
    <sheetView topLeftCell="K9" zoomScale="88" zoomScaleNormal="155" workbookViewId="0">
      <selection activeCell="K35" sqref="K35"/>
    </sheetView>
  </sheetViews>
  <sheetFormatPr defaultColWidth="8.875" defaultRowHeight="15"/>
  <cols>
    <col min="1" max="19" width="8.875" style="121"/>
    <col min="20" max="20" width="12.125" style="121" customWidth="1"/>
    <col min="21" max="21" width="12.25" style="121" customWidth="1"/>
    <col min="22" max="22" width="13.375" style="121" customWidth="1"/>
    <col min="23" max="23" width="13.625" style="121" customWidth="1"/>
    <col min="24" max="24" width="8.875" style="121"/>
    <col min="25" max="25" width="12.25" style="121" customWidth="1"/>
    <col min="26" max="26" width="12" style="121" customWidth="1"/>
    <col min="27" max="16384" width="8.875" style="121"/>
  </cols>
  <sheetData>
    <row r="5" spans="2:26" ht="19.5" thickBot="1">
      <c r="B5" s="95" t="s">
        <v>28</v>
      </c>
    </row>
    <row r="6" spans="2:26">
      <c r="B6" s="153" t="s">
        <v>29</v>
      </c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5"/>
    </row>
    <row r="7" spans="2:26" ht="15.75" thickBot="1">
      <c r="B7" s="156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8"/>
    </row>
    <row r="8" spans="2:26" ht="16.5" thickBot="1">
      <c r="B8" s="159"/>
      <c r="C8" s="161"/>
      <c r="D8" s="162"/>
      <c r="E8" s="162"/>
      <c r="F8" s="162"/>
      <c r="G8" s="163"/>
      <c r="H8" s="161"/>
      <c r="I8" s="162"/>
      <c r="J8" s="162"/>
      <c r="K8" s="162"/>
      <c r="L8" s="163"/>
      <c r="M8" s="161"/>
      <c r="N8" s="162"/>
      <c r="O8" s="162"/>
      <c r="P8" s="162"/>
      <c r="Q8" s="163"/>
    </row>
    <row r="9" spans="2:26" ht="19.5" thickBot="1">
      <c r="B9" s="160"/>
      <c r="C9" s="164" t="s">
        <v>30</v>
      </c>
      <c r="D9" s="165"/>
      <c r="E9" s="165"/>
      <c r="F9" s="165"/>
      <c r="G9" s="166"/>
      <c r="H9" s="164" t="s">
        <v>31</v>
      </c>
      <c r="I9" s="165"/>
      <c r="J9" s="165"/>
      <c r="K9" s="165"/>
      <c r="L9" s="166"/>
      <c r="M9" s="164" t="s">
        <v>32</v>
      </c>
      <c r="N9" s="165"/>
      <c r="O9" s="165"/>
      <c r="P9" s="165"/>
      <c r="Q9" s="166"/>
      <c r="S9" s="149" t="s">
        <v>33</v>
      </c>
      <c r="T9" s="150"/>
      <c r="U9" s="150"/>
      <c r="V9" s="150"/>
      <c r="W9" s="150"/>
      <c r="X9" s="150"/>
      <c r="Y9" s="150"/>
      <c r="Z9" s="151"/>
    </row>
    <row r="10" spans="2:26" ht="16.5" thickTop="1">
      <c r="B10" s="152" t="s">
        <v>34</v>
      </c>
      <c r="C10" s="152" t="s">
        <v>35</v>
      </c>
      <c r="D10" s="96" t="s">
        <v>36</v>
      </c>
      <c r="E10" s="145" t="s">
        <v>37</v>
      </c>
      <c r="F10" s="145" t="s">
        <v>35</v>
      </c>
      <c r="G10" s="96" t="s">
        <v>38</v>
      </c>
      <c r="H10" s="145" t="s">
        <v>35</v>
      </c>
      <c r="I10" s="96" t="s">
        <v>36</v>
      </c>
      <c r="J10" s="145" t="s">
        <v>37</v>
      </c>
      <c r="K10" s="145" t="s">
        <v>35</v>
      </c>
      <c r="L10" s="96" t="s">
        <v>38</v>
      </c>
      <c r="M10" s="145" t="s">
        <v>35</v>
      </c>
      <c r="N10" s="96" t="s">
        <v>36</v>
      </c>
      <c r="O10" s="145" t="s">
        <v>37</v>
      </c>
      <c r="P10" s="145" t="s">
        <v>35</v>
      </c>
      <c r="Q10" s="96" t="s">
        <v>38</v>
      </c>
      <c r="S10" s="147" t="s">
        <v>34</v>
      </c>
      <c r="T10" s="101" t="s">
        <v>30</v>
      </c>
      <c r="U10" s="101" t="s">
        <v>31</v>
      </c>
      <c r="V10" s="101" t="s">
        <v>32</v>
      </c>
      <c r="W10" s="101" t="s">
        <v>39</v>
      </c>
      <c r="X10" s="101" t="s">
        <v>37</v>
      </c>
      <c r="Y10" s="101" t="s">
        <v>35</v>
      </c>
      <c r="Z10" s="101" t="s">
        <v>38</v>
      </c>
    </row>
    <row r="11" spans="2:26" ht="16.5" thickBot="1">
      <c r="B11" s="148"/>
      <c r="C11" s="148"/>
      <c r="D11" s="97" t="s">
        <v>40</v>
      </c>
      <c r="E11" s="146"/>
      <c r="F11" s="146"/>
      <c r="G11" s="97" t="s">
        <v>41</v>
      </c>
      <c r="H11" s="146"/>
      <c r="I11" s="97" t="s">
        <v>40</v>
      </c>
      <c r="J11" s="146"/>
      <c r="K11" s="146"/>
      <c r="L11" s="97" t="s">
        <v>41</v>
      </c>
      <c r="M11" s="146"/>
      <c r="N11" s="97" t="s">
        <v>40</v>
      </c>
      <c r="O11" s="146"/>
      <c r="P11" s="146"/>
      <c r="Q11" s="97" t="s">
        <v>41</v>
      </c>
      <c r="S11" s="148"/>
      <c r="T11" s="102" t="s">
        <v>42</v>
      </c>
      <c r="U11" s="102" t="s">
        <v>42</v>
      </c>
      <c r="V11" s="102" t="s">
        <v>42</v>
      </c>
      <c r="W11" s="102" t="s">
        <v>43</v>
      </c>
      <c r="X11" s="102" t="s">
        <v>44</v>
      </c>
      <c r="Y11" s="102" t="s">
        <v>45</v>
      </c>
      <c r="Z11" s="102" t="s">
        <v>46</v>
      </c>
    </row>
    <row r="12" spans="2:26" ht="17.25" thickTop="1" thickBot="1">
      <c r="B12" s="139" t="s">
        <v>47</v>
      </c>
      <c r="C12" s="119">
        <v>72</v>
      </c>
      <c r="D12" s="109">
        <v>1500</v>
      </c>
      <c r="E12" s="109">
        <f>D12</f>
        <v>1500</v>
      </c>
      <c r="F12" s="110">
        <v>4</v>
      </c>
      <c r="G12" s="109">
        <v>5</v>
      </c>
      <c r="H12" s="110">
        <v>55</v>
      </c>
      <c r="I12" s="109">
        <v>1300</v>
      </c>
      <c r="J12" s="109">
        <f>I12</f>
        <v>1300</v>
      </c>
      <c r="K12" s="110">
        <v>2</v>
      </c>
      <c r="L12" s="109">
        <v>5</v>
      </c>
      <c r="M12" s="110">
        <v>24</v>
      </c>
      <c r="N12" s="109">
        <v>1200</v>
      </c>
      <c r="O12" s="109">
        <f>N12</f>
        <v>1200</v>
      </c>
      <c r="P12" s="117">
        <v>5</v>
      </c>
      <c r="Q12" s="118">
        <v>5</v>
      </c>
      <c r="S12" s="103" t="s">
        <v>47</v>
      </c>
      <c r="T12" s="100">
        <v>1500</v>
      </c>
      <c r="U12" s="100">
        <v>1300</v>
      </c>
      <c r="V12" s="100">
        <v>1200</v>
      </c>
      <c r="W12" s="100">
        <f>MIN(T12:V12)</f>
        <v>1200</v>
      </c>
      <c r="X12" s="100"/>
      <c r="Y12" s="100">
        <v>5</v>
      </c>
      <c r="Z12" s="100">
        <v>5</v>
      </c>
    </row>
    <row r="13" spans="2:26" ht="17.25" thickTop="1" thickBot="1">
      <c r="B13" s="139" t="s">
        <v>48</v>
      </c>
      <c r="C13" s="119">
        <v>10</v>
      </c>
      <c r="D13" s="109">
        <v>1000</v>
      </c>
      <c r="E13" s="109">
        <f>D13+E12</f>
        <v>2500</v>
      </c>
      <c r="F13" s="110">
        <v>7</v>
      </c>
      <c r="G13" s="109">
        <v>10</v>
      </c>
      <c r="H13" s="110">
        <v>64</v>
      </c>
      <c r="I13" s="109">
        <v>1400</v>
      </c>
      <c r="J13" s="109">
        <f>I13+J12</f>
        <v>2700</v>
      </c>
      <c r="K13" s="110">
        <v>6</v>
      </c>
      <c r="L13" s="109">
        <v>5</v>
      </c>
      <c r="M13" s="110">
        <v>29</v>
      </c>
      <c r="N13" s="109">
        <v>1200</v>
      </c>
      <c r="O13" s="109">
        <f>N13+O12</f>
        <v>2400</v>
      </c>
      <c r="P13" s="117">
        <v>3</v>
      </c>
      <c r="Q13" s="118">
        <v>5</v>
      </c>
      <c r="S13" s="103" t="s">
        <v>48</v>
      </c>
      <c r="T13" s="100">
        <v>2500</v>
      </c>
      <c r="U13" s="100">
        <v>2700</v>
      </c>
      <c r="V13" s="100">
        <v>2400</v>
      </c>
      <c r="W13" s="100">
        <f t="shared" ref="W13:W27" si="0">MIN(T13:V13)</f>
        <v>2400</v>
      </c>
      <c r="X13" s="100"/>
      <c r="Y13" s="100">
        <v>9</v>
      </c>
      <c r="Z13" s="100">
        <v>10</v>
      </c>
    </row>
    <row r="14" spans="2:26" ht="16.5" thickBot="1">
      <c r="B14" s="139" t="s">
        <v>49</v>
      </c>
      <c r="C14" s="119">
        <v>42</v>
      </c>
      <c r="D14" s="109">
        <v>1200</v>
      </c>
      <c r="E14" s="109">
        <f>D14+E13</f>
        <v>3700</v>
      </c>
      <c r="F14" s="110">
        <v>2</v>
      </c>
      <c r="G14" s="109">
        <v>5</v>
      </c>
      <c r="H14" s="110">
        <v>20</v>
      </c>
      <c r="I14" s="109">
        <v>1100</v>
      </c>
      <c r="J14" s="109">
        <f t="shared" ref="J14:J27" si="1">I14+J13</f>
        <v>3800</v>
      </c>
      <c r="K14" s="110">
        <v>9</v>
      </c>
      <c r="L14" s="109">
        <v>10</v>
      </c>
      <c r="M14" s="110">
        <v>96</v>
      </c>
      <c r="N14" s="109">
        <v>1900</v>
      </c>
      <c r="O14" s="109">
        <f t="shared" ref="O14:O27" si="2">N14+O13</f>
        <v>4300</v>
      </c>
      <c r="P14" s="119">
        <v>4</v>
      </c>
      <c r="Q14" s="109">
        <v>5</v>
      </c>
      <c r="S14" s="103" t="s">
        <v>49</v>
      </c>
      <c r="T14" s="100">
        <v>3700</v>
      </c>
      <c r="U14" s="100">
        <v>3800</v>
      </c>
      <c r="V14" s="100">
        <v>4300</v>
      </c>
      <c r="W14" s="100">
        <f t="shared" si="0"/>
        <v>3700</v>
      </c>
      <c r="X14" s="100"/>
      <c r="Y14" s="100">
        <v>2</v>
      </c>
      <c r="Z14" s="100">
        <v>5</v>
      </c>
    </row>
    <row r="15" spans="2:26" ht="16.5" thickBot="1">
      <c r="B15" s="139" t="s">
        <v>50</v>
      </c>
      <c r="C15" s="119">
        <v>66</v>
      </c>
      <c r="D15" s="109">
        <v>1400</v>
      </c>
      <c r="E15" s="109">
        <f>D15+E14</f>
        <v>5100</v>
      </c>
      <c r="F15" s="110">
        <v>0</v>
      </c>
      <c r="G15" s="109">
        <v>15</v>
      </c>
      <c r="H15" s="110">
        <v>95</v>
      </c>
      <c r="I15" s="109">
        <v>1800</v>
      </c>
      <c r="J15" s="109">
        <f t="shared" si="1"/>
        <v>5600</v>
      </c>
      <c r="K15" s="110">
        <v>8</v>
      </c>
      <c r="L15" s="109">
        <v>10</v>
      </c>
      <c r="M15" s="110">
        <v>69</v>
      </c>
      <c r="N15" s="109">
        <v>1400</v>
      </c>
      <c r="O15" s="109">
        <f t="shared" si="2"/>
        <v>5700</v>
      </c>
      <c r="P15" s="119">
        <v>9</v>
      </c>
      <c r="Q15" s="109">
        <v>10</v>
      </c>
      <c r="S15" s="103" t="s">
        <v>50</v>
      </c>
      <c r="T15" s="100">
        <v>5100</v>
      </c>
      <c r="U15" s="100">
        <v>5600</v>
      </c>
      <c r="V15" s="100">
        <v>5700</v>
      </c>
      <c r="W15" s="100">
        <f t="shared" si="0"/>
        <v>5100</v>
      </c>
      <c r="X15" s="100"/>
      <c r="Y15" s="100">
        <v>7</v>
      </c>
      <c r="Z15" s="100">
        <v>10</v>
      </c>
    </row>
    <row r="16" spans="2:26" ht="16.5" thickBot="1">
      <c r="B16" s="139" t="s">
        <v>51</v>
      </c>
      <c r="C16" s="119">
        <v>78</v>
      </c>
      <c r="D16" s="109">
        <v>1500</v>
      </c>
      <c r="E16" s="109">
        <f t="shared" ref="E16:E27" si="3">D16+E15</f>
        <v>6600</v>
      </c>
      <c r="F16" s="110">
        <v>3</v>
      </c>
      <c r="G16" s="109">
        <v>5</v>
      </c>
      <c r="H16" s="110">
        <v>88</v>
      </c>
      <c r="I16" s="109">
        <v>1700</v>
      </c>
      <c r="J16" s="109">
        <f t="shared" si="1"/>
        <v>7300</v>
      </c>
      <c r="K16" s="110">
        <v>5</v>
      </c>
      <c r="L16" s="109">
        <v>5</v>
      </c>
      <c r="M16" s="110">
        <v>48</v>
      </c>
      <c r="N16" s="109">
        <v>1200</v>
      </c>
      <c r="O16" s="109">
        <f t="shared" si="2"/>
        <v>6900</v>
      </c>
      <c r="P16" s="119">
        <v>1</v>
      </c>
      <c r="Q16" s="109">
        <v>5</v>
      </c>
      <c r="S16" s="103" t="s">
        <v>51</v>
      </c>
      <c r="T16" s="100">
        <v>6600</v>
      </c>
      <c r="U16" s="100">
        <v>7300</v>
      </c>
      <c r="V16" s="100">
        <v>6900</v>
      </c>
      <c r="W16" s="100">
        <f t="shared" si="0"/>
        <v>6600</v>
      </c>
      <c r="X16" s="100"/>
      <c r="Y16" s="100">
        <v>4</v>
      </c>
      <c r="Z16" s="100">
        <v>5</v>
      </c>
    </row>
    <row r="17" spans="2:26" ht="16.5" thickBot="1">
      <c r="B17" s="139" t="s">
        <v>52</v>
      </c>
      <c r="C17" s="119">
        <v>34</v>
      </c>
      <c r="D17" s="109">
        <v>1200</v>
      </c>
      <c r="E17" s="109">
        <f t="shared" si="3"/>
        <v>7800</v>
      </c>
      <c r="F17" s="110">
        <v>9</v>
      </c>
      <c r="G17" s="109">
        <v>10</v>
      </c>
      <c r="H17" s="110">
        <v>4</v>
      </c>
      <c r="I17" s="109">
        <v>1000</v>
      </c>
      <c r="J17" s="109">
        <f t="shared" si="1"/>
        <v>8300</v>
      </c>
      <c r="K17" s="110">
        <v>0</v>
      </c>
      <c r="L17" s="109">
        <v>15</v>
      </c>
      <c r="M17" s="110">
        <v>44</v>
      </c>
      <c r="N17" s="109">
        <v>1200</v>
      </c>
      <c r="O17" s="109">
        <f t="shared" si="2"/>
        <v>8100</v>
      </c>
      <c r="P17" s="119">
        <v>5</v>
      </c>
      <c r="Q17" s="109">
        <v>5</v>
      </c>
      <c r="S17" s="103" t="s">
        <v>52</v>
      </c>
      <c r="T17" s="100">
        <v>7800</v>
      </c>
      <c r="U17" s="100">
        <v>8300</v>
      </c>
      <c r="V17" s="100">
        <v>8100</v>
      </c>
      <c r="W17" s="100">
        <f t="shared" si="0"/>
        <v>7800</v>
      </c>
      <c r="X17" s="100"/>
      <c r="Y17" s="100">
        <v>0</v>
      </c>
      <c r="Z17" s="100">
        <v>15</v>
      </c>
    </row>
    <row r="18" spans="2:26" ht="16.5" thickBot="1">
      <c r="B18" s="139" t="s">
        <v>53</v>
      </c>
      <c r="C18" s="119">
        <v>9</v>
      </c>
      <c r="D18" s="109">
        <v>1000</v>
      </c>
      <c r="E18" s="109">
        <f t="shared" si="3"/>
        <v>8800</v>
      </c>
      <c r="F18" s="110">
        <v>6</v>
      </c>
      <c r="G18" s="109">
        <v>5</v>
      </c>
      <c r="H18" s="110">
        <v>72</v>
      </c>
      <c r="I18" s="109">
        <v>1500</v>
      </c>
      <c r="J18" s="109">
        <f t="shared" si="1"/>
        <v>9800</v>
      </c>
      <c r="K18" s="110">
        <v>3</v>
      </c>
      <c r="L18" s="109">
        <v>5</v>
      </c>
      <c r="M18" s="110">
        <v>51</v>
      </c>
      <c r="N18" s="109">
        <v>1300</v>
      </c>
      <c r="O18" s="109">
        <f t="shared" si="2"/>
        <v>9400</v>
      </c>
      <c r="P18" s="119">
        <v>8</v>
      </c>
      <c r="Q18" s="109">
        <v>10</v>
      </c>
      <c r="S18" s="103" t="s">
        <v>53</v>
      </c>
      <c r="T18" s="100">
        <v>8800</v>
      </c>
      <c r="U18" s="100">
        <v>9800</v>
      </c>
      <c r="V18" s="100">
        <v>9400</v>
      </c>
      <c r="W18" s="100">
        <f t="shared" si="0"/>
        <v>8800</v>
      </c>
      <c r="X18" s="100"/>
      <c r="Y18" s="100">
        <v>8</v>
      </c>
      <c r="Z18" s="100">
        <v>10</v>
      </c>
    </row>
    <row r="19" spans="2:26" ht="16.5" thickBot="1">
      <c r="B19" s="139" t="s">
        <v>54</v>
      </c>
      <c r="C19" s="119">
        <v>32</v>
      </c>
      <c r="D19" s="109">
        <v>1200</v>
      </c>
      <c r="E19" s="109">
        <f t="shared" si="3"/>
        <v>10000</v>
      </c>
      <c r="F19" s="110">
        <v>7</v>
      </c>
      <c r="G19" s="109">
        <v>10</v>
      </c>
      <c r="H19" s="110">
        <v>19</v>
      </c>
      <c r="I19" s="109">
        <v>1100</v>
      </c>
      <c r="J19" s="109">
        <f t="shared" si="1"/>
        <v>10900</v>
      </c>
      <c r="K19" s="110">
        <v>4</v>
      </c>
      <c r="L19" s="109">
        <v>5</v>
      </c>
      <c r="M19" s="110">
        <v>55</v>
      </c>
      <c r="N19" s="109">
        <v>1300</v>
      </c>
      <c r="O19" s="109">
        <f t="shared" si="2"/>
        <v>10700</v>
      </c>
      <c r="P19" s="119">
        <v>0</v>
      </c>
      <c r="Q19" s="109">
        <v>15</v>
      </c>
      <c r="S19" s="103" t="s">
        <v>54</v>
      </c>
      <c r="T19" s="100">
        <v>10000</v>
      </c>
      <c r="U19" s="100">
        <v>10900</v>
      </c>
      <c r="V19" s="100">
        <v>10700</v>
      </c>
      <c r="W19" s="100">
        <f t="shared" si="0"/>
        <v>10000</v>
      </c>
      <c r="X19" s="100"/>
      <c r="Y19" s="100">
        <v>6</v>
      </c>
      <c r="Z19" s="100">
        <v>5</v>
      </c>
    </row>
    <row r="20" spans="2:26" ht="16.5" thickBot="1">
      <c r="B20" s="139" t="s">
        <v>55</v>
      </c>
      <c r="C20" s="119">
        <v>91</v>
      </c>
      <c r="D20" s="109">
        <v>1800</v>
      </c>
      <c r="E20" s="109">
        <f t="shared" si="3"/>
        <v>11800</v>
      </c>
      <c r="F20" s="110">
        <v>5</v>
      </c>
      <c r="G20" s="109">
        <v>5</v>
      </c>
      <c r="H20" s="110">
        <v>88</v>
      </c>
      <c r="I20" s="109">
        <v>1700</v>
      </c>
      <c r="J20" s="109">
        <f t="shared" si="1"/>
        <v>12600</v>
      </c>
      <c r="K20" s="110">
        <v>5</v>
      </c>
      <c r="L20" s="109">
        <v>5</v>
      </c>
      <c r="M20" s="110">
        <v>68</v>
      </c>
      <c r="N20" s="109">
        <v>1400</v>
      </c>
      <c r="O20" s="109">
        <f t="shared" si="2"/>
        <v>12100</v>
      </c>
      <c r="P20" s="119">
        <v>3</v>
      </c>
      <c r="Q20" s="109">
        <v>5</v>
      </c>
      <c r="S20" s="103" t="s">
        <v>55</v>
      </c>
      <c r="T20" s="100">
        <v>11800</v>
      </c>
      <c r="U20" s="100">
        <v>12600</v>
      </c>
      <c r="V20" s="100">
        <v>12100</v>
      </c>
      <c r="W20" s="100">
        <f t="shared" si="0"/>
        <v>11800</v>
      </c>
      <c r="X20" s="100"/>
      <c r="Y20" s="100">
        <v>2</v>
      </c>
      <c r="Z20" s="100">
        <v>5</v>
      </c>
    </row>
    <row r="21" spans="2:26" ht="16.5" thickBot="1">
      <c r="B21" s="139" t="s">
        <v>56</v>
      </c>
      <c r="C21" s="119">
        <v>92</v>
      </c>
      <c r="D21" s="109">
        <v>1800</v>
      </c>
      <c r="E21" s="109">
        <f t="shared" si="3"/>
        <v>13600</v>
      </c>
      <c r="F21" s="110">
        <v>4</v>
      </c>
      <c r="G21" s="109">
        <v>5</v>
      </c>
      <c r="H21" s="110">
        <v>69</v>
      </c>
      <c r="I21" s="109">
        <v>1400</v>
      </c>
      <c r="J21" s="109">
        <f t="shared" si="1"/>
        <v>14000</v>
      </c>
      <c r="K21" s="110">
        <v>1</v>
      </c>
      <c r="L21" s="109">
        <v>5</v>
      </c>
      <c r="M21" s="110">
        <v>40</v>
      </c>
      <c r="N21" s="109">
        <v>1200</v>
      </c>
      <c r="O21" s="109">
        <f t="shared" si="2"/>
        <v>13300</v>
      </c>
      <c r="P21" s="119">
        <v>6</v>
      </c>
      <c r="Q21" s="109">
        <v>5</v>
      </c>
      <c r="S21" s="103" t="s">
        <v>56</v>
      </c>
      <c r="T21" s="100">
        <v>13600</v>
      </c>
      <c r="U21" s="100">
        <v>14000</v>
      </c>
      <c r="V21" s="100">
        <v>13300</v>
      </c>
      <c r="W21" s="100">
        <f t="shared" si="0"/>
        <v>13300</v>
      </c>
      <c r="X21" s="100"/>
      <c r="Y21" s="100">
        <v>5</v>
      </c>
      <c r="Z21" s="100">
        <v>5</v>
      </c>
    </row>
    <row r="22" spans="2:26" ht="16.5" thickBot="1">
      <c r="B22" s="139" t="s">
        <v>57</v>
      </c>
      <c r="C22" s="119">
        <v>51</v>
      </c>
      <c r="D22" s="109">
        <v>1300</v>
      </c>
      <c r="E22" s="109">
        <f t="shared" si="3"/>
        <v>14900</v>
      </c>
      <c r="F22" s="110">
        <v>2</v>
      </c>
      <c r="G22" s="109">
        <v>5</v>
      </c>
      <c r="H22" s="110">
        <v>58</v>
      </c>
      <c r="I22" s="109">
        <v>1300</v>
      </c>
      <c r="J22" s="109">
        <f t="shared" si="1"/>
        <v>15300</v>
      </c>
      <c r="K22" s="110">
        <v>8</v>
      </c>
      <c r="L22" s="109">
        <v>10</v>
      </c>
      <c r="M22" s="110">
        <v>25</v>
      </c>
      <c r="N22" s="109">
        <v>1200</v>
      </c>
      <c r="O22" s="109">
        <f t="shared" si="2"/>
        <v>14500</v>
      </c>
      <c r="P22" s="119">
        <v>9</v>
      </c>
      <c r="Q22" s="109">
        <v>10</v>
      </c>
      <c r="S22" s="103" t="s">
        <v>57</v>
      </c>
      <c r="T22" s="100">
        <v>14900</v>
      </c>
      <c r="U22" s="100">
        <v>15300</v>
      </c>
      <c r="V22" s="100">
        <v>14500</v>
      </c>
      <c r="W22" s="100">
        <f t="shared" si="0"/>
        <v>14500</v>
      </c>
      <c r="X22" s="100"/>
      <c r="Y22" s="100">
        <v>3</v>
      </c>
      <c r="Z22" s="100">
        <v>5</v>
      </c>
    </row>
    <row r="23" spans="2:26" ht="16.5" thickBot="1">
      <c r="B23" s="139" t="s">
        <v>58</v>
      </c>
      <c r="C23" s="119">
        <v>71</v>
      </c>
      <c r="D23" s="109">
        <v>1500</v>
      </c>
      <c r="E23" s="109">
        <f t="shared" si="3"/>
        <v>16400</v>
      </c>
      <c r="F23" s="110">
        <v>3</v>
      </c>
      <c r="G23" s="109">
        <v>5</v>
      </c>
      <c r="H23" s="110">
        <v>41</v>
      </c>
      <c r="I23" s="109">
        <v>1200</v>
      </c>
      <c r="J23" s="109">
        <f t="shared" si="1"/>
        <v>16500</v>
      </c>
      <c r="K23" s="110">
        <v>2</v>
      </c>
      <c r="L23" s="109">
        <v>5</v>
      </c>
      <c r="M23" s="110">
        <v>62</v>
      </c>
      <c r="N23" s="109">
        <v>1400</v>
      </c>
      <c r="O23" s="109">
        <f t="shared" si="2"/>
        <v>15900</v>
      </c>
      <c r="P23" s="119">
        <v>4</v>
      </c>
      <c r="Q23" s="109">
        <v>5</v>
      </c>
      <c r="S23" s="103" t="s">
        <v>58</v>
      </c>
      <c r="T23" s="100">
        <v>16400</v>
      </c>
      <c r="U23" s="100">
        <v>16500</v>
      </c>
      <c r="V23" s="100">
        <v>15900</v>
      </c>
      <c r="W23" s="100">
        <f t="shared" si="0"/>
        <v>15900</v>
      </c>
      <c r="X23" s="100"/>
      <c r="Y23" s="100">
        <v>6</v>
      </c>
      <c r="Z23" s="100">
        <v>5</v>
      </c>
    </row>
    <row r="24" spans="2:26" ht="16.5" thickBot="1">
      <c r="B24" s="140" t="s">
        <v>59</v>
      </c>
      <c r="C24" s="120">
        <v>17</v>
      </c>
      <c r="D24" s="111">
        <v>1100</v>
      </c>
      <c r="E24" s="111">
        <f t="shared" si="3"/>
        <v>17500</v>
      </c>
      <c r="F24" s="112">
        <v>7</v>
      </c>
      <c r="G24" s="111">
        <v>10</v>
      </c>
      <c r="H24" s="112">
        <v>7</v>
      </c>
      <c r="I24" s="111">
        <v>1000</v>
      </c>
      <c r="J24" s="111">
        <f t="shared" si="1"/>
        <v>17500</v>
      </c>
      <c r="K24" s="112">
        <v>6</v>
      </c>
      <c r="L24" s="111">
        <v>5</v>
      </c>
      <c r="M24" s="112">
        <v>34</v>
      </c>
      <c r="N24" s="111">
        <v>1200</v>
      </c>
      <c r="O24" s="111">
        <f t="shared" si="2"/>
        <v>17100</v>
      </c>
      <c r="P24" s="99">
        <v>2</v>
      </c>
      <c r="Q24" s="116">
        <v>5</v>
      </c>
      <c r="S24" s="103" t="s">
        <v>59</v>
      </c>
      <c r="T24" s="100">
        <v>17500</v>
      </c>
      <c r="U24" s="100">
        <v>17500</v>
      </c>
      <c r="V24" s="100">
        <v>17100</v>
      </c>
      <c r="W24" s="100">
        <f t="shared" si="0"/>
        <v>17100</v>
      </c>
      <c r="X24" s="100"/>
      <c r="Y24" s="100">
        <v>9</v>
      </c>
      <c r="Z24" s="100">
        <v>10</v>
      </c>
    </row>
    <row r="25" spans="2:26" ht="16.5" thickBot="1">
      <c r="B25" s="139" t="s">
        <v>60</v>
      </c>
      <c r="C25" s="119">
        <v>25</v>
      </c>
      <c r="D25" s="109">
        <v>1200</v>
      </c>
      <c r="E25" s="109">
        <f t="shared" si="3"/>
        <v>18700</v>
      </c>
      <c r="F25" s="110">
        <v>1</v>
      </c>
      <c r="G25" s="109">
        <v>5</v>
      </c>
      <c r="H25" s="110">
        <v>8</v>
      </c>
      <c r="I25" s="109">
        <v>1000</v>
      </c>
      <c r="J25" s="109">
        <f t="shared" si="1"/>
        <v>18500</v>
      </c>
      <c r="K25" s="110">
        <v>0</v>
      </c>
      <c r="L25" s="109">
        <v>15</v>
      </c>
      <c r="M25" s="110">
        <v>26</v>
      </c>
      <c r="N25" s="109">
        <v>1200</v>
      </c>
      <c r="O25" s="109">
        <f t="shared" si="2"/>
        <v>18300</v>
      </c>
      <c r="P25" s="119">
        <v>8</v>
      </c>
      <c r="Q25" s="109">
        <v>10</v>
      </c>
      <c r="S25" s="103" t="s">
        <v>60</v>
      </c>
      <c r="T25" s="100">
        <v>18700</v>
      </c>
      <c r="U25" s="100">
        <v>18500</v>
      </c>
      <c r="V25" s="100">
        <v>18300</v>
      </c>
      <c r="W25" s="100">
        <f t="shared" si="0"/>
        <v>18300</v>
      </c>
      <c r="X25" s="100"/>
      <c r="Y25" s="100">
        <v>4</v>
      </c>
      <c r="Z25" s="100">
        <v>5</v>
      </c>
    </row>
    <row r="26" spans="2:26" ht="16.5" thickBot="1">
      <c r="B26" s="140" t="s">
        <v>61</v>
      </c>
      <c r="C26" s="120">
        <v>77</v>
      </c>
      <c r="D26" s="111">
        <v>1500</v>
      </c>
      <c r="E26" s="111">
        <f t="shared" si="3"/>
        <v>20200</v>
      </c>
      <c r="F26" s="112">
        <v>5</v>
      </c>
      <c r="G26" s="111">
        <v>5</v>
      </c>
      <c r="H26" s="112">
        <v>9</v>
      </c>
      <c r="I26" s="111">
        <v>1000</v>
      </c>
      <c r="J26" s="111">
        <f t="shared" si="1"/>
        <v>19500</v>
      </c>
      <c r="K26" s="112">
        <v>1</v>
      </c>
      <c r="L26" s="111">
        <v>5</v>
      </c>
      <c r="M26" s="112">
        <v>96</v>
      </c>
      <c r="N26" s="111">
        <v>1900</v>
      </c>
      <c r="O26" s="111">
        <f t="shared" si="2"/>
        <v>20200</v>
      </c>
      <c r="P26" s="99">
        <v>3</v>
      </c>
      <c r="Q26" s="116">
        <v>5</v>
      </c>
      <c r="S26" s="103" t="s">
        <v>61</v>
      </c>
      <c r="T26" s="100">
        <v>20200</v>
      </c>
      <c r="U26" s="100">
        <v>19500</v>
      </c>
      <c r="V26" s="100">
        <v>20200</v>
      </c>
      <c r="W26" s="100">
        <f t="shared" si="0"/>
        <v>19500</v>
      </c>
      <c r="X26" s="100"/>
      <c r="Y26" s="100">
        <v>1</v>
      </c>
      <c r="Z26" s="100">
        <v>5</v>
      </c>
    </row>
    <row r="27" spans="2:26" ht="16.5" thickBot="1">
      <c r="B27" s="139" t="s">
        <v>62</v>
      </c>
      <c r="C27" s="119">
        <v>33</v>
      </c>
      <c r="D27" s="109">
        <v>1200</v>
      </c>
      <c r="E27" s="109">
        <f t="shared" si="3"/>
        <v>21400</v>
      </c>
      <c r="F27" s="110">
        <v>4</v>
      </c>
      <c r="G27" s="109">
        <v>5</v>
      </c>
      <c r="H27" s="110">
        <v>11</v>
      </c>
      <c r="I27" s="109">
        <v>1100</v>
      </c>
      <c r="J27" s="109">
        <f t="shared" si="1"/>
        <v>20600</v>
      </c>
      <c r="K27" s="110">
        <v>7</v>
      </c>
      <c r="L27" s="109">
        <v>10</v>
      </c>
      <c r="M27" s="110">
        <v>77</v>
      </c>
      <c r="N27" s="109">
        <v>1500</v>
      </c>
      <c r="O27" s="109">
        <f t="shared" si="2"/>
        <v>21700</v>
      </c>
      <c r="P27" s="119">
        <v>6</v>
      </c>
      <c r="Q27" s="109">
        <v>5</v>
      </c>
      <c r="R27" s="100"/>
      <c r="S27" s="103" t="s">
        <v>62</v>
      </c>
      <c r="T27" s="100">
        <v>21400</v>
      </c>
      <c r="U27" s="100">
        <v>20600</v>
      </c>
      <c r="V27" s="100">
        <v>21700</v>
      </c>
      <c r="W27" s="100">
        <f t="shared" si="0"/>
        <v>20600</v>
      </c>
      <c r="X27" s="100"/>
      <c r="Y27" s="100">
        <v>3</v>
      </c>
      <c r="Z27" s="100">
        <v>5</v>
      </c>
    </row>
    <row r="29" spans="2:26">
      <c r="E29" s="122"/>
      <c r="F29" s="122"/>
      <c r="G29" s="122"/>
      <c r="H29" s="122"/>
      <c r="I29" s="122" t="s">
        <v>34</v>
      </c>
      <c r="J29" s="122"/>
      <c r="K29" s="122" t="s">
        <v>63</v>
      </c>
      <c r="M29" s="122"/>
      <c r="N29" s="122"/>
      <c r="O29" s="122"/>
      <c r="P29" s="122"/>
      <c r="Q29" s="122" t="s">
        <v>34</v>
      </c>
      <c r="R29" s="122" t="s">
        <v>64</v>
      </c>
      <c r="S29" s="122" t="s">
        <v>63</v>
      </c>
    </row>
    <row r="30" spans="2:26" ht="15.75">
      <c r="E30" s="122" t="s">
        <v>65</v>
      </c>
      <c r="F30" s="122"/>
      <c r="G30" s="122"/>
      <c r="H30" s="115"/>
      <c r="I30" s="113">
        <v>48</v>
      </c>
      <c r="J30" s="122"/>
      <c r="K30" s="123">
        <f>16*I30</f>
        <v>768</v>
      </c>
      <c r="M30" s="122" t="s">
        <v>65</v>
      </c>
      <c r="N30" s="122"/>
      <c r="O30" s="122"/>
      <c r="P30" s="115"/>
      <c r="Q30" s="113">
        <v>48</v>
      </c>
      <c r="R30" s="122"/>
      <c r="S30" s="123">
        <f>16*Q30</f>
        <v>768</v>
      </c>
    </row>
    <row r="31" spans="2:26" ht="15.75">
      <c r="E31" s="122" t="s">
        <v>66</v>
      </c>
      <c r="F31" s="122"/>
      <c r="G31" s="122"/>
      <c r="H31" s="122"/>
      <c r="I31" s="113">
        <v>44</v>
      </c>
      <c r="J31" s="122"/>
      <c r="K31" s="123">
        <f>20*I31*5</f>
        <v>4400</v>
      </c>
      <c r="M31" s="122" t="s">
        <v>66</v>
      </c>
      <c r="N31" s="122"/>
      <c r="O31" s="122"/>
      <c r="P31" s="122"/>
      <c r="Q31" s="113">
        <v>0</v>
      </c>
      <c r="R31" s="122"/>
      <c r="S31" s="123">
        <f>(20*5*Q31)</f>
        <v>0</v>
      </c>
    </row>
    <row r="32" spans="2:26" ht="15.75">
      <c r="E32" s="122" t="s">
        <v>67</v>
      </c>
      <c r="F32" s="122"/>
      <c r="G32" s="122"/>
      <c r="H32" s="122"/>
      <c r="I32" s="113">
        <v>2</v>
      </c>
      <c r="J32" s="122"/>
      <c r="K32" s="123">
        <f>30*5*I32</f>
        <v>300</v>
      </c>
      <c r="M32" s="122" t="s">
        <v>67</v>
      </c>
      <c r="N32" s="122"/>
      <c r="O32" s="122"/>
      <c r="P32" s="122"/>
      <c r="Q32" s="122">
        <v>0</v>
      </c>
      <c r="R32" s="122"/>
      <c r="S32" s="123">
        <f>(30*5*Q32)</f>
        <v>0</v>
      </c>
    </row>
    <row r="33" spans="5:19">
      <c r="E33" s="122" t="s">
        <v>68</v>
      </c>
      <c r="F33" s="122"/>
      <c r="G33" s="122"/>
      <c r="H33" s="122"/>
      <c r="I33" s="122">
        <v>0</v>
      </c>
      <c r="J33" s="122"/>
      <c r="K33" s="123">
        <f>40*5*I33</f>
        <v>0</v>
      </c>
      <c r="M33" s="122" t="s">
        <v>68</v>
      </c>
      <c r="N33" s="122"/>
      <c r="O33" s="122"/>
      <c r="P33" s="122"/>
      <c r="Q33" s="122">
        <v>16</v>
      </c>
      <c r="R33" s="122"/>
      <c r="S33" s="123">
        <f>(40*5*Q33)</f>
        <v>3200</v>
      </c>
    </row>
    <row r="34" spans="5:19">
      <c r="E34" s="122" t="s">
        <v>69</v>
      </c>
      <c r="F34" s="122"/>
      <c r="G34" s="122"/>
      <c r="H34" s="122"/>
      <c r="I34" s="122">
        <f>SUM(G12:G27)+SUM(L12:L27)+SUM(Q12:Q27)</f>
        <v>340</v>
      </c>
      <c r="J34" s="122"/>
      <c r="K34" s="123">
        <f>5*I34</f>
        <v>1700</v>
      </c>
      <c r="M34" s="122" t="s">
        <v>69</v>
      </c>
      <c r="N34" s="122"/>
      <c r="O34" s="122"/>
      <c r="P34" s="122"/>
      <c r="Q34" s="122">
        <f>SUM(Z12:Z27)</f>
        <v>110</v>
      </c>
      <c r="R34" s="122"/>
      <c r="S34" s="123">
        <f>5*Q34</f>
        <v>550</v>
      </c>
    </row>
    <row r="35" spans="5:19">
      <c r="E35" s="122" t="s">
        <v>70</v>
      </c>
      <c r="F35" s="122"/>
      <c r="G35" s="122"/>
      <c r="H35" s="122"/>
      <c r="I35" s="122"/>
      <c r="J35" s="122"/>
      <c r="K35" s="123">
        <f>(12/60)*((44*20)+(2*30))</f>
        <v>188</v>
      </c>
      <c r="M35" s="122" t="s">
        <v>70</v>
      </c>
      <c r="N35" s="122"/>
      <c r="O35" s="122"/>
      <c r="P35" s="122"/>
      <c r="Q35" s="122"/>
      <c r="R35" s="122"/>
      <c r="S35" s="123">
        <f>(12/60)*(40*16)</f>
        <v>128</v>
      </c>
    </row>
    <row r="36" spans="5:19">
      <c r="E36" s="122" t="s">
        <v>71</v>
      </c>
      <c r="F36" s="122"/>
      <c r="G36" s="122"/>
      <c r="H36" s="122"/>
      <c r="I36" s="122"/>
      <c r="J36" s="122"/>
      <c r="K36" s="123">
        <f>SUM(K30:K35)</f>
        <v>7356</v>
      </c>
      <c r="M36" s="122" t="s">
        <v>71</v>
      </c>
      <c r="N36" s="122"/>
      <c r="O36" s="122"/>
      <c r="P36" s="122"/>
      <c r="Q36" s="122"/>
      <c r="R36" s="122"/>
      <c r="S36" s="123">
        <f>SUM(S30:S35)</f>
        <v>4646</v>
      </c>
    </row>
  </sheetData>
  <mergeCells count="20">
    <mergeCell ref="B6:Q7"/>
    <mergeCell ref="B8:B9"/>
    <mergeCell ref="C8:G8"/>
    <mergeCell ref="H8:L8"/>
    <mergeCell ref="M8:Q8"/>
    <mergeCell ref="C9:G9"/>
    <mergeCell ref="H9:L9"/>
    <mergeCell ref="M9:Q9"/>
    <mergeCell ref="P10:P11"/>
    <mergeCell ref="S10:S11"/>
    <mergeCell ref="S9:Z9"/>
    <mergeCell ref="B10:B11"/>
    <mergeCell ref="C10:C11"/>
    <mergeCell ref="E10:E11"/>
    <mergeCell ref="F10:F11"/>
    <mergeCell ref="H10:H11"/>
    <mergeCell ref="J10:J11"/>
    <mergeCell ref="K10:K11"/>
    <mergeCell ref="M10:M11"/>
    <mergeCell ref="O10:O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U44"/>
  <sheetViews>
    <sheetView topLeftCell="B39" zoomScale="138" zoomScaleNormal="140" workbookViewId="0">
      <selection activeCell="K25" sqref="K25"/>
    </sheetView>
  </sheetViews>
  <sheetFormatPr defaultRowHeight="14.25"/>
  <cols>
    <col min="10" max="10" width="14" customWidth="1"/>
    <col min="11" max="11" width="12.75" customWidth="1"/>
    <col min="12" max="12" width="12.375" customWidth="1"/>
    <col min="14" max="14" width="6.75" customWidth="1"/>
    <col min="15" max="15" width="10.375" customWidth="1"/>
  </cols>
  <sheetData>
    <row r="5" spans="3:21" ht="16.5" thickBot="1">
      <c r="C5" s="54" t="s">
        <v>72</v>
      </c>
      <c r="I5" s="54" t="s">
        <v>73</v>
      </c>
      <c r="O5" s="54" t="s">
        <v>74</v>
      </c>
    </row>
    <row r="6" spans="3:21" ht="30" customHeight="1" thickBot="1">
      <c r="C6" s="37"/>
      <c r="D6" s="170" t="s">
        <v>75</v>
      </c>
      <c r="E6" s="171"/>
      <c r="F6" s="172"/>
      <c r="I6" s="42" t="s">
        <v>76</v>
      </c>
      <c r="J6" s="43" t="s">
        <v>3</v>
      </c>
      <c r="K6" s="43" t="s">
        <v>7</v>
      </c>
      <c r="L6" s="43" t="s">
        <v>5</v>
      </c>
      <c r="O6" s="37"/>
      <c r="P6" s="170" t="s">
        <v>77</v>
      </c>
      <c r="Q6" s="171"/>
      <c r="R6" s="172"/>
      <c r="S6" s="170" t="s">
        <v>78</v>
      </c>
      <c r="T6" s="171"/>
      <c r="U6" s="172"/>
    </row>
    <row r="7" spans="3:21" ht="16.5" thickBot="1">
      <c r="C7" s="38" t="s">
        <v>2</v>
      </c>
      <c r="D7" s="39" t="s">
        <v>79</v>
      </c>
      <c r="E7" s="39" t="s">
        <v>80</v>
      </c>
      <c r="F7" s="39" t="s">
        <v>81</v>
      </c>
      <c r="I7" s="44" t="s">
        <v>79</v>
      </c>
      <c r="J7" s="45">
        <v>0.35</v>
      </c>
      <c r="K7" s="45">
        <v>0.35</v>
      </c>
      <c r="L7" s="46" t="s">
        <v>82</v>
      </c>
      <c r="O7" s="38" t="s">
        <v>2</v>
      </c>
      <c r="P7" s="39" t="s">
        <v>79</v>
      </c>
      <c r="Q7" s="39" t="s">
        <v>80</v>
      </c>
      <c r="R7" s="39" t="s">
        <v>81</v>
      </c>
      <c r="S7" s="39" t="s">
        <v>79</v>
      </c>
      <c r="T7" s="39" t="s">
        <v>80</v>
      </c>
      <c r="U7" s="39" t="s">
        <v>81</v>
      </c>
    </row>
    <row r="8" spans="3:21" ht="16.5" thickBot="1">
      <c r="C8" s="40">
        <v>40</v>
      </c>
      <c r="D8" s="41">
        <v>0.03</v>
      </c>
      <c r="E8" s="41">
        <v>0.1</v>
      </c>
      <c r="F8" s="41">
        <v>0.44</v>
      </c>
      <c r="I8" s="44" t="s">
        <v>80</v>
      </c>
      <c r="J8" s="45">
        <v>0.45</v>
      </c>
      <c r="K8" s="45">
        <v>0.8</v>
      </c>
      <c r="L8" s="45" t="s">
        <v>83</v>
      </c>
      <c r="O8" s="40">
        <v>40</v>
      </c>
      <c r="P8" s="41">
        <v>0.03</v>
      </c>
      <c r="Q8" s="41">
        <v>0.1</v>
      </c>
      <c r="R8" s="41">
        <v>0.44</v>
      </c>
      <c r="S8" s="47" t="s">
        <v>84</v>
      </c>
      <c r="T8" s="47" t="s">
        <v>8</v>
      </c>
      <c r="U8" s="48" t="s">
        <v>85</v>
      </c>
    </row>
    <row r="9" spans="3:21" ht="16.5" thickBot="1">
      <c r="C9" s="40">
        <v>50</v>
      </c>
      <c r="D9" s="41">
        <v>0.05</v>
      </c>
      <c r="E9" s="41">
        <v>0.18</v>
      </c>
      <c r="F9" s="41">
        <v>0.22</v>
      </c>
      <c r="I9" s="44" t="s">
        <v>81</v>
      </c>
      <c r="J9" s="45">
        <v>0.2</v>
      </c>
      <c r="K9" s="45">
        <v>1</v>
      </c>
      <c r="L9" s="45" t="s">
        <v>86</v>
      </c>
      <c r="O9" s="40">
        <v>50</v>
      </c>
      <c r="P9" s="41">
        <v>0.08</v>
      </c>
      <c r="Q9" s="41">
        <v>0.28000000000000003</v>
      </c>
      <c r="R9" s="41">
        <v>0.66</v>
      </c>
      <c r="S9" s="47" t="s">
        <v>87</v>
      </c>
      <c r="T9" s="47" t="s">
        <v>88</v>
      </c>
      <c r="U9" s="41" t="s">
        <v>89</v>
      </c>
    </row>
    <row r="10" spans="3:21" ht="16.5" thickBot="1">
      <c r="C10" s="40">
        <v>60</v>
      </c>
      <c r="D10" s="41">
        <v>0.15</v>
      </c>
      <c r="E10" s="41">
        <v>0.4</v>
      </c>
      <c r="F10" s="41">
        <v>0.16</v>
      </c>
      <c r="O10" s="40">
        <v>60</v>
      </c>
      <c r="P10" s="41">
        <v>0.23</v>
      </c>
      <c r="Q10" s="41">
        <v>0.68</v>
      </c>
      <c r="R10" s="41">
        <v>0.82</v>
      </c>
      <c r="S10" s="47" t="s">
        <v>90</v>
      </c>
      <c r="T10" s="41" t="s">
        <v>91</v>
      </c>
      <c r="U10" s="41" t="s">
        <v>92</v>
      </c>
    </row>
    <row r="11" spans="3:21" ht="16.5" thickBot="1">
      <c r="C11" s="40">
        <v>70</v>
      </c>
      <c r="D11" s="41">
        <v>0.2</v>
      </c>
      <c r="E11" s="41">
        <v>0.2</v>
      </c>
      <c r="F11" s="41">
        <v>0.12</v>
      </c>
      <c r="O11" s="40">
        <v>70</v>
      </c>
      <c r="P11" s="41">
        <v>0.43</v>
      </c>
      <c r="Q11" s="41">
        <v>0.88</v>
      </c>
      <c r="R11" s="41">
        <v>0.94</v>
      </c>
      <c r="S11" s="41" t="s">
        <v>93</v>
      </c>
      <c r="T11" s="41" t="s">
        <v>94</v>
      </c>
      <c r="U11" s="41" t="s">
        <v>95</v>
      </c>
    </row>
    <row r="12" spans="3:21" ht="16.5" thickBot="1">
      <c r="C12" s="40">
        <v>80</v>
      </c>
      <c r="D12" s="41">
        <v>0.35</v>
      </c>
      <c r="E12" s="41">
        <v>0.08</v>
      </c>
      <c r="F12" s="41">
        <v>0.06</v>
      </c>
      <c r="O12" s="40">
        <v>80</v>
      </c>
      <c r="P12" s="41">
        <v>0.78</v>
      </c>
      <c r="Q12" s="41">
        <v>0.96</v>
      </c>
      <c r="R12" s="41">
        <v>1</v>
      </c>
      <c r="S12" s="41" t="s">
        <v>96</v>
      </c>
      <c r="T12" s="41" t="s">
        <v>97</v>
      </c>
      <c r="U12" s="41" t="s">
        <v>98</v>
      </c>
    </row>
    <row r="13" spans="3:21" ht="16.5" thickBot="1">
      <c r="C13" s="40">
        <v>90</v>
      </c>
      <c r="D13" s="41">
        <v>0.15</v>
      </c>
      <c r="E13" s="41">
        <v>0.04</v>
      </c>
      <c r="F13" s="41">
        <v>0</v>
      </c>
      <c r="O13" s="40">
        <v>90</v>
      </c>
      <c r="P13" s="41">
        <v>0.93</v>
      </c>
      <c r="Q13" s="41">
        <v>1</v>
      </c>
      <c r="R13" s="41">
        <v>1</v>
      </c>
      <c r="S13" s="41" t="s">
        <v>99</v>
      </c>
      <c r="T13" s="41" t="s">
        <v>100</v>
      </c>
      <c r="U13" s="41"/>
    </row>
    <row r="14" spans="3:21" ht="16.5" thickBot="1">
      <c r="C14" s="40">
        <v>100</v>
      </c>
      <c r="D14" s="41">
        <v>7.0000000000000007E-2</v>
      </c>
      <c r="E14" s="41">
        <v>0</v>
      </c>
      <c r="F14" s="41">
        <v>0</v>
      </c>
      <c r="O14" s="40">
        <v>100</v>
      </c>
      <c r="P14" s="41">
        <v>1</v>
      </c>
      <c r="Q14" s="41">
        <v>1</v>
      </c>
      <c r="R14" s="41">
        <v>1</v>
      </c>
      <c r="S14" s="41" t="s">
        <v>101</v>
      </c>
      <c r="T14" s="41"/>
      <c r="U14" s="41"/>
    </row>
    <row r="18" spans="3:21">
      <c r="D18" s="173" t="s">
        <v>102</v>
      </c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</row>
    <row r="20" spans="3:21" ht="15" thickBot="1"/>
    <row r="21" spans="3:21" ht="15.75">
      <c r="C21" s="175" t="s">
        <v>103</v>
      </c>
      <c r="D21" s="176"/>
      <c r="E21" s="176"/>
      <c r="F21" s="176"/>
      <c r="G21" s="176"/>
      <c r="H21" s="176"/>
      <c r="I21" s="176"/>
      <c r="J21" s="176"/>
      <c r="K21" s="177"/>
    </row>
    <row r="22" spans="3:21" ht="15.75">
      <c r="C22" s="178" t="s">
        <v>104</v>
      </c>
      <c r="D22" s="179"/>
      <c r="E22" s="179"/>
      <c r="F22" s="179"/>
      <c r="G22" s="179"/>
      <c r="H22" s="179"/>
      <c r="I22" s="179"/>
      <c r="J22" s="179"/>
      <c r="K22" s="180"/>
    </row>
    <row r="23" spans="3:21" ht="16.5" thickBot="1">
      <c r="C23" s="167" t="s">
        <v>105</v>
      </c>
      <c r="D23" s="168"/>
      <c r="E23" s="168"/>
      <c r="F23" s="168"/>
      <c r="G23" s="168"/>
      <c r="H23" s="168"/>
      <c r="I23" s="168"/>
      <c r="J23" s="168"/>
      <c r="K23" s="169"/>
    </row>
    <row r="24" spans="3:21" ht="95.25" thickBot="1">
      <c r="C24" s="44" t="s">
        <v>18</v>
      </c>
      <c r="D24" s="141" t="s">
        <v>106</v>
      </c>
      <c r="E24" s="141" t="s">
        <v>107</v>
      </c>
      <c r="F24" s="141" t="s">
        <v>108</v>
      </c>
      <c r="G24" s="141" t="s">
        <v>2</v>
      </c>
      <c r="H24" s="141" t="s">
        <v>109</v>
      </c>
      <c r="I24" s="141" t="s">
        <v>110</v>
      </c>
      <c r="J24" s="141" t="s">
        <v>111</v>
      </c>
      <c r="K24" s="39" t="s">
        <v>112</v>
      </c>
      <c r="M24" s="74"/>
    </row>
    <row r="25" spans="3:21" ht="16.5" thickBot="1">
      <c r="C25" s="52" t="s">
        <v>113</v>
      </c>
      <c r="D25" s="53">
        <v>45</v>
      </c>
      <c r="E25" s="53" t="s">
        <v>114</v>
      </c>
      <c r="F25" s="53">
        <v>71</v>
      </c>
      <c r="G25" s="53">
        <v>70</v>
      </c>
      <c r="H25" s="53">
        <f>0.2*60</f>
        <v>12</v>
      </c>
      <c r="I25" s="53">
        <f>0.7*10</f>
        <v>7</v>
      </c>
      <c r="J25" s="53"/>
      <c r="K25" s="53">
        <f>H25-(60*0.13)-I25</f>
        <v>-2.8000000000000007</v>
      </c>
    </row>
    <row r="26" spans="3:21" ht="16.5" thickBot="1">
      <c r="C26" s="52" t="s">
        <v>115</v>
      </c>
      <c r="D26" s="53">
        <v>7</v>
      </c>
      <c r="E26" s="53" t="s">
        <v>116</v>
      </c>
      <c r="F26" s="53">
        <v>33</v>
      </c>
      <c r="G26" s="53">
        <v>70</v>
      </c>
      <c r="H26" s="53">
        <f>0.2*60</f>
        <v>12</v>
      </c>
      <c r="I26" s="53">
        <f>0.7*10</f>
        <v>7</v>
      </c>
      <c r="J26" s="53"/>
      <c r="K26" s="53">
        <f>H26-(60*0.13)-I26</f>
        <v>-2.8000000000000007</v>
      </c>
    </row>
    <row r="27" spans="3:21" ht="16.5" thickBot="1">
      <c r="C27" s="52" t="s">
        <v>117</v>
      </c>
      <c r="D27" s="53">
        <v>53</v>
      </c>
      <c r="E27" s="53" t="s">
        <v>114</v>
      </c>
      <c r="F27" s="53">
        <v>58</v>
      </c>
      <c r="G27" s="53">
        <v>60</v>
      </c>
      <c r="H27" s="53">
        <f>0.2*60</f>
        <v>12</v>
      </c>
      <c r="I27" s="53"/>
      <c r="J27" s="53"/>
      <c r="K27" s="53">
        <f>H27-(60*0.13)</f>
        <v>4.1999999999999993</v>
      </c>
    </row>
    <row r="28" spans="3:21" ht="16.5" thickBot="1">
      <c r="C28" s="52" t="s">
        <v>118</v>
      </c>
      <c r="D28" s="53">
        <v>17</v>
      </c>
      <c r="E28" s="53" t="s">
        <v>116</v>
      </c>
      <c r="F28" s="53">
        <v>4</v>
      </c>
      <c r="G28" s="53">
        <v>50</v>
      </c>
      <c r="H28" s="53">
        <f>G28*0.2</f>
        <v>10</v>
      </c>
      <c r="I28" s="53"/>
      <c r="J28" s="53">
        <f>10*0.02</f>
        <v>0.2</v>
      </c>
      <c r="K28" s="53">
        <f>H28-(60*0.13)+J28</f>
        <v>2.3999999999999995</v>
      </c>
    </row>
    <row r="29" spans="3:21" ht="16.5" thickBot="1">
      <c r="C29" s="52" t="s">
        <v>119</v>
      </c>
      <c r="D29" s="53">
        <v>69</v>
      </c>
      <c r="E29" s="53" t="s">
        <v>114</v>
      </c>
      <c r="F29" s="53">
        <v>12</v>
      </c>
      <c r="G29" s="53">
        <v>50</v>
      </c>
      <c r="H29" s="53">
        <f>G29*0.2</f>
        <v>10</v>
      </c>
      <c r="I29" s="53"/>
      <c r="J29" s="53">
        <f>10*0.02</f>
        <v>0.2</v>
      </c>
      <c r="K29" s="53">
        <f>H29-(60*0.13)+J29</f>
        <v>2.3999999999999995</v>
      </c>
    </row>
    <row r="30" spans="3:21" ht="16.5" thickBot="1">
      <c r="C30" s="52" t="s">
        <v>120</v>
      </c>
      <c r="D30" s="53">
        <v>59</v>
      </c>
      <c r="E30" s="53"/>
      <c r="F30" s="53">
        <v>69</v>
      </c>
      <c r="G30" s="53"/>
      <c r="H30" s="53"/>
      <c r="I30" s="53"/>
      <c r="J30" s="53"/>
      <c r="K30" s="53"/>
    </row>
    <row r="31" spans="3:21" ht="16.5" thickBot="1">
      <c r="C31" s="52" t="s">
        <v>121</v>
      </c>
      <c r="D31" s="53">
        <v>89</v>
      </c>
      <c r="E31" s="53"/>
      <c r="F31" s="53">
        <v>25</v>
      </c>
      <c r="G31" s="53"/>
      <c r="H31" s="53"/>
      <c r="I31" s="53"/>
      <c r="J31" s="53"/>
      <c r="K31" s="53"/>
    </row>
    <row r="32" spans="3:21" ht="16.5" thickBot="1">
      <c r="C32" s="52" t="s">
        <v>122</v>
      </c>
      <c r="D32" s="53">
        <v>42</v>
      </c>
      <c r="E32" s="53"/>
      <c r="F32" s="53">
        <v>64</v>
      </c>
      <c r="G32" s="53"/>
      <c r="H32" s="53"/>
      <c r="I32" s="53"/>
      <c r="J32" s="53"/>
      <c r="K32" s="53"/>
    </row>
    <row r="33" spans="3:11" ht="16.5" thickBot="1">
      <c r="C33" s="52" t="s">
        <v>123</v>
      </c>
      <c r="D33" s="53">
        <v>36</v>
      </c>
      <c r="E33" s="53"/>
      <c r="F33" s="53">
        <v>79</v>
      </c>
      <c r="G33" s="53"/>
      <c r="H33" s="53"/>
      <c r="I33" s="53"/>
      <c r="J33" s="53"/>
      <c r="K33" s="53"/>
    </row>
    <row r="34" spans="3:11" ht="16.5" thickBot="1">
      <c r="C34" s="52" t="s">
        <v>56</v>
      </c>
      <c r="D34" s="53">
        <v>58</v>
      </c>
      <c r="E34" s="53"/>
      <c r="F34" s="53">
        <v>83</v>
      </c>
      <c r="G34" s="53"/>
      <c r="H34" s="53"/>
      <c r="I34" s="53"/>
      <c r="J34" s="53"/>
      <c r="K34" s="53"/>
    </row>
    <row r="35" spans="3:11" ht="16.5" thickBot="1">
      <c r="C35" s="52" t="s">
        <v>57</v>
      </c>
      <c r="D35" s="53">
        <v>15</v>
      </c>
      <c r="E35" s="53"/>
      <c r="F35" s="53">
        <v>85</v>
      </c>
      <c r="G35" s="53"/>
      <c r="H35" s="53"/>
      <c r="I35" s="53"/>
      <c r="J35" s="53"/>
      <c r="K35" s="53"/>
    </row>
    <row r="36" spans="3:11" ht="16.5" thickBot="1">
      <c r="C36" s="52" t="s">
        <v>58</v>
      </c>
      <c r="D36" s="53">
        <v>92</v>
      </c>
      <c r="E36" s="53"/>
      <c r="F36" s="53">
        <v>24</v>
      </c>
      <c r="G36" s="53"/>
      <c r="H36" s="53"/>
      <c r="I36" s="53"/>
      <c r="J36" s="53"/>
      <c r="K36" s="53"/>
    </row>
    <row r="37" spans="3:11" ht="16.5" thickBot="1">
      <c r="C37" s="52" t="s">
        <v>59</v>
      </c>
      <c r="D37" s="53">
        <v>24</v>
      </c>
      <c r="E37" s="53"/>
      <c r="F37" s="53">
        <v>35</v>
      </c>
      <c r="G37" s="53"/>
      <c r="H37" s="53"/>
      <c r="I37" s="53"/>
      <c r="J37" s="53"/>
      <c r="K37" s="53"/>
    </row>
    <row r="38" spans="3:11" ht="16.5" thickBot="1">
      <c r="C38" s="52" t="s">
        <v>60</v>
      </c>
      <c r="D38" s="53">
        <v>20</v>
      </c>
      <c r="E38" s="53"/>
      <c r="F38" s="53">
        <v>24</v>
      </c>
      <c r="G38" s="53"/>
      <c r="H38" s="53"/>
      <c r="I38" s="53"/>
      <c r="J38" s="53"/>
      <c r="K38" s="53"/>
    </row>
    <row r="39" spans="3:11" ht="16.5" thickBot="1">
      <c r="C39" s="52" t="s">
        <v>61</v>
      </c>
      <c r="D39" s="53">
        <v>91</v>
      </c>
      <c r="E39" s="53"/>
      <c r="F39" s="53">
        <v>98</v>
      </c>
      <c r="G39" s="53"/>
      <c r="H39" s="53"/>
      <c r="I39" s="53"/>
      <c r="J39" s="53"/>
      <c r="K39" s="53"/>
    </row>
    <row r="40" spans="3:11" ht="16.5" thickBot="1">
      <c r="C40" s="52" t="s">
        <v>62</v>
      </c>
      <c r="D40" s="53">
        <v>21</v>
      </c>
      <c r="E40" s="53"/>
      <c r="F40" s="53">
        <v>29</v>
      </c>
      <c r="G40" s="53"/>
      <c r="H40" s="53"/>
      <c r="I40" s="53"/>
      <c r="J40" s="53"/>
      <c r="K40" s="53"/>
    </row>
    <row r="41" spans="3:11" ht="16.5" thickBot="1">
      <c r="C41" s="52" t="s">
        <v>124</v>
      </c>
      <c r="D41" s="53">
        <v>71</v>
      </c>
      <c r="E41" s="53"/>
      <c r="F41" s="53">
        <v>66</v>
      </c>
      <c r="G41" s="53"/>
      <c r="H41" s="53"/>
      <c r="I41" s="53"/>
      <c r="J41" s="53"/>
      <c r="K41" s="53"/>
    </row>
    <row r="42" spans="3:11" ht="16.5" thickBot="1">
      <c r="C42" s="52" t="s">
        <v>125</v>
      </c>
      <c r="D42" s="53">
        <v>80</v>
      </c>
      <c r="E42" s="53"/>
      <c r="F42" s="53">
        <v>56</v>
      </c>
      <c r="G42" s="53"/>
      <c r="H42" s="53"/>
      <c r="I42" s="53"/>
      <c r="J42" s="53"/>
      <c r="K42" s="53"/>
    </row>
    <row r="43" spans="3:11" ht="16.5" thickBot="1">
      <c r="C43" s="52" t="s">
        <v>126</v>
      </c>
      <c r="D43" s="53">
        <v>50</v>
      </c>
      <c r="E43" s="53"/>
      <c r="F43" s="53">
        <v>86</v>
      </c>
      <c r="G43" s="53"/>
      <c r="H43" s="53"/>
      <c r="I43" s="53"/>
      <c r="J43" s="53"/>
      <c r="K43" s="53"/>
    </row>
    <row r="44" spans="3:11" ht="16.5" thickBot="1">
      <c r="C44" s="52" t="s">
        <v>127</v>
      </c>
      <c r="D44" s="53">
        <v>93</v>
      </c>
      <c r="E44" s="53"/>
      <c r="F44" s="53">
        <v>31</v>
      </c>
      <c r="G44" s="53"/>
      <c r="H44" s="53"/>
      <c r="I44" s="53"/>
      <c r="J44" s="53"/>
      <c r="K44" s="53"/>
    </row>
  </sheetData>
  <mergeCells count="7">
    <mergeCell ref="C23:K23"/>
    <mergeCell ref="D6:F6"/>
    <mergeCell ref="P6:R6"/>
    <mergeCell ref="S6:U6"/>
    <mergeCell ref="D18:U18"/>
    <mergeCell ref="C21:K21"/>
    <mergeCell ref="C22:K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Z37"/>
  <sheetViews>
    <sheetView topLeftCell="O24" zoomScale="112" zoomScaleNormal="155" workbookViewId="0">
      <selection activeCell="W34" sqref="W34"/>
    </sheetView>
  </sheetViews>
  <sheetFormatPr defaultRowHeight="14.25"/>
  <cols>
    <col min="20" max="20" width="12.125" customWidth="1"/>
    <col min="21" max="21" width="12.25" customWidth="1"/>
    <col min="22" max="22" width="13.375" customWidth="1"/>
    <col min="23" max="23" width="13.625" customWidth="1"/>
    <col min="25" max="25" width="12.25" customWidth="1"/>
    <col min="26" max="26" width="12" customWidth="1"/>
  </cols>
  <sheetData>
    <row r="5" spans="2:26" ht="19.5" thickBot="1">
      <c r="B5" s="95" t="s">
        <v>28</v>
      </c>
    </row>
    <row r="6" spans="2:26">
      <c r="B6" s="153" t="s">
        <v>29</v>
      </c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5"/>
    </row>
    <row r="7" spans="2:26" ht="15" thickBot="1">
      <c r="B7" s="156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8"/>
    </row>
    <row r="8" spans="2:26" ht="16.5" thickBot="1">
      <c r="B8" s="159"/>
      <c r="C8" s="161"/>
      <c r="D8" s="162"/>
      <c r="E8" s="162"/>
      <c r="F8" s="162"/>
      <c r="G8" s="163"/>
      <c r="H8" s="161"/>
      <c r="I8" s="162"/>
      <c r="J8" s="162"/>
      <c r="K8" s="162"/>
      <c r="L8" s="163"/>
      <c r="M8" s="161"/>
      <c r="N8" s="162"/>
      <c r="O8" s="162"/>
      <c r="P8" s="162"/>
      <c r="Q8" s="163"/>
    </row>
    <row r="9" spans="2:26" ht="19.5" thickBot="1">
      <c r="B9" s="160"/>
      <c r="C9" s="164" t="s">
        <v>30</v>
      </c>
      <c r="D9" s="165"/>
      <c r="E9" s="165"/>
      <c r="F9" s="165"/>
      <c r="G9" s="166"/>
      <c r="H9" s="164" t="s">
        <v>31</v>
      </c>
      <c r="I9" s="165"/>
      <c r="J9" s="165"/>
      <c r="K9" s="165"/>
      <c r="L9" s="166"/>
      <c r="M9" s="164" t="s">
        <v>32</v>
      </c>
      <c r="N9" s="165"/>
      <c r="O9" s="165"/>
      <c r="P9" s="165"/>
      <c r="Q9" s="166"/>
      <c r="S9" s="149" t="s">
        <v>33</v>
      </c>
      <c r="T9" s="150"/>
      <c r="U9" s="150"/>
      <c r="V9" s="150"/>
      <c r="W9" s="150"/>
      <c r="X9" s="150"/>
      <c r="Y9" s="150"/>
      <c r="Z9" s="151"/>
    </row>
    <row r="10" spans="2:26" ht="16.5" thickTop="1">
      <c r="B10" s="152" t="s">
        <v>34</v>
      </c>
      <c r="C10" s="152" t="s">
        <v>35</v>
      </c>
      <c r="D10" s="96" t="s">
        <v>36</v>
      </c>
      <c r="E10" s="145" t="s">
        <v>37</v>
      </c>
      <c r="F10" s="145" t="s">
        <v>35</v>
      </c>
      <c r="G10" s="96" t="s">
        <v>38</v>
      </c>
      <c r="H10" s="145" t="s">
        <v>35</v>
      </c>
      <c r="I10" s="96" t="s">
        <v>36</v>
      </c>
      <c r="J10" s="145" t="s">
        <v>37</v>
      </c>
      <c r="K10" s="145" t="s">
        <v>35</v>
      </c>
      <c r="L10" s="96" t="s">
        <v>38</v>
      </c>
      <c r="M10" s="145" t="s">
        <v>35</v>
      </c>
      <c r="N10" s="96" t="s">
        <v>36</v>
      </c>
      <c r="O10" s="145" t="s">
        <v>37</v>
      </c>
      <c r="P10" s="145" t="s">
        <v>35</v>
      </c>
      <c r="Q10" s="96" t="s">
        <v>38</v>
      </c>
      <c r="S10" s="147" t="s">
        <v>34</v>
      </c>
      <c r="T10" s="101" t="s">
        <v>30</v>
      </c>
      <c r="U10" s="101" t="s">
        <v>31</v>
      </c>
      <c r="V10" s="101" t="s">
        <v>32</v>
      </c>
      <c r="W10" s="101" t="s">
        <v>39</v>
      </c>
      <c r="X10" s="101" t="s">
        <v>37</v>
      </c>
      <c r="Y10" s="101" t="s">
        <v>35</v>
      </c>
      <c r="Z10" s="101" t="s">
        <v>38</v>
      </c>
    </row>
    <row r="11" spans="2:26" ht="16.5" thickBot="1">
      <c r="B11" s="148"/>
      <c r="C11" s="148"/>
      <c r="D11" s="97" t="s">
        <v>40</v>
      </c>
      <c r="E11" s="146"/>
      <c r="F11" s="146"/>
      <c r="G11" s="97" t="s">
        <v>41</v>
      </c>
      <c r="H11" s="146"/>
      <c r="I11" s="97" t="s">
        <v>40</v>
      </c>
      <c r="J11" s="146"/>
      <c r="K11" s="146"/>
      <c r="L11" s="97" t="s">
        <v>41</v>
      </c>
      <c r="M11" s="146"/>
      <c r="N11" s="97" t="s">
        <v>40</v>
      </c>
      <c r="O11" s="146"/>
      <c r="P11" s="146"/>
      <c r="Q11" s="97" t="s">
        <v>41</v>
      </c>
      <c r="S11" s="148"/>
      <c r="T11" s="102" t="s">
        <v>42</v>
      </c>
      <c r="U11" s="102" t="s">
        <v>42</v>
      </c>
      <c r="V11" s="102" t="s">
        <v>42</v>
      </c>
      <c r="W11" s="102" t="s">
        <v>43</v>
      </c>
      <c r="X11" s="102" t="s">
        <v>44</v>
      </c>
      <c r="Y11" s="102" t="s">
        <v>45</v>
      </c>
      <c r="Z11" s="102" t="s">
        <v>46</v>
      </c>
    </row>
    <row r="12" spans="2:26" ht="17.25" thickTop="1" thickBot="1">
      <c r="B12" s="98" t="s">
        <v>47</v>
      </c>
      <c r="C12" s="99">
        <v>5</v>
      </c>
      <c r="D12" s="109">
        <v>1000</v>
      </c>
      <c r="E12" s="109">
        <v>1000</v>
      </c>
      <c r="F12" s="110">
        <v>2</v>
      </c>
      <c r="G12" s="109">
        <v>5</v>
      </c>
      <c r="H12" s="110">
        <v>0</v>
      </c>
      <c r="I12" s="109">
        <v>1900</v>
      </c>
      <c r="J12" s="109">
        <v>1900</v>
      </c>
      <c r="K12" s="110">
        <v>3</v>
      </c>
      <c r="L12" s="109">
        <v>5</v>
      </c>
      <c r="M12" s="110">
        <v>14</v>
      </c>
      <c r="N12" s="109">
        <v>1100</v>
      </c>
      <c r="O12" s="109">
        <f>N12</f>
        <v>1100</v>
      </c>
      <c r="P12" s="110">
        <v>4</v>
      </c>
      <c r="Q12" s="109">
        <v>5</v>
      </c>
      <c r="S12" s="103" t="s">
        <v>47</v>
      </c>
      <c r="T12" s="100">
        <v>1000</v>
      </c>
      <c r="U12" s="100">
        <v>1900</v>
      </c>
      <c r="V12" s="100">
        <v>1100</v>
      </c>
      <c r="W12" s="100">
        <v>1000</v>
      </c>
      <c r="X12" s="100">
        <f>W12</f>
        <v>1000</v>
      </c>
      <c r="Y12" s="100">
        <v>3</v>
      </c>
      <c r="Z12" s="100">
        <v>5</v>
      </c>
    </row>
    <row r="13" spans="2:26" ht="16.5" thickBot="1">
      <c r="B13" s="98" t="s">
        <v>48</v>
      </c>
      <c r="C13" s="99">
        <v>69</v>
      </c>
      <c r="D13" s="109">
        <v>1400</v>
      </c>
      <c r="E13" s="109">
        <f>D13+E12</f>
        <v>2400</v>
      </c>
      <c r="F13" s="110">
        <v>7</v>
      </c>
      <c r="G13" s="109">
        <v>10</v>
      </c>
      <c r="H13" s="110">
        <v>20</v>
      </c>
      <c r="I13" s="109">
        <v>1100</v>
      </c>
      <c r="J13" s="109">
        <f>I13+J12</f>
        <v>3000</v>
      </c>
      <c r="K13" s="110">
        <v>9</v>
      </c>
      <c r="L13" s="109">
        <v>10</v>
      </c>
      <c r="M13" s="110">
        <v>20</v>
      </c>
      <c r="N13" s="109">
        <v>1100</v>
      </c>
      <c r="O13" s="109">
        <f>N13+O12</f>
        <v>2200</v>
      </c>
      <c r="P13" s="110">
        <v>6</v>
      </c>
      <c r="Q13" s="109">
        <v>5</v>
      </c>
      <c r="S13" s="103" t="s">
        <v>48</v>
      </c>
      <c r="T13" s="100">
        <v>2400</v>
      </c>
      <c r="U13" s="100">
        <v>3000</v>
      </c>
      <c r="V13" s="100">
        <v>2200</v>
      </c>
      <c r="W13" s="100">
        <f>MIN(T13:V13)</f>
        <v>2200</v>
      </c>
      <c r="X13" s="100">
        <f>W13+X12</f>
        <v>3200</v>
      </c>
      <c r="Y13" s="100">
        <v>7</v>
      </c>
      <c r="Z13" s="100">
        <v>10</v>
      </c>
    </row>
    <row r="14" spans="2:26" ht="16.5" thickBot="1">
      <c r="B14" s="98" t="s">
        <v>49</v>
      </c>
      <c r="C14" s="99">
        <v>37</v>
      </c>
      <c r="D14" s="109">
        <v>1200</v>
      </c>
      <c r="E14" s="109">
        <f>D14+E13</f>
        <v>3600</v>
      </c>
      <c r="F14" s="110">
        <v>3</v>
      </c>
      <c r="G14" s="109">
        <v>5</v>
      </c>
      <c r="H14" s="110">
        <v>23</v>
      </c>
      <c r="I14" s="109">
        <v>1100</v>
      </c>
      <c r="J14" s="109">
        <f t="shared" ref="J14:J27" si="0">I14+J13</f>
        <v>4100</v>
      </c>
      <c r="K14" s="110">
        <v>1</v>
      </c>
      <c r="L14" s="109">
        <v>5</v>
      </c>
      <c r="M14" s="110">
        <v>86</v>
      </c>
      <c r="N14" s="109">
        <v>1700</v>
      </c>
      <c r="O14" s="109">
        <f t="shared" ref="O14:O27" si="1">N14+O13</f>
        <v>3900</v>
      </c>
      <c r="P14" s="110">
        <v>9</v>
      </c>
      <c r="Q14" s="109">
        <v>10</v>
      </c>
      <c r="S14" s="103" t="s">
        <v>49</v>
      </c>
      <c r="T14" s="100">
        <v>3600</v>
      </c>
      <c r="U14" s="100">
        <v>4100</v>
      </c>
      <c r="V14" s="100">
        <v>3900</v>
      </c>
      <c r="W14" s="100">
        <f t="shared" ref="W14:W27" si="2">MIN(T14:V14)</f>
        <v>3600</v>
      </c>
      <c r="X14" s="100">
        <f t="shared" ref="X14:X27" si="3">W14+X13</f>
        <v>6800</v>
      </c>
      <c r="Y14" s="100">
        <v>2</v>
      </c>
      <c r="Z14" s="100">
        <v>5</v>
      </c>
    </row>
    <row r="15" spans="2:26" ht="16.5" thickBot="1">
      <c r="B15" s="98" t="s">
        <v>50</v>
      </c>
      <c r="C15" s="99">
        <v>95</v>
      </c>
      <c r="D15" s="109">
        <v>1800</v>
      </c>
      <c r="E15" s="109">
        <f t="shared" ref="E15:E27" si="4">D15+E14</f>
        <v>5400</v>
      </c>
      <c r="F15" s="110">
        <v>9</v>
      </c>
      <c r="G15" s="109">
        <v>10</v>
      </c>
      <c r="H15" s="110">
        <v>87</v>
      </c>
      <c r="I15" s="109">
        <v>1700</v>
      </c>
      <c r="J15" s="109">
        <f t="shared" si="0"/>
        <v>5800</v>
      </c>
      <c r="K15" s="110">
        <v>3</v>
      </c>
      <c r="L15" s="109">
        <v>5</v>
      </c>
      <c r="M15" s="110">
        <v>25</v>
      </c>
      <c r="N15" s="109">
        <v>1200</v>
      </c>
      <c r="O15" s="109">
        <f t="shared" si="1"/>
        <v>5100</v>
      </c>
      <c r="P15" s="110">
        <v>4</v>
      </c>
      <c r="Q15" s="109">
        <v>5</v>
      </c>
      <c r="S15" s="103" t="s">
        <v>50</v>
      </c>
      <c r="T15" s="100">
        <v>5400</v>
      </c>
      <c r="U15" s="100">
        <v>5800</v>
      </c>
      <c r="V15" s="100">
        <v>5100</v>
      </c>
      <c r="W15" s="100">
        <f t="shared" si="2"/>
        <v>5100</v>
      </c>
      <c r="X15" s="100">
        <f t="shared" si="3"/>
        <v>11900</v>
      </c>
      <c r="Y15" s="100">
        <v>9</v>
      </c>
      <c r="Z15" s="100">
        <v>10</v>
      </c>
    </row>
    <row r="16" spans="2:26" ht="16.5" thickBot="1">
      <c r="B16" s="98" t="s">
        <v>51</v>
      </c>
      <c r="C16" s="99">
        <v>63</v>
      </c>
      <c r="D16" s="111">
        <v>1400</v>
      </c>
      <c r="E16" s="111">
        <f t="shared" si="4"/>
        <v>6800</v>
      </c>
      <c r="F16" s="112">
        <v>5</v>
      </c>
      <c r="G16" s="111">
        <v>5</v>
      </c>
      <c r="H16" s="112">
        <v>71</v>
      </c>
      <c r="I16" s="111">
        <v>1500</v>
      </c>
      <c r="J16" s="111">
        <f t="shared" si="0"/>
        <v>7300</v>
      </c>
      <c r="K16" s="112">
        <v>7</v>
      </c>
      <c r="L16" s="111">
        <v>10</v>
      </c>
      <c r="M16" s="112">
        <v>89</v>
      </c>
      <c r="N16" s="111">
        <v>1700</v>
      </c>
      <c r="O16" s="111">
        <f t="shared" si="1"/>
        <v>6800</v>
      </c>
      <c r="P16" s="112">
        <v>7</v>
      </c>
      <c r="Q16" s="111">
        <v>10</v>
      </c>
      <c r="S16" s="103" t="s">
        <v>51</v>
      </c>
      <c r="T16" s="100">
        <v>6800</v>
      </c>
      <c r="U16" s="100">
        <v>7300</v>
      </c>
      <c r="V16" s="100">
        <v>6800</v>
      </c>
      <c r="W16" s="100">
        <f t="shared" si="2"/>
        <v>6800</v>
      </c>
      <c r="X16" s="100">
        <f t="shared" si="3"/>
        <v>18700</v>
      </c>
      <c r="Y16" s="100">
        <v>8</v>
      </c>
      <c r="Z16" s="100">
        <v>10</v>
      </c>
    </row>
    <row r="17" spans="2:26" ht="16.5" thickBot="1">
      <c r="B17" s="98" t="s">
        <v>52</v>
      </c>
      <c r="C17" s="99">
        <v>34</v>
      </c>
      <c r="D17" s="109">
        <v>1200</v>
      </c>
      <c r="E17" s="109">
        <f t="shared" si="4"/>
        <v>8000</v>
      </c>
      <c r="F17" s="110">
        <v>4</v>
      </c>
      <c r="G17" s="109">
        <v>5</v>
      </c>
      <c r="H17" s="110">
        <v>95</v>
      </c>
      <c r="I17" s="109">
        <v>1800</v>
      </c>
      <c r="J17" s="109">
        <f t="shared" si="0"/>
        <v>9100</v>
      </c>
      <c r="K17" s="110">
        <v>6</v>
      </c>
      <c r="L17" s="109">
        <v>5</v>
      </c>
      <c r="M17" s="110">
        <v>11</v>
      </c>
      <c r="N17" s="109">
        <v>1100</v>
      </c>
      <c r="O17" s="109">
        <f t="shared" si="1"/>
        <v>7900</v>
      </c>
      <c r="P17" s="110">
        <v>1</v>
      </c>
      <c r="Q17" s="109">
        <v>5</v>
      </c>
      <c r="S17" s="103" t="s">
        <v>52</v>
      </c>
      <c r="T17" s="100">
        <v>8000</v>
      </c>
      <c r="U17" s="100">
        <v>9100</v>
      </c>
      <c r="V17" s="100">
        <v>7900</v>
      </c>
      <c r="W17" s="100">
        <f t="shared" si="2"/>
        <v>7900</v>
      </c>
      <c r="X17" s="100">
        <f t="shared" si="3"/>
        <v>26600</v>
      </c>
      <c r="Y17" s="100">
        <v>4</v>
      </c>
      <c r="Z17" s="100">
        <v>5</v>
      </c>
    </row>
    <row r="18" spans="2:26" ht="16.5" thickBot="1">
      <c r="B18" s="98" t="s">
        <v>53</v>
      </c>
      <c r="C18" s="99">
        <v>53</v>
      </c>
      <c r="D18" s="109">
        <v>1300</v>
      </c>
      <c r="E18" s="109">
        <f t="shared" si="4"/>
        <v>9300</v>
      </c>
      <c r="F18" s="110">
        <v>0</v>
      </c>
      <c r="G18" s="109">
        <v>15</v>
      </c>
      <c r="H18" s="110">
        <v>82</v>
      </c>
      <c r="I18" s="109">
        <v>1500</v>
      </c>
      <c r="J18" s="109">
        <f t="shared" si="0"/>
        <v>10600</v>
      </c>
      <c r="K18" s="110">
        <v>3</v>
      </c>
      <c r="L18" s="109">
        <v>5</v>
      </c>
      <c r="M18" s="110">
        <v>96</v>
      </c>
      <c r="N18" s="109">
        <v>1900</v>
      </c>
      <c r="O18" s="109">
        <f t="shared" si="1"/>
        <v>9800</v>
      </c>
      <c r="P18" s="110">
        <v>2</v>
      </c>
      <c r="Q18" s="109">
        <v>5</v>
      </c>
      <c r="S18" s="103" t="s">
        <v>53</v>
      </c>
      <c r="T18" s="100">
        <v>9300</v>
      </c>
      <c r="U18" s="100">
        <v>10600</v>
      </c>
      <c r="V18" s="100">
        <v>9800</v>
      </c>
      <c r="W18" s="100">
        <f t="shared" si="2"/>
        <v>9300</v>
      </c>
      <c r="X18" s="100">
        <f t="shared" si="3"/>
        <v>35900</v>
      </c>
      <c r="Y18" s="100">
        <v>5</v>
      </c>
      <c r="Z18" s="100">
        <v>5</v>
      </c>
    </row>
    <row r="19" spans="2:26" ht="16.5" thickBot="1">
      <c r="B19" s="98" t="s">
        <v>54</v>
      </c>
      <c r="C19" s="99">
        <v>83</v>
      </c>
      <c r="D19" s="111">
        <v>1600</v>
      </c>
      <c r="E19" s="111">
        <f t="shared" si="4"/>
        <v>10900</v>
      </c>
      <c r="F19" s="112">
        <v>1</v>
      </c>
      <c r="G19" s="111">
        <v>5</v>
      </c>
      <c r="H19" s="112">
        <v>45</v>
      </c>
      <c r="I19" s="111">
        <v>1200</v>
      </c>
      <c r="J19" s="111">
        <f t="shared" si="0"/>
        <v>11800</v>
      </c>
      <c r="K19" s="112">
        <v>5</v>
      </c>
      <c r="L19" s="111">
        <v>5</v>
      </c>
      <c r="M19" s="112">
        <v>22</v>
      </c>
      <c r="N19" s="111">
        <v>1100</v>
      </c>
      <c r="O19" s="111">
        <f t="shared" si="1"/>
        <v>10900</v>
      </c>
      <c r="P19" s="112">
        <v>0</v>
      </c>
      <c r="Q19" s="111">
        <v>15</v>
      </c>
      <c r="S19" s="103" t="s">
        <v>54</v>
      </c>
      <c r="T19" s="100">
        <v>10900</v>
      </c>
      <c r="U19" s="100">
        <v>11800</v>
      </c>
      <c r="V19" s="100">
        <v>10900</v>
      </c>
      <c r="W19" s="100">
        <f t="shared" si="2"/>
        <v>10900</v>
      </c>
      <c r="X19" s="100">
        <f t="shared" si="3"/>
        <v>46800</v>
      </c>
      <c r="Y19" s="100">
        <v>6</v>
      </c>
      <c r="Z19" s="100">
        <v>5</v>
      </c>
    </row>
    <row r="20" spans="2:26" ht="16.5" thickBot="1">
      <c r="B20" s="98" t="s">
        <v>55</v>
      </c>
      <c r="C20" s="99">
        <v>11</v>
      </c>
      <c r="D20" s="109">
        <v>1100</v>
      </c>
      <c r="E20" s="109">
        <f t="shared" si="4"/>
        <v>12000</v>
      </c>
      <c r="F20" s="110">
        <v>3</v>
      </c>
      <c r="G20" s="109">
        <v>5</v>
      </c>
      <c r="H20" s="110">
        <v>17</v>
      </c>
      <c r="I20" s="109">
        <v>1100</v>
      </c>
      <c r="J20" s="109">
        <f t="shared" si="0"/>
        <v>12900</v>
      </c>
      <c r="K20" s="110">
        <v>0</v>
      </c>
      <c r="L20" s="109">
        <v>15</v>
      </c>
      <c r="M20" s="110">
        <v>37</v>
      </c>
      <c r="N20" s="109">
        <v>1200</v>
      </c>
      <c r="O20" s="109">
        <f t="shared" si="1"/>
        <v>12100</v>
      </c>
      <c r="P20" s="110">
        <v>5</v>
      </c>
      <c r="Q20" s="109">
        <v>5</v>
      </c>
      <c r="S20" s="103" t="s">
        <v>55</v>
      </c>
      <c r="T20" s="100">
        <v>12000</v>
      </c>
      <c r="U20" s="100">
        <v>12900</v>
      </c>
      <c r="V20" s="100">
        <v>12100</v>
      </c>
      <c r="W20" s="100">
        <f t="shared" si="2"/>
        <v>12000</v>
      </c>
      <c r="X20" s="100">
        <f t="shared" si="3"/>
        <v>58800</v>
      </c>
      <c r="Y20" s="100">
        <v>5</v>
      </c>
      <c r="Z20" s="100">
        <v>5</v>
      </c>
    </row>
    <row r="21" spans="2:26" ht="16.5" thickBot="1">
      <c r="B21" s="98" t="s">
        <v>56</v>
      </c>
      <c r="C21" s="99">
        <v>32</v>
      </c>
      <c r="D21" s="109">
        <v>1200</v>
      </c>
      <c r="E21" s="109">
        <f t="shared" si="4"/>
        <v>13200</v>
      </c>
      <c r="F21" s="110">
        <v>8</v>
      </c>
      <c r="G21" s="109">
        <v>10</v>
      </c>
      <c r="H21" s="110">
        <v>19</v>
      </c>
      <c r="I21" s="109">
        <v>1100</v>
      </c>
      <c r="J21" s="109">
        <f t="shared" si="0"/>
        <v>14000</v>
      </c>
      <c r="K21" s="110">
        <v>4</v>
      </c>
      <c r="L21" s="109">
        <v>5</v>
      </c>
      <c r="M21" s="110">
        <v>7</v>
      </c>
      <c r="N21" s="109">
        <v>1000</v>
      </c>
      <c r="O21" s="109">
        <f t="shared" si="1"/>
        <v>13100</v>
      </c>
      <c r="P21" s="110">
        <v>7</v>
      </c>
      <c r="Q21" s="109">
        <v>10</v>
      </c>
      <c r="S21" s="103" t="s">
        <v>56</v>
      </c>
      <c r="T21" s="100">
        <v>13200</v>
      </c>
      <c r="U21" s="100">
        <v>14000</v>
      </c>
      <c r="V21" s="100">
        <v>13100</v>
      </c>
      <c r="W21" s="100">
        <f t="shared" si="2"/>
        <v>13100</v>
      </c>
      <c r="X21" s="100">
        <f t="shared" si="3"/>
        <v>71900</v>
      </c>
      <c r="Y21" s="100">
        <v>7</v>
      </c>
      <c r="Z21" s="100">
        <v>10</v>
      </c>
    </row>
    <row r="22" spans="2:26" ht="16.5" thickBot="1">
      <c r="B22" s="98" t="s">
        <v>57</v>
      </c>
      <c r="C22" s="99">
        <v>55</v>
      </c>
      <c r="D22" s="109">
        <v>1300</v>
      </c>
      <c r="E22" s="109">
        <f t="shared" si="4"/>
        <v>14500</v>
      </c>
      <c r="F22" s="110">
        <v>7</v>
      </c>
      <c r="G22" s="109">
        <v>10</v>
      </c>
      <c r="H22" s="110">
        <v>80</v>
      </c>
      <c r="I22" s="109">
        <v>1500</v>
      </c>
      <c r="J22" s="109">
        <f t="shared" si="0"/>
        <v>15500</v>
      </c>
      <c r="K22" s="110">
        <v>2</v>
      </c>
      <c r="L22" s="109">
        <v>5</v>
      </c>
      <c r="M22" s="110">
        <v>19</v>
      </c>
      <c r="N22" s="109">
        <v>1100</v>
      </c>
      <c r="O22" s="109">
        <f t="shared" si="1"/>
        <v>14200</v>
      </c>
      <c r="P22" s="110">
        <v>0</v>
      </c>
      <c r="Q22" s="109">
        <v>15</v>
      </c>
      <c r="S22" s="103" t="s">
        <v>57</v>
      </c>
      <c r="T22" s="100">
        <v>14500</v>
      </c>
      <c r="U22" s="100">
        <v>15500</v>
      </c>
      <c r="V22" s="100">
        <v>14200</v>
      </c>
      <c r="W22" s="100">
        <f t="shared" si="2"/>
        <v>14200</v>
      </c>
      <c r="X22" s="100">
        <f t="shared" si="3"/>
        <v>86100</v>
      </c>
      <c r="Y22" s="100">
        <v>4</v>
      </c>
      <c r="Z22" s="100">
        <v>5</v>
      </c>
    </row>
    <row r="23" spans="2:26" ht="16.5" thickBot="1">
      <c r="B23" s="98" t="s">
        <v>58</v>
      </c>
      <c r="C23" s="99">
        <v>99</v>
      </c>
      <c r="D23" s="109">
        <v>1900</v>
      </c>
      <c r="E23" s="109">
        <f t="shared" si="4"/>
        <v>16400</v>
      </c>
      <c r="F23" s="110">
        <v>9</v>
      </c>
      <c r="G23" s="109">
        <v>10</v>
      </c>
      <c r="H23" s="110">
        <v>57</v>
      </c>
      <c r="I23" s="109">
        <v>1300</v>
      </c>
      <c r="J23" s="109">
        <f t="shared" si="0"/>
        <v>16800</v>
      </c>
      <c r="K23" s="110">
        <v>1</v>
      </c>
      <c r="L23" s="109">
        <v>5</v>
      </c>
      <c r="M23" s="110">
        <v>28</v>
      </c>
      <c r="N23" s="109">
        <v>1200</v>
      </c>
      <c r="O23" s="109">
        <f t="shared" si="1"/>
        <v>15400</v>
      </c>
      <c r="P23" s="110">
        <v>9</v>
      </c>
      <c r="Q23" s="109">
        <v>10</v>
      </c>
      <c r="S23" s="103" t="s">
        <v>58</v>
      </c>
      <c r="T23" s="100">
        <v>16400</v>
      </c>
      <c r="U23" s="100">
        <v>16800</v>
      </c>
      <c r="V23" s="100">
        <v>15400</v>
      </c>
      <c r="W23" s="100">
        <f t="shared" si="2"/>
        <v>15400</v>
      </c>
      <c r="X23" s="100">
        <f t="shared" si="3"/>
        <v>101500</v>
      </c>
      <c r="Y23" s="100">
        <v>1</v>
      </c>
      <c r="Z23" s="100">
        <v>5</v>
      </c>
    </row>
    <row r="24" spans="2:26" ht="16.5" thickBot="1">
      <c r="B24" s="98" t="s">
        <v>59</v>
      </c>
      <c r="C24" s="99">
        <v>16</v>
      </c>
      <c r="D24" s="109">
        <v>1100</v>
      </c>
      <c r="E24" s="109">
        <f t="shared" si="4"/>
        <v>17500</v>
      </c>
      <c r="F24" s="110">
        <v>4</v>
      </c>
      <c r="G24" s="109">
        <v>5</v>
      </c>
      <c r="H24" s="110">
        <v>47</v>
      </c>
      <c r="I24" s="109">
        <v>1200</v>
      </c>
      <c r="J24" s="109">
        <f t="shared" si="0"/>
        <v>18000</v>
      </c>
      <c r="K24" s="110">
        <v>7</v>
      </c>
      <c r="L24" s="109">
        <v>10</v>
      </c>
      <c r="M24" s="110">
        <v>35</v>
      </c>
      <c r="N24" s="109">
        <v>1200</v>
      </c>
      <c r="O24" s="109">
        <f t="shared" si="1"/>
        <v>16600</v>
      </c>
      <c r="P24" s="110">
        <v>1</v>
      </c>
      <c r="Q24" s="109">
        <v>5</v>
      </c>
      <c r="S24" s="103" t="s">
        <v>59</v>
      </c>
      <c r="T24" s="100">
        <v>17500</v>
      </c>
      <c r="U24" s="100">
        <v>18000</v>
      </c>
      <c r="V24" s="100">
        <v>16600</v>
      </c>
      <c r="W24" s="100">
        <f t="shared" si="2"/>
        <v>16600</v>
      </c>
      <c r="X24" s="100">
        <f t="shared" si="3"/>
        <v>118100</v>
      </c>
      <c r="Y24" s="100">
        <v>2</v>
      </c>
      <c r="Z24" s="100">
        <v>5</v>
      </c>
    </row>
    <row r="25" spans="2:26" ht="16.5" thickBot="1">
      <c r="B25" s="98" t="s">
        <v>60</v>
      </c>
      <c r="C25" s="99">
        <v>45</v>
      </c>
      <c r="D25" s="109">
        <v>1200</v>
      </c>
      <c r="E25" s="109">
        <f t="shared" si="4"/>
        <v>18700</v>
      </c>
      <c r="F25" s="110">
        <v>6</v>
      </c>
      <c r="G25" s="109">
        <v>5</v>
      </c>
      <c r="H25" s="110">
        <v>7</v>
      </c>
      <c r="I25" s="109">
        <v>1000</v>
      </c>
      <c r="J25" s="109">
        <f t="shared" si="0"/>
        <v>19000</v>
      </c>
      <c r="K25" s="110">
        <v>9</v>
      </c>
      <c r="L25" s="109">
        <v>10</v>
      </c>
      <c r="M25" s="110">
        <v>6</v>
      </c>
      <c r="N25" s="109">
        <v>1000</v>
      </c>
      <c r="O25" s="109">
        <f t="shared" si="1"/>
        <v>17600</v>
      </c>
      <c r="P25" s="110">
        <v>8</v>
      </c>
      <c r="Q25" s="109">
        <v>10</v>
      </c>
      <c r="S25" s="103" t="s">
        <v>60</v>
      </c>
      <c r="T25" s="100">
        <v>18700</v>
      </c>
      <c r="U25" s="100">
        <v>19000</v>
      </c>
      <c r="V25" s="100">
        <v>17600</v>
      </c>
      <c r="W25" s="100">
        <f t="shared" si="2"/>
        <v>17600</v>
      </c>
      <c r="X25" s="100">
        <f t="shared" si="3"/>
        <v>135700</v>
      </c>
      <c r="Y25" s="100">
        <v>3</v>
      </c>
      <c r="Z25" s="100">
        <v>5</v>
      </c>
    </row>
    <row r="26" spans="2:26" ht="16.5" thickBot="1">
      <c r="B26" s="98" t="s">
        <v>61</v>
      </c>
      <c r="C26" s="99">
        <v>65</v>
      </c>
      <c r="D26" s="109">
        <v>1400</v>
      </c>
      <c r="E26" s="109">
        <f t="shared" si="4"/>
        <v>20100</v>
      </c>
      <c r="F26" s="110">
        <v>2</v>
      </c>
      <c r="G26" s="109">
        <v>5</v>
      </c>
      <c r="H26" s="110">
        <v>44</v>
      </c>
      <c r="I26" s="109">
        <v>1200</v>
      </c>
      <c r="J26" s="109">
        <f t="shared" si="0"/>
        <v>20200</v>
      </c>
      <c r="K26" s="110">
        <v>5</v>
      </c>
      <c r="L26" s="109">
        <v>5</v>
      </c>
      <c r="M26" s="110">
        <v>6</v>
      </c>
      <c r="N26" s="109">
        <v>1000</v>
      </c>
      <c r="O26" s="109">
        <f t="shared" si="1"/>
        <v>18600</v>
      </c>
      <c r="P26" s="110">
        <v>0</v>
      </c>
      <c r="Q26" s="109">
        <v>15</v>
      </c>
      <c r="S26" s="103" t="s">
        <v>61</v>
      </c>
      <c r="T26" s="100">
        <v>20100</v>
      </c>
      <c r="U26" s="100">
        <v>20200</v>
      </c>
      <c r="V26" s="100">
        <v>18600</v>
      </c>
      <c r="W26" s="100">
        <f t="shared" si="2"/>
        <v>18600</v>
      </c>
      <c r="X26" s="100">
        <f t="shared" si="3"/>
        <v>154300</v>
      </c>
      <c r="Y26" s="100">
        <v>5</v>
      </c>
      <c r="Z26" s="100">
        <v>5</v>
      </c>
    </row>
    <row r="27" spans="2:26" ht="16.5" thickBot="1">
      <c r="B27" s="98" t="s">
        <v>62</v>
      </c>
      <c r="C27" s="99">
        <v>48</v>
      </c>
      <c r="D27" s="109">
        <v>1200</v>
      </c>
      <c r="E27" s="109">
        <f t="shared" si="4"/>
        <v>21300</v>
      </c>
      <c r="F27" s="110">
        <v>5</v>
      </c>
      <c r="G27" s="109">
        <v>5</v>
      </c>
      <c r="H27" s="110">
        <v>91</v>
      </c>
      <c r="I27" s="109">
        <v>1800</v>
      </c>
      <c r="J27" s="109">
        <f t="shared" si="0"/>
        <v>22000</v>
      </c>
      <c r="K27" s="110">
        <v>8</v>
      </c>
      <c r="L27" s="109">
        <v>10</v>
      </c>
      <c r="M27" s="110">
        <v>1</v>
      </c>
      <c r="N27" s="109">
        <v>1000</v>
      </c>
      <c r="O27" s="109">
        <f t="shared" si="1"/>
        <v>19600</v>
      </c>
      <c r="P27" s="110">
        <v>9</v>
      </c>
      <c r="Q27" s="109">
        <v>10</v>
      </c>
      <c r="R27" s="100"/>
      <c r="S27" s="103" t="s">
        <v>62</v>
      </c>
      <c r="T27" s="100">
        <v>21300</v>
      </c>
      <c r="U27" s="100">
        <v>22000</v>
      </c>
      <c r="V27" s="100">
        <v>19600</v>
      </c>
      <c r="W27" s="100">
        <f t="shared" si="2"/>
        <v>19600</v>
      </c>
      <c r="X27" s="100">
        <f t="shared" si="3"/>
        <v>173900</v>
      </c>
      <c r="Y27" s="100">
        <v>7</v>
      </c>
      <c r="Z27" s="100">
        <v>10</v>
      </c>
    </row>
    <row r="29" spans="2:26">
      <c r="E29" s="106"/>
      <c r="F29" s="106"/>
      <c r="G29" s="106"/>
      <c r="H29" s="106"/>
      <c r="I29" s="106" t="s">
        <v>34</v>
      </c>
      <c r="J29" s="106" t="s">
        <v>64</v>
      </c>
      <c r="K29" s="106" t="s">
        <v>63</v>
      </c>
    </row>
    <row r="30" spans="2:26" ht="15.75">
      <c r="E30" s="106" t="s">
        <v>65</v>
      </c>
      <c r="F30" s="106"/>
      <c r="G30" s="106"/>
      <c r="H30" s="115"/>
      <c r="I30" s="113">
        <v>48</v>
      </c>
      <c r="J30" s="106"/>
      <c r="K30" s="114">
        <f>16*I30</f>
        <v>768</v>
      </c>
      <c r="R30" s="106"/>
      <c r="S30" s="106"/>
      <c r="T30" s="106"/>
      <c r="U30" s="106"/>
      <c r="V30" s="106" t="s">
        <v>34</v>
      </c>
      <c r="W30" s="106" t="s">
        <v>64</v>
      </c>
      <c r="X30" s="106" t="s">
        <v>63</v>
      </c>
    </row>
    <row r="31" spans="2:26" ht="15.75">
      <c r="E31" s="106" t="s">
        <v>66</v>
      </c>
      <c r="F31" s="106"/>
      <c r="G31" s="106"/>
      <c r="H31" s="106"/>
      <c r="I31" s="113">
        <v>44</v>
      </c>
      <c r="J31" s="106">
        <f>20*I31</f>
        <v>880</v>
      </c>
      <c r="K31" s="114">
        <f>5*J31</f>
        <v>4400</v>
      </c>
      <c r="R31" s="106" t="s">
        <v>65</v>
      </c>
      <c r="S31" s="106"/>
      <c r="T31" s="106"/>
      <c r="U31" s="115"/>
      <c r="V31" s="113">
        <v>48</v>
      </c>
      <c r="W31" s="106"/>
      <c r="X31" s="114">
        <f>16*V31</f>
        <v>768</v>
      </c>
    </row>
    <row r="32" spans="2:26" ht="15.75">
      <c r="E32" s="106" t="s">
        <v>67</v>
      </c>
      <c r="F32" s="106"/>
      <c r="G32" s="106"/>
      <c r="H32" s="106"/>
      <c r="I32" s="106">
        <v>2</v>
      </c>
      <c r="J32" s="106">
        <f>30*I32</f>
        <v>60</v>
      </c>
      <c r="K32" s="114">
        <f>5*J32</f>
        <v>300</v>
      </c>
      <c r="R32" s="106" t="s">
        <v>66</v>
      </c>
      <c r="S32" s="106"/>
      <c r="T32" s="106"/>
      <c r="U32" s="106"/>
      <c r="V32" s="113">
        <v>0</v>
      </c>
      <c r="W32" s="106">
        <f>20*V32</f>
        <v>0</v>
      </c>
      <c r="X32" s="114">
        <f>5*W32</f>
        <v>0</v>
      </c>
    </row>
    <row r="33" spans="5:24">
      <c r="E33" s="106" t="s">
        <v>68</v>
      </c>
      <c r="F33" s="106"/>
      <c r="G33" s="106"/>
      <c r="H33" s="106"/>
      <c r="I33" s="106">
        <v>0</v>
      </c>
      <c r="J33" s="106">
        <f>40*I33</f>
        <v>0</v>
      </c>
      <c r="K33" s="114">
        <f t="shared" ref="K33" si="5">5*J33</f>
        <v>0</v>
      </c>
      <c r="R33" s="106" t="s">
        <v>67</v>
      </c>
      <c r="S33" s="106"/>
      <c r="T33" s="106"/>
      <c r="U33" s="106"/>
      <c r="V33" s="106">
        <v>0</v>
      </c>
      <c r="W33" s="106">
        <f>30*V33</f>
        <v>0</v>
      </c>
      <c r="X33" s="114">
        <f>5*W33</f>
        <v>0</v>
      </c>
    </row>
    <row r="34" spans="5:24">
      <c r="E34" s="106" t="s">
        <v>69</v>
      </c>
      <c r="F34" s="106"/>
      <c r="G34" s="106"/>
      <c r="H34" s="106"/>
      <c r="I34" s="106"/>
      <c r="J34" s="106">
        <f>SUM(G12:G27)+SUM(L12:L27)+SUM(Q12:Q27)</f>
        <v>370</v>
      </c>
      <c r="K34" s="114">
        <f>5*J34</f>
        <v>1850</v>
      </c>
      <c r="R34" s="106" t="s">
        <v>68</v>
      </c>
      <c r="S34" s="106"/>
      <c r="T34" s="106"/>
      <c r="U34" s="106"/>
      <c r="V34" s="106">
        <v>16</v>
      </c>
      <c r="W34" s="106">
        <f>40*V34</f>
        <v>640</v>
      </c>
      <c r="X34" s="114">
        <f t="shared" ref="X34" si="6">5*W34</f>
        <v>3200</v>
      </c>
    </row>
    <row r="35" spans="5:24">
      <c r="E35" s="106" t="s">
        <v>70</v>
      </c>
      <c r="F35" s="106"/>
      <c r="G35" s="106"/>
      <c r="H35" s="106"/>
      <c r="I35" s="106"/>
      <c r="J35" s="106"/>
      <c r="K35" s="114">
        <f>(12/60)*(J31+J32)</f>
        <v>188</v>
      </c>
      <c r="R35" s="106" t="s">
        <v>69</v>
      </c>
      <c r="S35" s="106"/>
      <c r="T35" s="106"/>
      <c r="U35" s="106"/>
      <c r="V35" s="106"/>
      <c r="W35" s="106">
        <f>SUM(Z12:Z27)</f>
        <v>105</v>
      </c>
      <c r="X35" s="114">
        <f>5*W35</f>
        <v>525</v>
      </c>
    </row>
    <row r="36" spans="5:24">
      <c r="E36" s="106" t="s">
        <v>71</v>
      </c>
      <c r="F36" s="106"/>
      <c r="G36" s="106"/>
      <c r="H36" s="106"/>
      <c r="I36" s="106"/>
      <c r="J36" s="106"/>
      <c r="K36" s="114">
        <f>SUM(K30:K35)</f>
        <v>7506</v>
      </c>
      <c r="R36" s="106" t="s">
        <v>70</v>
      </c>
      <c r="S36" s="106"/>
      <c r="T36" s="106"/>
      <c r="U36" s="106"/>
      <c r="V36" s="106"/>
      <c r="W36" s="106">
        <f>16*40</f>
        <v>640</v>
      </c>
      <c r="X36" s="114">
        <f>(12/60)*W34</f>
        <v>128</v>
      </c>
    </row>
    <row r="37" spans="5:24">
      <c r="R37" s="106" t="s">
        <v>71</v>
      </c>
      <c r="S37" s="106"/>
      <c r="T37" s="106"/>
      <c r="U37" s="106"/>
      <c r="V37" s="106"/>
      <c r="W37" s="106"/>
      <c r="X37" s="114">
        <f>SUM(X31:X36)</f>
        <v>4621</v>
      </c>
    </row>
  </sheetData>
  <mergeCells count="20">
    <mergeCell ref="J10:J11"/>
    <mergeCell ref="B6:Q7"/>
    <mergeCell ref="B8:B9"/>
    <mergeCell ref="C8:G8"/>
    <mergeCell ref="C9:G9"/>
    <mergeCell ref="H8:L8"/>
    <mergeCell ref="H9:L9"/>
    <mergeCell ref="M8:Q8"/>
    <mergeCell ref="M9:Q9"/>
    <mergeCell ref="B10:B11"/>
    <mergeCell ref="C10:C11"/>
    <mergeCell ref="E10:E11"/>
    <mergeCell ref="F10:F11"/>
    <mergeCell ref="H10:H11"/>
    <mergeCell ref="S9:Z9"/>
    <mergeCell ref="S10:S11"/>
    <mergeCell ref="K10:K11"/>
    <mergeCell ref="M10:M11"/>
    <mergeCell ref="O10:O11"/>
    <mergeCell ref="P10:P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20"/>
  <sheetViews>
    <sheetView topLeftCell="A7" workbookViewId="0">
      <selection activeCell="F13" sqref="F13"/>
    </sheetView>
  </sheetViews>
  <sheetFormatPr defaultRowHeight="14.25"/>
  <cols>
    <col min="5" max="5" width="25.75" customWidth="1"/>
    <col min="6" max="6" width="15.75" customWidth="1"/>
    <col min="7" max="7" width="25.75" customWidth="1"/>
    <col min="8" max="8" width="22.25" customWidth="1"/>
  </cols>
  <sheetData>
    <row r="6" spans="3:8" ht="15" thickBot="1"/>
    <row r="7" spans="3:8" ht="15.75">
      <c r="C7" s="181"/>
      <c r="D7" s="182"/>
      <c r="E7" s="182"/>
      <c r="F7" s="182"/>
      <c r="G7" s="182"/>
      <c r="H7" s="183"/>
    </row>
    <row r="8" spans="3:8" ht="16.5" thickBot="1">
      <c r="C8" s="184" t="s">
        <v>128</v>
      </c>
      <c r="D8" s="185"/>
      <c r="E8" s="185"/>
      <c r="F8" s="185"/>
      <c r="G8" s="185"/>
      <c r="H8" s="186"/>
    </row>
    <row r="9" spans="3:8" ht="20.25" thickTop="1" thickBot="1">
      <c r="C9" s="104" t="s">
        <v>129</v>
      </c>
      <c r="D9" s="105" t="s">
        <v>130</v>
      </c>
      <c r="E9" s="105" t="s">
        <v>131</v>
      </c>
      <c r="F9" s="105" t="s">
        <v>132</v>
      </c>
      <c r="G9" s="105" t="s">
        <v>133</v>
      </c>
      <c r="H9" s="105" t="s">
        <v>134</v>
      </c>
    </row>
    <row r="10" spans="3:8" ht="17.25" thickTop="1" thickBot="1">
      <c r="C10" s="99"/>
      <c r="D10" s="100"/>
      <c r="E10" s="100"/>
      <c r="F10" s="100"/>
      <c r="G10" s="100"/>
      <c r="H10" s="100"/>
    </row>
    <row r="11" spans="3:8" ht="16.5" thickBot="1">
      <c r="C11" s="99"/>
      <c r="D11" s="100"/>
      <c r="E11" s="100"/>
      <c r="F11" s="100"/>
      <c r="G11" s="100"/>
      <c r="H11" s="100"/>
    </row>
    <row r="12" spans="3:8" ht="16.5" thickBot="1">
      <c r="C12" s="99"/>
      <c r="D12" s="100"/>
      <c r="E12" s="100"/>
      <c r="F12" s="100"/>
      <c r="G12" s="100"/>
      <c r="H12" s="100"/>
    </row>
    <row r="13" spans="3:8" ht="16.5" thickBot="1">
      <c r="C13" s="99"/>
      <c r="D13" s="100"/>
      <c r="E13" s="100"/>
      <c r="F13" s="100"/>
      <c r="G13" s="100"/>
      <c r="H13" s="100"/>
    </row>
    <row r="14" spans="3:8" ht="16.5" thickBot="1">
      <c r="C14" s="99"/>
      <c r="D14" s="100"/>
      <c r="E14" s="100"/>
      <c r="F14" s="100"/>
      <c r="G14" s="100"/>
      <c r="H14" s="100"/>
    </row>
    <row r="15" spans="3:8" ht="16.5" thickBot="1">
      <c r="C15" s="99"/>
      <c r="D15" s="100"/>
      <c r="E15" s="100"/>
      <c r="F15" s="100"/>
      <c r="G15" s="100"/>
      <c r="H15" s="100"/>
    </row>
    <row r="16" spans="3:8" ht="16.5" thickBot="1">
      <c r="C16" s="99"/>
      <c r="D16" s="100"/>
      <c r="E16" s="100"/>
      <c r="F16" s="100"/>
      <c r="G16" s="100"/>
      <c r="H16" s="100"/>
    </row>
    <row r="17" spans="3:8" ht="16.5" thickBot="1">
      <c r="C17" s="99"/>
      <c r="D17" s="100"/>
      <c r="E17" s="100"/>
      <c r="F17" s="100"/>
      <c r="G17" s="100"/>
      <c r="H17" s="100"/>
    </row>
    <row r="18" spans="3:8" ht="16.5" thickBot="1">
      <c r="C18" s="99"/>
      <c r="D18" s="100"/>
      <c r="E18" s="100"/>
      <c r="F18" s="100"/>
      <c r="G18" s="100"/>
      <c r="H18" s="100"/>
    </row>
    <row r="19" spans="3:8" ht="16.5" thickBot="1">
      <c r="C19" s="99"/>
      <c r="D19" s="100"/>
      <c r="E19" s="100"/>
      <c r="F19" s="100"/>
      <c r="G19" s="100"/>
      <c r="H19" s="100"/>
    </row>
    <row r="20" spans="3:8" ht="16.5" thickBot="1">
      <c r="C20" s="99"/>
      <c r="D20" s="100"/>
      <c r="E20" s="100"/>
      <c r="F20" s="100"/>
      <c r="G20" s="100"/>
      <c r="H20" s="100"/>
    </row>
  </sheetData>
  <mergeCells count="2">
    <mergeCell ref="C7:H7"/>
    <mergeCell ref="C8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58"/>
  <sheetViews>
    <sheetView tabSelected="1" topLeftCell="B16" zoomScale="127" zoomScaleNormal="160" workbookViewId="0">
      <selection activeCell="H23" sqref="H23"/>
    </sheetView>
  </sheetViews>
  <sheetFormatPr defaultRowHeight="14.25"/>
  <sheetData>
    <row r="3" spans="3:18" ht="16.5" thickBot="1">
      <c r="C3" s="54" t="s">
        <v>135</v>
      </c>
      <c r="I3" s="54" t="s">
        <v>136</v>
      </c>
      <c r="O3" s="54" t="s">
        <v>137</v>
      </c>
    </row>
    <row r="4" spans="3:18" ht="63.75" thickBot="1">
      <c r="C4" s="22" t="s">
        <v>138</v>
      </c>
      <c r="D4" s="23" t="s">
        <v>3</v>
      </c>
      <c r="E4" s="23" t="s">
        <v>139</v>
      </c>
      <c r="F4" s="23" t="s">
        <v>140</v>
      </c>
      <c r="I4" s="22" t="s">
        <v>141</v>
      </c>
      <c r="J4" s="23" t="s">
        <v>3</v>
      </c>
      <c r="K4" s="23" t="s">
        <v>139</v>
      </c>
      <c r="L4" s="23" t="s">
        <v>140</v>
      </c>
      <c r="O4" s="29" t="s">
        <v>141</v>
      </c>
      <c r="P4" s="30" t="s">
        <v>3</v>
      </c>
      <c r="Q4" s="30" t="s">
        <v>139</v>
      </c>
      <c r="R4" s="30" t="s">
        <v>140</v>
      </c>
    </row>
    <row r="5" spans="3:18" ht="15.75">
      <c r="C5" s="24">
        <v>1</v>
      </c>
      <c r="D5" s="26">
        <v>0.25</v>
      </c>
      <c r="E5" s="61">
        <v>0.25</v>
      </c>
      <c r="F5" s="28" t="s">
        <v>142</v>
      </c>
      <c r="I5" s="24">
        <v>2</v>
      </c>
      <c r="J5" s="26">
        <v>0.3</v>
      </c>
      <c r="K5" s="61">
        <v>0.3</v>
      </c>
      <c r="L5" s="28" t="s">
        <v>143</v>
      </c>
      <c r="O5" s="24">
        <v>3</v>
      </c>
      <c r="P5" s="26">
        <v>0.35</v>
      </c>
      <c r="Q5" s="61">
        <v>0.35</v>
      </c>
      <c r="R5" s="31" t="s">
        <v>82</v>
      </c>
    </row>
    <row r="6" spans="3:18" ht="15.75">
      <c r="C6" s="24">
        <v>2</v>
      </c>
      <c r="D6" s="26">
        <v>0.4</v>
      </c>
      <c r="E6" s="61">
        <v>0.65</v>
      </c>
      <c r="F6" s="26" t="s">
        <v>144</v>
      </c>
      <c r="I6" s="24">
        <v>3</v>
      </c>
      <c r="J6" s="26">
        <v>0.28000000000000003</v>
      </c>
      <c r="K6" s="61">
        <v>0.57999999999999996</v>
      </c>
      <c r="L6" s="26" t="s">
        <v>145</v>
      </c>
      <c r="O6" s="24">
        <v>4</v>
      </c>
      <c r="P6" s="26">
        <v>0.25</v>
      </c>
      <c r="Q6" s="61">
        <v>0.6</v>
      </c>
      <c r="R6" s="26" t="s">
        <v>146</v>
      </c>
    </row>
    <row r="7" spans="3:18" ht="15.75">
      <c r="C7" s="24">
        <v>3</v>
      </c>
      <c r="D7" s="26">
        <v>0.2</v>
      </c>
      <c r="E7" s="61">
        <v>0.85</v>
      </c>
      <c r="F7" s="26" t="s">
        <v>147</v>
      </c>
      <c r="I7" s="24">
        <v>4</v>
      </c>
      <c r="J7" s="26">
        <v>0.25</v>
      </c>
      <c r="K7" s="61">
        <v>0.83</v>
      </c>
      <c r="L7" s="26" t="s">
        <v>148</v>
      </c>
      <c r="O7" s="24">
        <v>5</v>
      </c>
      <c r="P7" s="26">
        <v>0.2</v>
      </c>
      <c r="Q7" s="61">
        <v>0.8</v>
      </c>
      <c r="R7" s="26" t="s">
        <v>149</v>
      </c>
    </row>
    <row r="8" spans="3:18" ht="16.5" thickBot="1">
      <c r="C8" s="25">
        <v>4</v>
      </c>
      <c r="D8" s="27">
        <v>0.15</v>
      </c>
      <c r="E8" s="62">
        <v>1</v>
      </c>
      <c r="F8" s="27" t="s">
        <v>150</v>
      </c>
      <c r="I8" s="25">
        <v>5</v>
      </c>
      <c r="J8" s="27">
        <v>0.17</v>
      </c>
      <c r="K8" s="62">
        <v>1</v>
      </c>
      <c r="L8" s="27" t="s">
        <v>151</v>
      </c>
      <c r="O8" s="25">
        <v>6</v>
      </c>
      <c r="P8" s="27">
        <v>0.2</v>
      </c>
      <c r="Q8" s="62">
        <v>1</v>
      </c>
      <c r="R8" s="27" t="s">
        <v>86</v>
      </c>
    </row>
    <row r="14" spans="3:18" ht="15" thickBot="1"/>
    <row r="15" spans="3:18" ht="16.5" thickTop="1">
      <c r="C15" s="187" t="s">
        <v>152</v>
      </c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32"/>
    </row>
    <row r="16" spans="3:18" ht="15.75">
      <c r="C16" s="189" t="s">
        <v>153</v>
      </c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33"/>
    </row>
    <row r="17" spans="3:14" ht="16.5" thickBot="1">
      <c r="C17" s="191" t="s">
        <v>154</v>
      </c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34"/>
    </row>
    <row r="18" spans="3:14" ht="16.5" thickBot="1">
      <c r="C18" s="193" t="s">
        <v>155</v>
      </c>
      <c r="D18" s="194"/>
      <c r="E18" s="194"/>
      <c r="F18" s="194"/>
      <c r="G18" s="195"/>
      <c r="H18" s="196" t="s">
        <v>156</v>
      </c>
      <c r="I18" s="197"/>
      <c r="J18" s="198"/>
      <c r="K18" s="196" t="s">
        <v>157</v>
      </c>
      <c r="L18" s="197"/>
      <c r="M18" s="198"/>
      <c r="N18" s="35"/>
    </row>
    <row r="19" spans="3:14" ht="80.25" thickTop="1" thickBot="1">
      <c r="C19" s="201" t="s">
        <v>158</v>
      </c>
      <c r="D19" s="202" t="s">
        <v>159</v>
      </c>
      <c r="E19" s="202" t="s">
        <v>160</v>
      </c>
      <c r="F19" s="202" t="s">
        <v>161</v>
      </c>
      <c r="G19" s="203" t="s">
        <v>162</v>
      </c>
      <c r="H19" s="202" t="s">
        <v>163</v>
      </c>
      <c r="I19" s="202" t="s">
        <v>164</v>
      </c>
      <c r="J19" s="203" t="s">
        <v>165</v>
      </c>
      <c r="K19" s="202" t="s">
        <v>163</v>
      </c>
      <c r="L19" s="202" t="s">
        <v>164</v>
      </c>
      <c r="M19" s="203" t="s">
        <v>165</v>
      </c>
      <c r="N19" s="202" t="s">
        <v>166</v>
      </c>
    </row>
    <row r="20" spans="3:14" ht="18">
      <c r="C20" s="66">
        <v>1</v>
      </c>
      <c r="D20" s="66">
        <v>49</v>
      </c>
      <c r="E20" s="68"/>
      <c r="F20" s="66">
        <v>0</v>
      </c>
      <c r="G20" s="81">
        <v>11</v>
      </c>
      <c r="H20" s="84">
        <v>0</v>
      </c>
      <c r="I20" s="75">
        <v>2</v>
      </c>
      <c r="J20" s="77">
        <f>H20+I20</f>
        <v>2</v>
      </c>
      <c r="K20" s="89"/>
      <c r="L20" s="76"/>
      <c r="M20" s="90"/>
      <c r="N20" s="82"/>
    </row>
    <row r="21" spans="3:14" ht="18">
      <c r="C21" s="66">
        <v>2</v>
      </c>
      <c r="D21" s="67">
        <v>72</v>
      </c>
      <c r="E21" s="68">
        <v>3</v>
      </c>
      <c r="F21" s="68">
        <f>F20+E21</f>
        <v>3</v>
      </c>
      <c r="G21" s="81">
        <v>45</v>
      </c>
      <c r="H21" s="85">
        <v>3</v>
      </c>
      <c r="I21" s="68">
        <v>3</v>
      </c>
      <c r="J21" s="78">
        <f>H21+I21</f>
        <v>6</v>
      </c>
      <c r="K21" s="85"/>
      <c r="L21" s="68"/>
      <c r="M21" s="91"/>
      <c r="N21" s="82"/>
    </row>
    <row r="22" spans="3:14" ht="18">
      <c r="C22" s="66">
        <v>3</v>
      </c>
      <c r="D22" s="67">
        <v>55</v>
      </c>
      <c r="E22" s="68">
        <v>2</v>
      </c>
      <c r="F22" s="68">
        <f t="shared" ref="F21:F29" si="0">F21+E22</f>
        <v>5</v>
      </c>
      <c r="G22" s="81">
        <v>15</v>
      </c>
      <c r="H22" s="85"/>
      <c r="I22" s="68"/>
      <c r="J22" s="78"/>
      <c r="K22" s="85">
        <v>5</v>
      </c>
      <c r="L22" s="68">
        <v>3</v>
      </c>
      <c r="M22" s="91">
        <f>K22+L22</f>
        <v>8</v>
      </c>
      <c r="N22" s="82"/>
    </row>
    <row r="23" spans="3:14" ht="18">
      <c r="C23" s="66">
        <v>4</v>
      </c>
      <c r="D23" s="67">
        <v>56</v>
      </c>
      <c r="E23" s="68">
        <v>2</v>
      </c>
      <c r="F23" s="68">
        <f t="shared" si="0"/>
        <v>7</v>
      </c>
      <c r="G23" s="81">
        <v>39</v>
      </c>
      <c r="H23" s="85">
        <v>7</v>
      </c>
      <c r="I23" s="68">
        <v>3</v>
      </c>
      <c r="J23" s="78">
        <f>H23+I23</f>
        <v>10</v>
      </c>
      <c r="K23" s="85"/>
      <c r="L23" s="68"/>
      <c r="M23" s="91"/>
      <c r="N23" s="82"/>
    </row>
    <row r="24" spans="3:14" ht="18">
      <c r="C24" s="66">
        <v>5</v>
      </c>
      <c r="D24" s="67">
        <v>17</v>
      </c>
      <c r="E24" s="68">
        <v>1</v>
      </c>
      <c r="F24" s="68">
        <f t="shared" si="0"/>
        <v>8</v>
      </c>
      <c r="G24" s="81">
        <v>64</v>
      </c>
      <c r="H24" s="85"/>
      <c r="I24" s="68"/>
      <c r="J24" s="78"/>
      <c r="K24" s="85">
        <v>8</v>
      </c>
      <c r="L24" s="68">
        <v>5</v>
      </c>
      <c r="M24" s="91">
        <f>K24+L24</f>
        <v>13</v>
      </c>
      <c r="N24" s="82"/>
    </row>
    <row r="25" spans="3:14" ht="18">
      <c r="C25" s="66">
        <v>6</v>
      </c>
      <c r="D25" s="67">
        <v>9</v>
      </c>
      <c r="E25" s="68">
        <v>1</v>
      </c>
      <c r="F25" s="68">
        <f t="shared" si="0"/>
        <v>9</v>
      </c>
      <c r="G25" s="81">
        <v>41</v>
      </c>
      <c r="H25" s="85">
        <v>10</v>
      </c>
      <c r="I25" s="68">
        <v>3</v>
      </c>
      <c r="J25" s="78">
        <f>H25+I25</f>
        <v>13</v>
      </c>
      <c r="K25" s="85"/>
      <c r="L25" s="68"/>
      <c r="M25" s="91"/>
      <c r="N25" s="82">
        <f>H25-F25</f>
        <v>1</v>
      </c>
    </row>
    <row r="26" spans="3:14" ht="18">
      <c r="C26" s="66">
        <v>7</v>
      </c>
      <c r="D26" s="67">
        <v>67</v>
      </c>
      <c r="E26" s="68">
        <v>3</v>
      </c>
      <c r="F26" s="68">
        <f t="shared" si="0"/>
        <v>12</v>
      </c>
      <c r="G26" s="81">
        <v>22</v>
      </c>
      <c r="H26" s="85">
        <v>13</v>
      </c>
      <c r="I26" s="68">
        <v>2</v>
      </c>
      <c r="J26" s="78">
        <f>H26+I26</f>
        <v>15</v>
      </c>
      <c r="K26" s="85"/>
      <c r="L26" s="68"/>
      <c r="M26" s="91"/>
      <c r="N26" s="82">
        <f>H26-F26</f>
        <v>1</v>
      </c>
    </row>
    <row r="27" spans="3:14" ht="18">
      <c r="C27" s="66">
        <v>8</v>
      </c>
      <c r="D27" s="67">
        <v>98</v>
      </c>
      <c r="E27" s="68">
        <v>4</v>
      </c>
      <c r="F27" s="68">
        <f t="shared" si="0"/>
        <v>16</v>
      </c>
      <c r="G27" s="81">
        <v>88</v>
      </c>
      <c r="H27" s="85">
        <v>16</v>
      </c>
      <c r="I27" s="68">
        <v>5</v>
      </c>
      <c r="J27" s="78">
        <f>H27+I27</f>
        <v>21</v>
      </c>
      <c r="K27" s="85"/>
      <c r="L27" s="68"/>
      <c r="M27" s="91"/>
      <c r="N27" s="82"/>
    </row>
    <row r="28" spans="3:14" ht="18">
      <c r="C28" s="66">
        <v>9</v>
      </c>
      <c r="D28" s="67">
        <v>81</v>
      </c>
      <c r="E28" s="68">
        <v>3</v>
      </c>
      <c r="F28" s="68">
        <f t="shared" si="0"/>
        <v>19</v>
      </c>
      <c r="G28" s="81">
        <v>32</v>
      </c>
      <c r="H28" s="85"/>
      <c r="I28" s="68"/>
      <c r="J28" s="78"/>
      <c r="K28" s="85">
        <v>19</v>
      </c>
      <c r="L28" s="68">
        <v>3</v>
      </c>
      <c r="M28" s="91">
        <f>K28+L28</f>
        <v>22</v>
      </c>
      <c r="N28" s="82"/>
    </row>
    <row r="29" spans="3:14" ht="18">
      <c r="C29" s="66">
        <v>10</v>
      </c>
      <c r="D29" s="67">
        <v>53</v>
      </c>
      <c r="E29" s="68">
        <v>2</v>
      </c>
      <c r="F29" s="68">
        <f t="shared" si="0"/>
        <v>21</v>
      </c>
      <c r="G29" s="81">
        <v>79</v>
      </c>
      <c r="H29" s="85">
        <v>21</v>
      </c>
      <c r="I29" s="68">
        <v>4</v>
      </c>
      <c r="J29" s="78">
        <f>H29+I29</f>
        <v>25</v>
      </c>
      <c r="K29" s="85"/>
      <c r="L29" s="68"/>
      <c r="M29" s="91"/>
      <c r="N29" s="82"/>
    </row>
    <row r="30" spans="3:14" ht="18">
      <c r="C30" s="66">
        <v>11</v>
      </c>
      <c r="D30" s="67">
        <v>39</v>
      </c>
      <c r="E30" s="68">
        <v>2</v>
      </c>
      <c r="F30" s="68">
        <f t="shared" ref="F30:F49" si="1">F29+E30</f>
        <v>23</v>
      </c>
      <c r="G30" s="81">
        <v>90</v>
      </c>
      <c r="H30" s="85"/>
      <c r="I30" s="68"/>
      <c r="J30" s="78"/>
      <c r="K30" s="85">
        <v>23</v>
      </c>
      <c r="L30" s="68">
        <v>6</v>
      </c>
      <c r="M30" s="91">
        <f>K30+L30</f>
        <v>29</v>
      </c>
      <c r="N30" s="82"/>
    </row>
    <row r="31" spans="3:14" ht="18">
      <c r="C31" s="66">
        <v>12</v>
      </c>
      <c r="D31" s="67">
        <v>47</v>
      </c>
      <c r="E31" s="68">
        <v>2</v>
      </c>
      <c r="F31" s="68">
        <f t="shared" si="1"/>
        <v>25</v>
      </c>
      <c r="G31" s="81">
        <v>24</v>
      </c>
      <c r="H31" s="86">
        <v>25</v>
      </c>
      <c r="I31" s="71">
        <v>2</v>
      </c>
      <c r="J31" s="78">
        <f t="shared" ref="J31:J33" si="2">H31+I31</f>
        <v>27</v>
      </c>
      <c r="K31" s="86"/>
      <c r="L31" s="71"/>
      <c r="M31" s="92"/>
      <c r="N31" s="83"/>
    </row>
    <row r="32" spans="3:14" ht="18">
      <c r="C32" s="66">
        <v>13</v>
      </c>
      <c r="D32" s="67">
        <v>20</v>
      </c>
      <c r="E32" s="68">
        <v>1</v>
      </c>
      <c r="F32" s="68">
        <f t="shared" si="1"/>
        <v>26</v>
      </c>
      <c r="G32" s="81">
        <v>23</v>
      </c>
      <c r="H32" s="86">
        <v>27</v>
      </c>
      <c r="I32" s="71">
        <v>2</v>
      </c>
      <c r="J32" s="78">
        <f t="shared" si="2"/>
        <v>29</v>
      </c>
      <c r="K32" s="86"/>
      <c r="L32" s="71"/>
      <c r="M32" s="92"/>
      <c r="N32" s="82">
        <f>H32-F32</f>
        <v>1</v>
      </c>
    </row>
    <row r="33" spans="3:14" ht="18">
      <c r="C33" s="66">
        <v>14</v>
      </c>
      <c r="D33" s="67">
        <v>61</v>
      </c>
      <c r="E33" s="68">
        <v>2</v>
      </c>
      <c r="F33" s="68">
        <f t="shared" si="1"/>
        <v>28</v>
      </c>
      <c r="G33" s="81">
        <v>81</v>
      </c>
      <c r="H33" s="86">
        <v>29</v>
      </c>
      <c r="I33" s="71">
        <v>4</v>
      </c>
      <c r="J33" s="78">
        <f t="shared" si="2"/>
        <v>33</v>
      </c>
      <c r="K33" s="86"/>
      <c r="L33" s="71"/>
      <c r="M33" s="92"/>
      <c r="N33" s="82">
        <f>H33-F33</f>
        <v>1</v>
      </c>
    </row>
    <row r="34" spans="3:14" ht="18">
      <c r="C34" s="66">
        <v>15</v>
      </c>
      <c r="D34" s="67">
        <v>5</v>
      </c>
      <c r="E34" s="68">
        <v>1</v>
      </c>
      <c r="F34" s="68">
        <f t="shared" si="1"/>
        <v>29</v>
      </c>
      <c r="G34" s="81">
        <v>28</v>
      </c>
      <c r="H34" s="86"/>
      <c r="I34" s="71"/>
      <c r="J34" s="79"/>
      <c r="K34" s="86">
        <v>29</v>
      </c>
      <c r="L34" s="71">
        <v>3</v>
      </c>
      <c r="M34" s="91">
        <f t="shared" ref="M34:M35" si="3">K34+L34</f>
        <v>32</v>
      </c>
      <c r="N34" s="83"/>
    </row>
    <row r="35" spans="3:14" ht="18">
      <c r="C35" s="66">
        <v>16</v>
      </c>
      <c r="D35" s="67">
        <v>38</v>
      </c>
      <c r="E35" s="68">
        <v>2</v>
      </c>
      <c r="F35" s="68">
        <f t="shared" si="1"/>
        <v>31</v>
      </c>
      <c r="G35" s="81">
        <v>42</v>
      </c>
      <c r="H35" s="86"/>
      <c r="I35" s="71"/>
      <c r="J35" s="79"/>
      <c r="K35" s="86">
        <v>32</v>
      </c>
      <c r="L35" s="71">
        <v>4</v>
      </c>
      <c r="M35" s="91">
        <f t="shared" si="3"/>
        <v>36</v>
      </c>
      <c r="N35" s="83">
        <v>1</v>
      </c>
    </row>
    <row r="36" spans="3:14" ht="18">
      <c r="C36" s="66">
        <v>17</v>
      </c>
      <c r="D36" s="67">
        <v>72</v>
      </c>
      <c r="E36" s="68">
        <v>3</v>
      </c>
      <c r="F36" s="68">
        <f t="shared" si="1"/>
        <v>34</v>
      </c>
      <c r="G36" s="81">
        <v>99</v>
      </c>
      <c r="H36" s="86">
        <v>34</v>
      </c>
      <c r="I36" s="71">
        <v>5</v>
      </c>
      <c r="J36" s="78">
        <f>H36+I36</f>
        <v>39</v>
      </c>
      <c r="K36" s="86"/>
      <c r="L36" s="71"/>
      <c r="M36" s="92"/>
      <c r="N36" s="83"/>
    </row>
    <row r="37" spans="3:14" ht="18">
      <c r="C37" s="66">
        <v>18</v>
      </c>
      <c r="D37" s="67">
        <v>85</v>
      </c>
      <c r="E37" s="68">
        <v>3</v>
      </c>
      <c r="F37" s="68">
        <f t="shared" si="1"/>
        <v>37</v>
      </c>
      <c r="G37" s="81">
        <v>78</v>
      </c>
      <c r="H37" s="86"/>
      <c r="I37" s="71"/>
      <c r="J37" s="79"/>
      <c r="K37" s="86">
        <v>37</v>
      </c>
      <c r="L37" s="71">
        <v>5</v>
      </c>
      <c r="M37" s="91">
        <f>K37+L37</f>
        <v>42</v>
      </c>
      <c r="N37" s="83"/>
    </row>
    <row r="38" spans="3:14" ht="18">
      <c r="C38" s="66">
        <v>19</v>
      </c>
      <c r="D38" s="67">
        <v>69</v>
      </c>
      <c r="E38" s="68">
        <v>3</v>
      </c>
      <c r="F38" s="68">
        <f t="shared" si="1"/>
        <v>40</v>
      </c>
      <c r="G38" s="81">
        <v>27</v>
      </c>
      <c r="H38" s="86">
        <v>40</v>
      </c>
      <c r="I38" s="71">
        <v>2</v>
      </c>
      <c r="J38" s="78">
        <f t="shared" ref="J38:J40" si="4">H38+I38</f>
        <v>42</v>
      </c>
      <c r="K38" s="86"/>
      <c r="L38" s="71"/>
      <c r="M38" s="92"/>
      <c r="N38" s="83"/>
    </row>
    <row r="39" spans="3:14" ht="18">
      <c r="C39" s="66">
        <v>20</v>
      </c>
      <c r="D39" s="67">
        <v>71</v>
      </c>
      <c r="E39" s="68">
        <v>3</v>
      </c>
      <c r="F39" s="68">
        <f t="shared" si="1"/>
        <v>43</v>
      </c>
      <c r="G39" s="81">
        <v>37</v>
      </c>
      <c r="H39" s="86">
        <v>43</v>
      </c>
      <c r="I39" s="71">
        <v>3</v>
      </c>
      <c r="J39" s="78">
        <f t="shared" si="4"/>
        <v>46</v>
      </c>
      <c r="K39" s="86"/>
      <c r="L39" s="71"/>
      <c r="M39" s="92"/>
      <c r="N39" s="83"/>
    </row>
    <row r="40" spans="3:14" ht="18">
      <c r="C40" s="66">
        <v>21</v>
      </c>
      <c r="D40" s="67">
        <v>80</v>
      </c>
      <c r="E40" s="68">
        <v>3</v>
      </c>
      <c r="F40" s="68">
        <f t="shared" si="1"/>
        <v>46</v>
      </c>
      <c r="G40" s="81">
        <v>93</v>
      </c>
      <c r="H40" s="86">
        <v>46</v>
      </c>
      <c r="I40" s="71">
        <v>5</v>
      </c>
      <c r="J40" s="78">
        <f t="shared" si="4"/>
        <v>51</v>
      </c>
      <c r="K40" s="86"/>
      <c r="L40" s="71"/>
      <c r="M40" s="92"/>
      <c r="N40" s="83"/>
    </row>
    <row r="41" spans="3:14" ht="18">
      <c r="C41" s="66">
        <v>22</v>
      </c>
      <c r="D41" s="67">
        <v>99</v>
      </c>
      <c r="E41" s="68">
        <v>4</v>
      </c>
      <c r="F41" s="68">
        <f t="shared" si="1"/>
        <v>50</v>
      </c>
      <c r="G41" s="81">
        <v>67</v>
      </c>
      <c r="H41" s="86"/>
      <c r="I41" s="71"/>
      <c r="J41" s="79"/>
      <c r="K41" s="86">
        <v>50</v>
      </c>
      <c r="L41" s="71">
        <v>5</v>
      </c>
      <c r="M41" s="91">
        <f>K41+L41</f>
        <v>55</v>
      </c>
      <c r="N41" s="83"/>
    </row>
    <row r="42" spans="3:14" ht="18">
      <c r="C42" s="66">
        <v>23</v>
      </c>
      <c r="D42" s="67">
        <v>48</v>
      </c>
      <c r="E42" s="68">
        <v>2</v>
      </c>
      <c r="F42" s="68">
        <f t="shared" si="1"/>
        <v>52</v>
      </c>
      <c r="G42" s="81">
        <v>69</v>
      </c>
      <c r="H42" s="86">
        <v>52</v>
      </c>
      <c r="I42" s="71">
        <v>4</v>
      </c>
      <c r="J42" s="78">
        <f>H42+I42</f>
        <v>56</v>
      </c>
      <c r="K42" s="86"/>
      <c r="L42" s="71"/>
      <c r="M42" s="92"/>
      <c r="N42" s="83"/>
    </row>
    <row r="43" spans="3:14" ht="18">
      <c r="C43" s="66">
        <v>24</v>
      </c>
      <c r="D43" s="67">
        <v>32</v>
      </c>
      <c r="E43" s="68">
        <v>2</v>
      </c>
      <c r="F43" s="68">
        <f t="shared" si="1"/>
        <v>54</v>
      </c>
      <c r="G43" s="81">
        <v>45</v>
      </c>
      <c r="H43" s="86"/>
      <c r="I43" s="71"/>
      <c r="J43" s="79"/>
      <c r="K43" s="86">
        <v>55</v>
      </c>
      <c r="L43" s="71">
        <v>4</v>
      </c>
      <c r="M43" s="91">
        <f>K43+L43</f>
        <v>59</v>
      </c>
      <c r="N43" s="83">
        <v>1</v>
      </c>
    </row>
    <row r="44" spans="3:14" ht="18">
      <c r="C44" s="66">
        <v>25</v>
      </c>
      <c r="D44" s="67">
        <v>82</v>
      </c>
      <c r="E44" s="68">
        <v>3</v>
      </c>
      <c r="F44" s="68">
        <f t="shared" si="1"/>
        <v>57</v>
      </c>
      <c r="G44" s="81">
        <v>56</v>
      </c>
      <c r="H44" s="86">
        <v>57</v>
      </c>
      <c r="I44" s="71">
        <v>3</v>
      </c>
      <c r="J44" s="78">
        <f>H44+I44</f>
        <v>60</v>
      </c>
      <c r="K44" s="86"/>
      <c r="L44" s="71"/>
      <c r="M44" s="92"/>
      <c r="N44" s="83"/>
    </row>
    <row r="45" spans="3:14" ht="18">
      <c r="C45" s="66">
        <v>26</v>
      </c>
      <c r="D45" s="67">
        <v>49</v>
      </c>
      <c r="E45" s="68">
        <v>2</v>
      </c>
      <c r="F45" s="68">
        <f t="shared" si="1"/>
        <v>59</v>
      </c>
      <c r="G45" s="81">
        <v>7</v>
      </c>
      <c r="H45" s="86"/>
      <c r="I45" s="71"/>
      <c r="J45" s="79"/>
      <c r="K45" s="86">
        <v>59</v>
      </c>
      <c r="L45" s="71">
        <v>3</v>
      </c>
      <c r="M45" s="91">
        <f>K45+L45</f>
        <v>62</v>
      </c>
      <c r="N45" s="83"/>
    </row>
    <row r="46" spans="3:14" ht="18">
      <c r="C46" s="66">
        <v>27</v>
      </c>
      <c r="D46" s="67">
        <v>96</v>
      </c>
      <c r="E46" s="68">
        <v>4</v>
      </c>
      <c r="F46" s="68">
        <f t="shared" si="1"/>
        <v>63</v>
      </c>
      <c r="G46" s="81">
        <v>32</v>
      </c>
      <c r="H46" s="86">
        <v>63</v>
      </c>
      <c r="I46" s="71">
        <v>3</v>
      </c>
      <c r="J46" s="78">
        <f>H46+I46</f>
        <v>66</v>
      </c>
      <c r="K46" s="86"/>
      <c r="L46" s="71"/>
      <c r="M46" s="92"/>
      <c r="N46" s="83"/>
    </row>
    <row r="47" spans="3:14" ht="18">
      <c r="C47" s="66">
        <v>28</v>
      </c>
      <c r="D47" s="67">
        <v>53</v>
      </c>
      <c r="E47" s="68">
        <v>2</v>
      </c>
      <c r="F47" s="68">
        <f t="shared" si="1"/>
        <v>65</v>
      </c>
      <c r="G47" s="81">
        <v>75</v>
      </c>
      <c r="H47" s="86"/>
      <c r="I47" s="71"/>
      <c r="J47" s="79"/>
      <c r="K47" s="86">
        <v>65</v>
      </c>
      <c r="L47" s="71">
        <v>5</v>
      </c>
      <c r="M47" s="91">
        <f>K47+L47</f>
        <v>70</v>
      </c>
      <c r="N47" s="83"/>
    </row>
    <row r="48" spans="3:14" ht="18">
      <c r="C48" s="66">
        <v>29</v>
      </c>
      <c r="D48" s="67">
        <v>35</v>
      </c>
      <c r="E48" s="68">
        <v>2</v>
      </c>
      <c r="F48" s="68">
        <f t="shared" si="1"/>
        <v>67</v>
      </c>
      <c r="G48" s="81">
        <v>20</v>
      </c>
      <c r="H48" s="86">
        <v>67</v>
      </c>
      <c r="I48" s="71">
        <v>2</v>
      </c>
      <c r="J48" s="78">
        <f t="shared" ref="J48:J49" si="5">H48+I48</f>
        <v>69</v>
      </c>
      <c r="K48" s="86"/>
      <c r="L48" s="71"/>
      <c r="M48" s="92"/>
      <c r="N48" s="83"/>
    </row>
    <row r="49" spans="3:14" ht="18.75" thickBot="1">
      <c r="C49" s="66">
        <v>30</v>
      </c>
      <c r="D49" s="67">
        <v>33</v>
      </c>
      <c r="E49" s="68">
        <v>2</v>
      </c>
      <c r="F49" s="68">
        <f t="shared" si="1"/>
        <v>69</v>
      </c>
      <c r="G49" s="81">
        <v>72</v>
      </c>
      <c r="H49" s="87">
        <v>69</v>
      </c>
      <c r="I49" s="80">
        <v>4</v>
      </c>
      <c r="J49" s="88">
        <f t="shared" si="5"/>
        <v>73</v>
      </c>
      <c r="K49" s="87"/>
      <c r="L49" s="80"/>
      <c r="M49" s="93"/>
      <c r="N49" s="83"/>
    </row>
    <row r="52" spans="3:14">
      <c r="C52" t="s">
        <v>167</v>
      </c>
      <c r="G52" s="73">
        <f>AVERAGE(G53:G54)</f>
        <v>3.696172248803828</v>
      </c>
    </row>
    <row r="53" spans="3:14">
      <c r="C53" t="s">
        <v>168</v>
      </c>
      <c r="G53" s="73">
        <f>AVERAGE(I20:I49)</f>
        <v>3.2105263157894739</v>
      </c>
    </row>
    <row r="54" spans="3:14">
      <c r="C54" t="s">
        <v>169</v>
      </c>
      <c r="G54" s="73">
        <f>AVERAGEA(L20:L49)</f>
        <v>4.1818181818181817</v>
      </c>
    </row>
    <row r="55" spans="3:14">
      <c r="C55" t="s">
        <v>170</v>
      </c>
      <c r="G55" s="94">
        <f>19/30</f>
        <v>0.6333333333333333</v>
      </c>
    </row>
    <row r="56" spans="3:14">
      <c r="C56" t="s">
        <v>171</v>
      </c>
      <c r="G56" s="94">
        <f>1-G55</f>
        <v>0.3666666666666667</v>
      </c>
    </row>
    <row r="57" spans="3:14">
      <c r="C57" t="s">
        <v>172</v>
      </c>
      <c r="G57" s="94">
        <f>6/30</f>
        <v>0.2</v>
      </c>
    </row>
    <row r="58" spans="3:14">
      <c r="C58" t="s">
        <v>173</v>
      </c>
      <c r="G58">
        <f>AVERAGE(N20:N49)</f>
        <v>1</v>
      </c>
    </row>
  </sheetData>
  <mergeCells count="6">
    <mergeCell ref="C15:M15"/>
    <mergeCell ref="C16:M16"/>
    <mergeCell ref="C17:M17"/>
    <mergeCell ref="C18:G18"/>
    <mergeCell ref="H18:J18"/>
    <mergeCell ref="K18:M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8"/>
  <sheetViews>
    <sheetView topLeftCell="A24" zoomScale="140" zoomScaleNormal="140" workbookViewId="0">
      <selection activeCell="G23" sqref="G23"/>
    </sheetView>
  </sheetViews>
  <sheetFormatPr defaultColWidth="19" defaultRowHeight="18"/>
  <cols>
    <col min="1" max="2" width="19" style="2"/>
    <col min="3" max="3" width="22.75" style="2" customWidth="1"/>
    <col min="4" max="16384" width="19" style="2"/>
  </cols>
  <sheetData>
    <row r="3" spans="2:8">
      <c r="B3" s="2" t="s">
        <v>174</v>
      </c>
      <c r="G3" s="2" t="s">
        <v>164</v>
      </c>
    </row>
    <row r="4" spans="2:8">
      <c r="B4" s="3" t="s">
        <v>175</v>
      </c>
      <c r="C4" s="3" t="s">
        <v>176</v>
      </c>
      <c r="D4" s="3" t="s">
        <v>177</v>
      </c>
      <c r="G4" s="3" t="s">
        <v>178</v>
      </c>
      <c r="H4" s="3" t="s">
        <v>164</v>
      </c>
    </row>
    <row r="5" spans="2:8">
      <c r="B5" s="3">
        <v>1</v>
      </c>
      <c r="C5" s="3"/>
      <c r="D5" s="3">
        <v>0</v>
      </c>
      <c r="G5" s="3">
        <v>1</v>
      </c>
      <c r="H5" s="3">
        <v>2</v>
      </c>
    </row>
    <row r="6" spans="2:8">
      <c r="B6" s="3">
        <v>2</v>
      </c>
      <c r="C6" s="3">
        <v>2</v>
      </c>
      <c r="D6" s="3">
        <f>C6+D5</f>
        <v>2</v>
      </c>
      <c r="G6" s="3">
        <v>2</v>
      </c>
      <c r="H6" s="3">
        <v>1</v>
      </c>
    </row>
    <row r="7" spans="2:8">
      <c r="B7" s="3">
        <v>3</v>
      </c>
      <c r="C7" s="3">
        <v>4</v>
      </c>
      <c r="D7" s="3">
        <f t="shared" ref="D7:D10" si="0">C7+D6</f>
        <v>6</v>
      </c>
      <c r="G7" s="3">
        <v>3</v>
      </c>
      <c r="H7" s="3">
        <v>3</v>
      </c>
    </row>
    <row r="8" spans="2:8">
      <c r="B8" s="3">
        <v>4</v>
      </c>
      <c r="C8" s="3">
        <v>1</v>
      </c>
      <c r="D8" s="3">
        <f t="shared" si="0"/>
        <v>7</v>
      </c>
      <c r="G8" s="3">
        <v>4</v>
      </c>
      <c r="H8" s="3">
        <v>2</v>
      </c>
    </row>
    <row r="9" spans="2:8">
      <c r="B9" s="3">
        <v>5</v>
      </c>
      <c r="C9" s="3">
        <v>2</v>
      </c>
      <c r="D9" s="3">
        <f t="shared" si="0"/>
        <v>9</v>
      </c>
      <c r="G9" s="3">
        <v>5</v>
      </c>
      <c r="H9" s="3">
        <v>1</v>
      </c>
    </row>
    <row r="10" spans="2:8">
      <c r="B10" s="3">
        <v>6</v>
      </c>
      <c r="C10" s="3">
        <v>6</v>
      </c>
      <c r="D10" s="3">
        <f t="shared" si="0"/>
        <v>15</v>
      </c>
      <c r="G10" s="3">
        <v>6</v>
      </c>
      <c r="H10" s="3">
        <v>4</v>
      </c>
    </row>
    <row r="15" spans="2:8">
      <c r="B15" s="3" t="s">
        <v>179</v>
      </c>
      <c r="C15" s="3" t="s">
        <v>180</v>
      </c>
      <c r="D15" s="3" t="s">
        <v>181</v>
      </c>
      <c r="E15" s="3" t="s">
        <v>182</v>
      </c>
      <c r="F15" s="3" t="s">
        <v>183</v>
      </c>
    </row>
    <row r="16" spans="2:8">
      <c r="B16" s="3" t="s">
        <v>175</v>
      </c>
      <c r="C16" s="3" t="s">
        <v>177</v>
      </c>
      <c r="D16" s="3" t="s">
        <v>184</v>
      </c>
      <c r="E16" s="3" t="s">
        <v>164</v>
      </c>
      <c r="F16" s="3" t="s">
        <v>165</v>
      </c>
    </row>
    <row r="17" spans="2:6">
      <c r="B17" s="3">
        <v>1</v>
      </c>
      <c r="C17" s="3">
        <v>0</v>
      </c>
      <c r="D17" s="4">
        <v>0</v>
      </c>
      <c r="E17" s="3">
        <v>2</v>
      </c>
      <c r="F17" s="4">
        <f t="shared" ref="F17:F22" si="1">D17+E17</f>
        <v>2</v>
      </c>
    </row>
    <row r="18" spans="2:6">
      <c r="B18" s="3">
        <v>2</v>
      </c>
      <c r="C18" s="3">
        <v>2</v>
      </c>
      <c r="D18" s="4">
        <v>2</v>
      </c>
      <c r="E18" s="3">
        <v>1</v>
      </c>
      <c r="F18" s="4">
        <f t="shared" si="1"/>
        <v>3</v>
      </c>
    </row>
    <row r="19" spans="2:6">
      <c r="B19" s="3">
        <v>3</v>
      </c>
      <c r="C19" s="3">
        <v>6</v>
      </c>
      <c r="D19" s="4">
        <v>6</v>
      </c>
      <c r="E19" s="3">
        <v>3</v>
      </c>
      <c r="F19" s="4">
        <f t="shared" si="1"/>
        <v>9</v>
      </c>
    </row>
    <row r="20" spans="2:6">
      <c r="B20" s="3">
        <v>4</v>
      </c>
      <c r="C20" s="3">
        <v>7</v>
      </c>
      <c r="D20" s="4">
        <v>9</v>
      </c>
      <c r="E20" s="3">
        <v>2</v>
      </c>
      <c r="F20" s="4">
        <f t="shared" si="1"/>
        <v>11</v>
      </c>
    </row>
    <row r="21" spans="2:6">
      <c r="B21" s="3">
        <v>5</v>
      </c>
      <c r="C21" s="3">
        <v>9</v>
      </c>
      <c r="D21" s="4">
        <v>11</v>
      </c>
      <c r="E21" s="3">
        <v>1</v>
      </c>
      <c r="F21" s="4">
        <f t="shared" si="1"/>
        <v>12</v>
      </c>
    </row>
    <row r="22" spans="2:6">
      <c r="B22" s="3">
        <v>6</v>
      </c>
      <c r="C22" s="3">
        <v>15</v>
      </c>
      <c r="D22" s="4">
        <v>15</v>
      </c>
      <c r="E22" s="3">
        <v>4</v>
      </c>
      <c r="F22" s="4">
        <f t="shared" si="1"/>
        <v>19</v>
      </c>
    </row>
    <row r="26" spans="2:6">
      <c r="C26" s="3" t="s">
        <v>185</v>
      </c>
      <c r="D26" s="3" t="s">
        <v>186</v>
      </c>
      <c r="E26" s="3" t="s">
        <v>187</v>
      </c>
    </row>
    <row r="27" spans="2:6">
      <c r="C27" s="3" t="s">
        <v>188</v>
      </c>
      <c r="D27" s="3">
        <v>1</v>
      </c>
      <c r="E27" s="3">
        <v>0</v>
      </c>
    </row>
    <row r="28" spans="2:6">
      <c r="C28" s="3" t="s">
        <v>189</v>
      </c>
      <c r="D28" s="3">
        <v>1</v>
      </c>
      <c r="E28" s="3">
        <v>2</v>
      </c>
    </row>
    <row r="29" spans="2:6">
      <c r="C29" s="3" t="s">
        <v>188</v>
      </c>
      <c r="D29" s="3">
        <v>2</v>
      </c>
      <c r="E29" s="3">
        <v>2</v>
      </c>
    </row>
    <row r="30" spans="2:6">
      <c r="C30" s="3" t="s">
        <v>189</v>
      </c>
      <c r="D30" s="3">
        <v>2</v>
      </c>
      <c r="E30" s="3">
        <v>3</v>
      </c>
    </row>
    <row r="31" spans="2:6">
      <c r="C31" s="3" t="s">
        <v>188</v>
      </c>
      <c r="D31" s="3">
        <v>3</v>
      </c>
      <c r="E31" s="3">
        <v>6</v>
      </c>
    </row>
    <row r="32" spans="2:6">
      <c r="C32" s="3" t="s">
        <v>188</v>
      </c>
      <c r="D32" s="3">
        <v>4</v>
      </c>
      <c r="E32" s="3">
        <v>7</v>
      </c>
    </row>
    <row r="33" spans="3:5">
      <c r="C33" s="3" t="s">
        <v>189</v>
      </c>
      <c r="D33" s="3">
        <v>3</v>
      </c>
      <c r="E33" s="3">
        <v>9</v>
      </c>
    </row>
    <row r="34" spans="3:5">
      <c r="C34" s="3" t="s">
        <v>188</v>
      </c>
      <c r="D34" s="3">
        <v>5</v>
      </c>
      <c r="E34" s="3">
        <v>9</v>
      </c>
    </row>
    <row r="35" spans="3:5">
      <c r="C35" s="3" t="s">
        <v>189</v>
      </c>
      <c r="D35" s="3">
        <v>4</v>
      </c>
      <c r="E35" s="3">
        <v>11</v>
      </c>
    </row>
    <row r="36" spans="3:5">
      <c r="C36" s="3" t="s">
        <v>189</v>
      </c>
      <c r="D36" s="3">
        <v>5</v>
      </c>
      <c r="E36" s="3">
        <v>12</v>
      </c>
    </row>
    <row r="37" spans="3:5">
      <c r="C37" s="3" t="s">
        <v>188</v>
      </c>
      <c r="D37" s="3">
        <v>6</v>
      </c>
      <c r="E37" s="3">
        <v>15</v>
      </c>
    </row>
    <row r="38" spans="3:5">
      <c r="C38" s="3" t="s">
        <v>189</v>
      </c>
      <c r="D38" s="3">
        <v>6</v>
      </c>
      <c r="E38" s="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76"/>
  <sheetViews>
    <sheetView topLeftCell="A32" zoomScale="110" zoomScaleNormal="110" workbookViewId="0">
      <selection activeCell="G60" sqref="G60"/>
    </sheetView>
  </sheetViews>
  <sheetFormatPr defaultRowHeight="14.25"/>
  <cols>
    <col min="3" max="3" width="17.125" customWidth="1"/>
    <col min="4" max="4" width="15.125" customWidth="1"/>
    <col min="5" max="5" width="22.125" customWidth="1"/>
    <col min="6" max="6" width="23.25" customWidth="1"/>
    <col min="7" max="7" width="14.875" customWidth="1"/>
    <col min="8" max="8" width="23.375" customWidth="1"/>
    <col min="9" max="9" width="10.75" customWidth="1"/>
    <col min="10" max="10" width="15.25" customWidth="1"/>
    <col min="11" max="11" width="17.25" customWidth="1"/>
    <col min="12" max="12" width="21.75" customWidth="1"/>
    <col min="13" max="13" width="17.25" customWidth="1"/>
    <col min="14" max="14" width="21.375" customWidth="1"/>
    <col min="15" max="15" width="18.375" customWidth="1"/>
  </cols>
  <sheetData>
    <row r="5" spans="3:15" ht="15" thickBot="1"/>
    <row r="6" spans="3:15" ht="34.15" customHeight="1" thickBot="1">
      <c r="C6" s="5" t="s">
        <v>138</v>
      </c>
      <c r="D6" s="6" t="s">
        <v>3</v>
      </c>
      <c r="E6" s="6" t="s">
        <v>139</v>
      </c>
      <c r="F6" s="6" t="s">
        <v>140</v>
      </c>
      <c r="G6" s="1"/>
      <c r="H6" s="1"/>
      <c r="I6" s="5" t="s">
        <v>141</v>
      </c>
      <c r="J6" s="6" t="s">
        <v>3</v>
      </c>
      <c r="K6" s="6" t="s">
        <v>139</v>
      </c>
      <c r="L6" s="6" t="s">
        <v>140</v>
      </c>
      <c r="M6" s="2"/>
      <c r="N6" s="2"/>
      <c r="O6" s="2"/>
    </row>
    <row r="7" spans="3:15" ht="18">
      <c r="C7" s="7">
        <v>1</v>
      </c>
      <c r="D7" s="8">
        <v>0.125</v>
      </c>
      <c r="E7" s="9">
        <v>0.125</v>
      </c>
      <c r="F7" s="8" t="s">
        <v>190</v>
      </c>
      <c r="G7" s="1"/>
      <c r="H7" s="1"/>
      <c r="I7" s="7">
        <v>1</v>
      </c>
      <c r="J7" s="13">
        <v>0.1</v>
      </c>
      <c r="K7" s="13">
        <v>0.1</v>
      </c>
      <c r="L7" s="8" t="s">
        <v>8</v>
      </c>
      <c r="M7" s="2"/>
      <c r="N7" s="2"/>
      <c r="O7" s="2"/>
    </row>
    <row r="8" spans="3:15" ht="18">
      <c r="C8" s="7">
        <v>2</v>
      </c>
      <c r="D8" s="8">
        <v>0.125</v>
      </c>
      <c r="E8" s="9">
        <v>0.25</v>
      </c>
      <c r="F8" s="8" t="s">
        <v>191</v>
      </c>
      <c r="G8" s="1"/>
      <c r="H8" s="1"/>
      <c r="I8" s="7">
        <v>2</v>
      </c>
      <c r="J8" s="13">
        <v>0.2</v>
      </c>
      <c r="K8" s="13">
        <v>0.3</v>
      </c>
      <c r="L8" s="8" t="s">
        <v>192</v>
      </c>
      <c r="M8" s="2"/>
      <c r="N8" s="2"/>
      <c r="O8" s="2"/>
    </row>
    <row r="9" spans="3:15" ht="18">
      <c r="C9" s="7">
        <v>3</v>
      </c>
      <c r="D9" s="8">
        <v>0.125</v>
      </c>
      <c r="E9" s="9">
        <v>0.375</v>
      </c>
      <c r="F9" s="8" t="s">
        <v>193</v>
      </c>
      <c r="G9" s="1"/>
      <c r="H9" s="1"/>
      <c r="I9" s="7">
        <v>3</v>
      </c>
      <c r="J9" s="13">
        <v>0.3</v>
      </c>
      <c r="K9" s="13">
        <v>0.6</v>
      </c>
      <c r="L9" s="8" t="s">
        <v>194</v>
      </c>
      <c r="M9" s="2"/>
      <c r="N9" s="2"/>
      <c r="O9" s="2"/>
    </row>
    <row r="10" spans="3:15" ht="18">
      <c r="C10" s="7">
        <v>4</v>
      </c>
      <c r="D10" s="8">
        <v>0.125</v>
      </c>
      <c r="E10" s="9">
        <v>0.5</v>
      </c>
      <c r="F10" s="8" t="s">
        <v>195</v>
      </c>
      <c r="G10" s="1"/>
      <c r="H10" s="1"/>
      <c r="I10" s="7">
        <v>4</v>
      </c>
      <c r="J10" s="13">
        <v>0.25</v>
      </c>
      <c r="K10" s="13">
        <v>0.85</v>
      </c>
      <c r="L10" s="8" t="s">
        <v>196</v>
      </c>
      <c r="M10" s="2"/>
      <c r="N10" s="2"/>
      <c r="O10" s="2"/>
    </row>
    <row r="11" spans="3:15" ht="18">
      <c r="C11" s="7">
        <v>5</v>
      </c>
      <c r="D11" s="8">
        <v>0.125</v>
      </c>
      <c r="E11" s="9">
        <v>0.625</v>
      </c>
      <c r="F11" s="8" t="s">
        <v>197</v>
      </c>
      <c r="G11" s="1"/>
      <c r="H11" s="1"/>
      <c r="I11" s="7">
        <v>5</v>
      </c>
      <c r="J11" s="13">
        <v>0.1</v>
      </c>
      <c r="K11" s="13">
        <v>0.95</v>
      </c>
      <c r="L11" s="8" t="s">
        <v>198</v>
      </c>
      <c r="M11" s="2"/>
      <c r="N11" s="2"/>
      <c r="O11" s="2"/>
    </row>
    <row r="12" spans="3:15" ht="18.75" thickBot="1">
      <c r="C12" s="7">
        <v>6</v>
      </c>
      <c r="D12" s="8">
        <v>0.125</v>
      </c>
      <c r="E12" s="9">
        <v>0.75</v>
      </c>
      <c r="F12" s="8" t="s">
        <v>199</v>
      </c>
      <c r="G12" s="1"/>
      <c r="H12" s="1"/>
      <c r="I12" s="10">
        <v>6</v>
      </c>
      <c r="J12" s="14">
        <v>0.05</v>
      </c>
      <c r="K12" s="14">
        <v>1</v>
      </c>
      <c r="L12" s="11" t="s">
        <v>200</v>
      </c>
      <c r="M12" s="2"/>
      <c r="N12" s="2"/>
      <c r="O12" s="2"/>
    </row>
    <row r="13" spans="3:15" ht="18">
      <c r="C13" s="7">
        <v>7</v>
      </c>
      <c r="D13" s="8">
        <v>0.125</v>
      </c>
      <c r="E13" s="9">
        <v>0.875</v>
      </c>
      <c r="F13" s="8" t="s">
        <v>201</v>
      </c>
      <c r="G13" s="1"/>
      <c r="H13" s="1"/>
      <c r="I13" s="2"/>
      <c r="J13" s="2"/>
      <c r="K13" s="2"/>
      <c r="L13" s="2"/>
      <c r="M13" s="2"/>
      <c r="N13" s="2"/>
      <c r="O13" s="2"/>
    </row>
    <row r="14" spans="3:15" ht="17.45" customHeight="1" thickBot="1">
      <c r="C14" s="10">
        <v>8</v>
      </c>
      <c r="D14" s="11">
        <v>0.125</v>
      </c>
      <c r="E14" s="12">
        <v>1</v>
      </c>
      <c r="F14" s="11" t="s">
        <v>202</v>
      </c>
      <c r="G14" s="1"/>
      <c r="H14" s="1"/>
      <c r="I14" s="2"/>
      <c r="J14" s="2"/>
      <c r="K14" s="2"/>
      <c r="L14" s="2"/>
      <c r="M14" s="2"/>
      <c r="N14" s="2"/>
      <c r="O14" s="2"/>
    </row>
    <row r="15" spans="3:15" ht="18">
      <c r="C15" s="1"/>
      <c r="D15" s="1"/>
      <c r="E15" s="1"/>
      <c r="F15" s="1"/>
      <c r="G15" s="1"/>
      <c r="H15" s="1"/>
      <c r="I15" s="2"/>
      <c r="J15" s="2"/>
      <c r="K15" s="2"/>
      <c r="L15" s="2"/>
      <c r="M15" s="2"/>
      <c r="N15" s="2"/>
      <c r="O15" s="2"/>
    </row>
    <row r="16" spans="3:15" ht="18"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</row>
    <row r="17" spans="3:15" ht="18"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</row>
    <row r="18" spans="3:15" ht="18.75" thickBot="1"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</row>
    <row r="19" spans="3:15" ht="36.75" thickBot="1">
      <c r="C19" s="5" t="s">
        <v>203</v>
      </c>
      <c r="D19" s="6" t="s">
        <v>204</v>
      </c>
      <c r="E19" s="6" t="s">
        <v>160</v>
      </c>
      <c r="F19" s="6" t="s">
        <v>178</v>
      </c>
      <c r="G19" s="6" t="s">
        <v>204</v>
      </c>
      <c r="H19" s="6" t="s">
        <v>205</v>
      </c>
      <c r="I19" s="2"/>
      <c r="J19" s="5" t="s">
        <v>203</v>
      </c>
      <c r="K19" s="6" t="s">
        <v>204</v>
      </c>
      <c r="L19" s="6" t="s">
        <v>206</v>
      </c>
      <c r="M19" s="6" t="s">
        <v>178</v>
      </c>
      <c r="N19" s="6" t="s">
        <v>204</v>
      </c>
      <c r="O19" s="6" t="s">
        <v>206</v>
      </c>
    </row>
    <row r="20" spans="3:15" ht="18.75" thickBot="1">
      <c r="C20" s="10">
        <v>1</v>
      </c>
      <c r="D20" s="11">
        <v>1</v>
      </c>
      <c r="E20" s="11">
        <v>1</v>
      </c>
      <c r="F20" s="11">
        <v>11</v>
      </c>
      <c r="G20" s="11">
        <v>145</v>
      </c>
      <c r="H20" s="11">
        <v>2</v>
      </c>
      <c r="I20" s="2"/>
      <c r="J20" s="10">
        <v>1</v>
      </c>
      <c r="K20" s="11">
        <v>76</v>
      </c>
      <c r="L20" s="11">
        <v>4</v>
      </c>
      <c r="M20" s="11">
        <v>11</v>
      </c>
      <c r="N20" s="11">
        <v>72</v>
      </c>
      <c r="O20" s="11">
        <v>4</v>
      </c>
    </row>
    <row r="21" spans="3:15" ht="18.75" thickBot="1">
      <c r="C21" s="10">
        <v>2</v>
      </c>
      <c r="D21" s="11">
        <v>100</v>
      </c>
      <c r="E21" s="11">
        <v>1</v>
      </c>
      <c r="F21" s="11">
        <v>12</v>
      </c>
      <c r="G21" s="11">
        <v>969</v>
      </c>
      <c r="H21" s="11">
        <v>8</v>
      </c>
      <c r="I21" s="2"/>
      <c r="J21" s="10">
        <v>2</v>
      </c>
      <c r="K21" s="11">
        <v>16</v>
      </c>
      <c r="L21" s="11">
        <v>2</v>
      </c>
      <c r="M21" s="11">
        <v>12</v>
      </c>
      <c r="N21" s="11">
        <v>12</v>
      </c>
      <c r="O21" s="11">
        <v>2</v>
      </c>
    </row>
    <row r="22" spans="3:15" ht="18.75" thickBot="1">
      <c r="C22" s="10">
        <v>3</v>
      </c>
      <c r="D22" s="11">
        <v>16</v>
      </c>
      <c r="E22" s="11">
        <v>1</v>
      </c>
      <c r="F22" s="11">
        <v>13</v>
      </c>
      <c r="G22" s="11">
        <v>640</v>
      </c>
      <c r="H22" s="11">
        <v>6</v>
      </c>
      <c r="I22" s="2"/>
      <c r="J22" s="10">
        <v>3</v>
      </c>
      <c r="K22" s="11">
        <v>28</v>
      </c>
      <c r="L22" s="11">
        <v>2</v>
      </c>
      <c r="M22" s="11">
        <v>13</v>
      </c>
      <c r="N22" s="11">
        <v>24</v>
      </c>
      <c r="O22" s="11">
        <v>2</v>
      </c>
    </row>
    <row r="23" spans="3:15" ht="18.75" thickBot="1">
      <c r="C23" s="10">
        <v>4</v>
      </c>
      <c r="D23" s="11">
        <v>110</v>
      </c>
      <c r="E23" s="11">
        <v>1</v>
      </c>
      <c r="F23" s="11">
        <v>14</v>
      </c>
      <c r="G23" s="11">
        <v>999</v>
      </c>
      <c r="H23" s="11">
        <v>8</v>
      </c>
      <c r="I23" s="2"/>
      <c r="J23" s="10">
        <v>4</v>
      </c>
      <c r="K23" s="11">
        <v>42</v>
      </c>
      <c r="L23" s="11">
        <v>3</v>
      </c>
      <c r="M23" s="11">
        <v>14</v>
      </c>
      <c r="N23" s="11">
        <v>0</v>
      </c>
      <c r="O23" s="11">
        <v>6</v>
      </c>
    </row>
    <row r="24" spans="3:15" ht="18.75" thickBot="1">
      <c r="C24" s="10">
        <v>5</v>
      </c>
      <c r="D24" s="11">
        <v>162</v>
      </c>
      <c r="E24" s="11">
        <v>2</v>
      </c>
      <c r="F24" s="11">
        <v>15</v>
      </c>
      <c r="G24" s="11">
        <v>878</v>
      </c>
      <c r="H24" s="11">
        <v>8</v>
      </c>
      <c r="I24" s="2"/>
      <c r="J24" s="10">
        <v>5</v>
      </c>
      <c r="K24" s="11">
        <v>85</v>
      </c>
      <c r="L24" s="11">
        <v>4</v>
      </c>
      <c r="M24" s="11">
        <v>15</v>
      </c>
      <c r="N24" s="11">
        <v>51</v>
      </c>
      <c r="O24" s="11">
        <v>3</v>
      </c>
    </row>
    <row r="25" spans="3:15" ht="18.75" thickBot="1">
      <c r="C25" s="10">
        <v>6</v>
      </c>
      <c r="D25" s="11">
        <v>106</v>
      </c>
      <c r="E25" s="11">
        <v>1</v>
      </c>
      <c r="F25" s="11">
        <v>16</v>
      </c>
      <c r="G25" s="11">
        <v>204</v>
      </c>
      <c r="H25" s="11">
        <v>2</v>
      </c>
      <c r="I25" s="2"/>
      <c r="J25" s="10">
        <v>6</v>
      </c>
      <c r="K25" s="11">
        <v>98</v>
      </c>
      <c r="L25" s="11">
        <v>6</v>
      </c>
      <c r="M25" s="11">
        <v>16</v>
      </c>
      <c r="N25" s="11">
        <v>80</v>
      </c>
      <c r="O25" s="11">
        <v>4</v>
      </c>
    </row>
    <row r="26" spans="3:15" ht="18.75" thickBot="1">
      <c r="C26" s="10">
        <v>7</v>
      </c>
      <c r="D26" s="11">
        <v>224</v>
      </c>
      <c r="E26" s="11">
        <v>2</v>
      </c>
      <c r="F26" s="11">
        <v>17</v>
      </c>
      <c r="G26" s="11">
        <v>989</v>
      </c>
      <c r="H26" s="11">
        <v>8</v>
      </c>
      <c r="I26" s="2"/>
      <c r="J26" s="10">
        <v>7</v>
      </c>
      <c r="K26" s="11">
        <v>32</v>
      </c>
      <c r="L26" s="11">
        <v>3</v>
      </c>
      <c r="M26" s="11">
        <v>17</v>
      </c>
      <c r="N26" s="11">
        <v>90</v>
      </c>
      <c r="O26" s="11">
        <v>5</v>
      </c>
    </row>
    <row r="27" spans="3:15" ht="18.75" thickBot="1">
      <c r="C27" s="10">
        <v>8</v>
      </c>
      <c r="D27" s="11">
        <v>524</v>
      </c>
      <c r="E27" s="11">
        <v>5</v>
      </c>
      <c r="F27" s="11">
        <v>18</v>
      </c>
      <c r="G27" s="11">
        <v>414</v>
      </c>
      <c r="H27" s="11">
        <v>4</v>
      </c>
      <c r="I27" s="2"/>
      <c r="J27" s="10">
        <v>8</v>
      </c>
      <c r="K27" s="11">
        <v>71</v>
      </c>
      <c r="L27" s="11">
        <v>4</v>
      </c>
      <c r="M27" s="11">
        <v>18</v>
      </c>
      <c r="N27" s="11">
        <v>34</v>
      </c>
      <c r="O27" s="11">
        <v>3</v>
      </c>
    </row>
    <row r="28" spans="3:15" ht="18.75" thickBot="1">
      <c r="C28" s="10">
        <v>9</v>
      </c>
      <c r="D28" s="11">
        <v>773</v>
      </c>
      <c r="E28" s="11">
        <v>7</v>
      </c>
      <c r="F28" s="11">
        <v>19</v>
      </c>
      <c r="G28" s="11">
        <v>505</v>
      </c>
      <c r="H28" s="11">
        <v>5</v>
      </c>
      <c r="I28" s="2"/>
      <c r="J28" s="10">
        <v>9</v>
      </c>
      <c r="K28" s="11">
        <v>21</v>
      </c>
      <c r="L28" s="11">
        <v>2</v>
      </c>
      <c r="M28" s="11">
        <v>19</v>
      </c>
      <c r="N28" s="11">
        <v>13</v>
      </c>
      <c r="O28" s="11">
        <v>2</v>
      </c>
    </row>
    <row r="29" spans="3:15" ht="18.75" thickBot="1">
      <c r="C29" s="10">
        <v>10</v>
      </c>
      <c r="D29" s="11">
        <v>692</v>
      </c>
      <c r="E29" s="11">
        <v>6</v>
      </c>
      <c r="F29" s="11">
        <v>20</v>
      </c>
      <c r="G29" s="11">
        <v>0</v>
      </c>
      <c r="H29" s="11">
        <v>8</v>
      </c>
      <c r="I29" s="2"/>
      <c r="J29" s="10">
        <v>10</v>
      </c>
      <c r="K29" s="11">
        <v>69</v>
      </c>
      <c r="L29" s="11">
        <v>4</v>
      </c>
      <c r="M29" s="11">
        <v>20</v>
      </c>
      <c r="N29" s="11">
        <v>55</v>
      </c>
      <c r="O29" s="11">
        <v>3</v>
      </c>
    </row>
    <row r="30" spans="3:15" ht="1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3:15" ht="1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3:15" ht="1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ht="106.15" customHeight="1">
      <c r="C33" s="15" t="s">
        <v>203</v>
      </c>
      <c r="D33" s="15" t="s">
        <v>207</v>
      </c>
      <c r="E33" s="15" t="s">
        <v>208</v>
      </c>
      <c r="F33" s="15" t="s">
        <v>209</v>
      </c>
      <c r="G33" s="15" t="s">
        <v>210</v>
      </c>
      <c r="H33" s="15" t="s">
        <v>211</v>
      </c>
      <c r="I33" s="15" t="s">
        <v>212</v>
      </c>
      <c r="J33" s="15" t="s">
        <v>213</v>
      </c>
      <c r="K33" s="15" t="s">
        <v>214</v>
      </c>
      <c r="L33" s="1"/>
      <c r="M33" s="1"/>
      <c r="N33" s="1"/>
    </row>
    <row r="34" spans="3:14" ht="18">
      <c r="C34" s="16" t="s">
        <v>47</v>
      </c>
      <c r="D34" s="16"/>
      <c r="E34" s="20">
        <v>0</v>
      </c>
      <c r="F34" s="17">
        <v>4</v>
      </c>
      <c r="G34" s="20">
        <v>0</v>
      </c>
      <c r="H34" s="20"/>
      <c r="I34" s="20">
        <f>G34+F34</f>
        <v>4</v>
      </c>
      <c r="J34" s="20">
        <f>H34+I34</f>
        <v>4</v>
      </c>
      <c r="K34" s="20" t="str">
        <f t="shared" ref="K34:K45" si="0">IF(I34&lt;E35,(E35-I34),"0")</f>
        <v>0</v>
      </c>
      <c r="L34" s="1"/>
      <c r="M34" s="1"/>
      <c r="N34" s="1"/>
    </row>
    <row r="35" spans="3:14" ht="18">
      <c r="C35" s="16" t="s">
        <v>48</v>
      </c>
      <c r="D35" s="17">
        <v>1</v>
      </c>
      <c r="E35" s="20">
        <v>1</v>
      </c>
      <c r="F35" s="17">
        <v>2</v>
      </c>
      <c r="G35" s="20">
        <f>I34</f>
        <v>4</v>
      </c>
      <c r="H35" s="20">
        <f>G35-E35</f>
        <v>3</v>
      </c>
      <c r="I35" s="20">
        <f>G35+F35</f>
        <v>6</v>
      </c>
      <c r="J35" s="20">
        <f>H35+F35</f>
        <v>5</v>
      </c>
      <c r="K35" s="20" t="str">
        <f t="shared" si="0"/>
        <v>0</v>
      </c>
      <c r="L35" s="1"/>
      <c r="M35" s="1"/>
      <c r="N35" s="1"/>
    </row>
    <row r="36" spans="3:14" ht="18">
      <c r="C36" s="16" t="s">
        <v>49</v>
      </c>
      <c r="D36" s="17">
        <v>1</v>
      </c>
      <c r="E36" s="20">
        <f>E35+D36</f>
        <v>2</v>
      </c>
      <c r="F36" s="17">
        <v>2</v>
      </c>
      <c r="G36" s="20">
        <f t="shared" ref="G36:G50" si="1">I35</f>
        <v>6</v>
      </c>
      <c r="H36" s="20">
        <f>G36-E36</f>
        <v>4</v>
      </c>
      <c r="I36" s="20">
        <f>G36+F36</f>
        <v>8</v>
      </c>
      <c r="J36" s="20">
        <f>H36+F36</f>
        <v>6</v>
      </c>
      <c r="K36" s="20" t="str">
        <f t="shared" si="0"/>
        <v>0</v>
      </c>
      <c r="L36" s="1"/>
      <c r="M36" s="1"/>
      <c r="N36" s="1"/>
    </row>
    <row r="37" spans="3:14" ht="18">
      <c r="C37" s="16" t="s">
        <v>50</v>
      </c>
      <c r="D37" s="17">
        <v>1</v>
      </c>
      <c r="E37" s="20">
        <f>E36+D37</f>
        <v>3</v>
      </c>
      <c r="F37" s="17">
        <v>3</v>
      </c>
      <c r="G37" s="20">
        <f t="shared" si="1"/>
        <v>8</v>
      </c>
      <c r="H37" s="20">
        <f>G37-E37</f>
        <v>5</v>
      </c>
      <c r="I37" s="20">
        <f>G37+F37</f>
        <v>11</v>
      </c>
      <c r="J37" s="20">
        <f>H37+F37</f>
        <v>8</v>
      </c>
      <c r="K37" s="20" t="str">
        <f t="shared" si="0"/>
        <v>0</v>
      </c>
      <c r="L37" s="1"/>
      <c r="M37" s="1"/>
      <c r="N37" s="1"/>
    </row>
    <row r="38" spans="3:14" ht="18">
      <c r="C38" s="16" t="s">
        <v>51</v>
      </c>
      <c r="D38" s="17">
        <v>1</v>
      </c>
      <c r="E38" s="20">
        <f>E37+D38</f>
        <v>4</v>
      </c>
      <c r="F38" s="17">
        <v>4</v>
      </c>
      <c r="G38" s="20">
        <f t="shared" si="1"/>
        <v>11</v>
      </c>
      <c r="H38" s="20">
        <f>G38-E38</f>
        <v>7</v>
      </c>
      <c r="I38" s="20">
        <f>G38+F38</f>
        <v>15</v>
      </c>
      <c r="J38" s="20">
        <f>H38+F38</f>
        <v>11</v>
      </c>
      <c r="K38" s="20" t="str">
        <f t="shared" si="0"/>
        <v>0</v>
      </c>
      <c r="L38" s="1"/>
      <c r="M38" s="1"/>
      <c r="N38" s="1"/>
    </row>
    <row r="39" spans="3:14" ht="18">
      <c r="C39" s="16" t="s">
        <v>52</v>
      </c>
      <c r="D39" s="17">
        <v>2</v>
      </c>
      <c r="E39" s="20">
        <f>E38+D39</f>
        <v>6</v>
      </c>
      <c r="F39" s="17">
        <v>6</v>
      </c>
      <c r="G39" s="20">
        <f>I38</f>
        <v>15</v>
      </c>
      <c r="H39" s="20">
        <f t="shared" ref="H39:H53" si="2">G39-E39</f>
        <v>9</v>
      </c>
      <c r="I39" s="20">
        <f t="shared" ref="I39:I53" si="3">G39+F39</f>
        <v>21</v>
      </c>
      <c r="J39" s="20">
        <f t="shared" ref="J39:J53" si="4">H39+F39</f>
        <v>15</v>
      </c>
      <c r="K39" s="20" t="str">
        <f t="shared" si="0"/>
        <v>0</v>
      </c>
      <c r="L39" s="1"/>
      <c r="M39" s="1"/>
      <c r="N39" s="1"/>
    </row>
    <row r="40" spans="3:14" ht="18">
      <c r="C40" s="16" t="s">
        <v>53</v>
      </c>
      <c r="D40" s="17">
        <v>1</v>
      </c>
      <c r="E40" s="20">
        <f t="shared" ref="E40:E53" si="5">E39+D40</f>
        <v>7</v>
      </c>
      <c r="F40" s="17">
        <v>3</v>
      </c>
      <c r="G40" s="20">
        <f t="shared" si="1"/>
        <v>21</v>
      </c>
      <c r="H40" s="20">
        <f t="shared" si="2"/>
        <v>14</v>
      </c>
      <c r="I40" s="20">
        <f t="shared" si="3"/>
        <v>24</v>
      </c>
      <c r="J40" s="20">
        <f t="shared" si="4"/>
        <v>17</v>
      </c>
      <c r="K40" s="20" t="str">
        <f t="shared" si="0"/>
        <v>0</v>
      </c>
      <c r="L40" s="1"/>
      <c r="M40" s="1"/>
      <c r="N40" s="1"/>
    </row>
    <row r="41" spans="3:14" ht="18">
      <c r="C41" s="16" t="s">
        <v>54</v>
      </c>
      <c r="D41" s="17">
        <v>2</v>
      </c>
      <c r="E41" s="20">
        <f t="shared" si="5"/>
        <v>9</v>
      </c>
      <c r="F41" s="17">
        <v>4</v>
      </c>
      <c r="G41" s="20">
        <f t="shared" si="1"/>
        <v>24</v>
      </c>
      <c r="H41" s="20">
        <f t="shared" si="2"/>
        <v>15</v>
      </c>
      <c r="I41" s="20">
        <f t="shared" si="3"/>
        <v>28</v>
      </c>
      <c r="J41" s="20">
        <f t="shared" si="4"/>
        <v>19</v>
      </c>
      <c r="K41" s="20" t="str">
        <f t="shared" si="0"/>
        <v>0</v>
      </c>
      <c r="L41" s="1"/>
      <c r="M41" s="1"/>
      <c r="N41" s="1"/>
    </row>
    <row r="42" spans="3:14" ht="18">
      <c r="C42" s="16" t="s">
        <v>55</v>
      </c>
      <c r="D42" s="17">
        <v>5</v>
      </c>
      <c r="E42" s="20">
        <f t="shared" si="5"/>
        <v>14</v>
      </c>
      <c r="F42" s="17">
        <v>2</v>
      </c>
      <c r="G42" s="20">
        <f t="shared" si="1"/>
        <v>28</v>
      </c>
      <c r="H42" s="20">
        <f t="shared" si="2"/>
        <v>14</v>
      </c>
      <c r="I42" s="20">
        <f t="shared" si="3"/>
        <v>30</v>
      </c>
      <c r="J42" s="20">
        <f t="shared" si="4"/>
        <v>16</v>
      </c>
      <c r="K42" s="20" t="str">
        <f t="shared" si="0"/>
        <v>0</v>
      </c>
      <c r="L42" s="1"/>
      <c r="M42" s="1"/>
      <c r="N42" s="1"/>
    </row>
    <row r="43" spans="3:14" ht="18">
      <c r="C43" s="16" t="s">
        <v>56</v>
      </c>
      <c r="D43" s="17">
        <v>7</v>
      </c>
      <c r="E43" s="20">
        <f t="shared" si="5"/>
        <v>21</v>
      </c>
      <c r="F43" s="17">
        <v>4</v>
      </c>
      <c r="G43" s="20">
        <f t="shared" si="1"/>
        <v>30</v>
      </c>
      <c r="H43" s="20">
        <f t="shared" si="2"/>
        <v>9</v>
      </c>
      <c r="I43" s="20">
        <f t="shared" si="3"/>
        <v>34</v>
      </c>
      <c r="J43" s="20">
        <f t="shared" si="4"/>
        <v>13</v>
      </c>
      <c r="K43" s="20" t="str">
        <f t="shared" si="0"/>
        <v>0</v>
      </c>
      <c r="L43" s="1"/>
      <c r="M43" s="1"/>
      <c r="N43" s="1"/>
    </row>
    <row r="44" spans="3:14" ht="18">
      <c r="C44" s="16" t="s">
        <v>57</v>
      </c>
      <c r="D44" s="17">
        <v>6</v>
      </c>
      <c r="E44" s="20">
        <f t="shared" si="5"/>
        <v>27</v>
      </c>
      <c r="F44" s="17">
        <v>4</v>
      </c>
      <c r="G44" s="20">
        <f t="shared" si="1"/>
        <v>34</v>
      </c>
      <c r="H44" s="20">
        <f t="shared" si="2"/>
        <v>7</v>
      </c>
      <c r="I44" s="20">
        <f t="shared" si="3"/>
        <v>38</v>
      </c>
      <c r="J44" s="20">
        <f t="shared" si="4"/>
        <v>11</v>
      </c>
      <c r="K44" s="20" t="str">
        <f t="shared" si="0"/>
        <v>0</v>
      </c>
      <c r="L44" s="1"/>
      <c r="M44" s="1"/>
      <c r="N44" s="1"/>
    </row>
    <row r="45" spans="3:14" ht="23.45" customHeight="1">
      <c r="C45" s="16" t="s">
        <v>58</v>
      </c>
      <c r="D45" s="17">
        <v>2</v>
      </c>
      <c r="E45" s="20">
        <f t="shared" si="5"/>
        <v>29</v>
      </c>
      <c r="F45" s="17">
        <v>2</v>
      </c>
      <c r="G45" s="20">
        <f t="shared" si="1"/>
        <v>38</v>
      </c>
      <c r="H45" s="20">
        <f t="shared" si="2"/>
        <v>9</v>
      </c>
      <c r="I45" s="20">
        <f t="shared" si="3"/>
        <v>40</v>
      </c>
      <c r="J45" s="20">
        <f t="shared" si="4"/>
        <v>11</v>
      </c>
      <c r="K45" s="20" t="str">
        <f t="shared" si="0"/>
        <v>0</v>
      </c>
      <c r="L45" s="1"/>
      <c r="M45" s="1"/>
      <c r="N45" s="1"/>
    </row>
    <row r="46" spans="3:14" ht="18">
      <c r="C46" s="16" t="s">
        <v>59</v>
      </c>
      <c r="D46" s="17">
        <v>8</v>
      </c>
      <c r="E46" s="20">
        <f t="shared" si="5"/>
        <v>37</v>
      </c>
      <c r="F46" s="17">
        <v>2</v>
      </c>
      <c r="G46" s="20">
        <f t="shared" si="1"/>
        <v>40</v>
      </c>
      <c r="H46" s="20">
        <f t="shared" si="2"/>
        <v>3</v>
      </c>
      <c r="I46" s="20">
        <f t="shared" si="3"/>
        <v>42</v>
      </c>
      <c r="J46" s="20">
        <f t="shared" si="4"/>
        <v>5</v>
      </c>
      <c r="K46" s="20">
        <f>IF(I46&lt;E47,(E47-I46),"0")</f>
        <v>1</v>
      </c>
      <c r="L46" s="1"/>
      <c r="M46" s="1"/>
      <c r="N46" s="1"/>
    </row>
    <row r="47" spans="3:14" ht="18">
      <c r="C47" s="16" t="s">
        <v>60</v>
      </c>
      <c r="D47" s="17">
        <v>6</v>
      </c>
      <c r="E47" s="20">
        <f t="shared" si="5"/>
        <v>43</v>
      </c>
      <c r="F47" s="17">
        <v>6</v>
      </c>
      <c r="G47" s="20">
        <f>E47</f>
        <v>43</v>
      </c>
      <c r="H47" s="20">
        <f t="shared" si="2"/>
        <v>0</v>
      </c>
      <c r="I47" s="20">
        <f t="shared" si="3"/>
        <v>49</v>
      </c>
      <c r="J47" s="20">
        <f t="shared" si="4"/>
        <v>6</v>
      </c>
      <c r="K47" s="20">
        <f>IF(I47&lt;E48,(E48-I47),"0")</f>
        <v>2</v>
      </c>
      <c r="L47" s="1"/>
      <c r="M47" s="1"/>
      <c r="N47" s="1"/>
    </row>
    <row r="48" spans="3:14" ht="18">
      <c r="C48" s="16" t="s">
        <v>61</v>
      </c>
      <c r="D48" s="17">
        <v>8</v>
      </c>
      <c r="E48" s="20">
        <f t="shared" si="5"/>
        <v>51</v>
      </c>
      <c r="F48" s="17">
        <v>3</v>
      </c>
      <c r="G48" s="20">
        <f>E48</f>
        <v>51</v>
      </c>
      <c r="H48" s="20">
        <f t="shared" si="2"/>
        <v>0</v>
      </c>
      <c r="I48" s="20">
        <f t="shared" si="3"/>
        <v>54</v>
      </c>
      <c r="J48" s="20">
        <f t="shared" si="4"/>
        <v>3</v>
      </c>
      <c r="K48" s="20">
        <f t="shared" ref="K48:K53" si="6">IF(I48&lt;E49,(E49-I48),"0")</f>
        <v>5</v>
      </c>
      <c r="L48" s="1"/>
      <c r="M48" s="1"/>
      <c r="N48" s="1"/>
    </row>
    <row r="49" spans="3:14" ht="18">
      <c r="C49" s="16" t="s">
        <v>62</v>
      </c>
      <c r="D49" s="17">
        <v>8</v>
      </c>
      <c r="E49" s="20">
        <f t="shared" si="5"/>
        <v>59</v>
      </c>
      <c r="F49" s="17">
        <v>4</v>
      </c>
      <c r="G49" s="20">
        <f>E49</f>
        <v>59</v>
      </c>
      <c r="H49" s="20">
        <f t="shared" si="2"/>
        <v>0</v>
      </c>
      <c r="I49" s="20">
        <f t="shared" si="3"/>
        <v>63</v>
      </c>
      <c r="J49" s="20">
        <f t="shared" si="4"/>
        <v>4</v>
      </c>
      <c r="K49" s="20" t="str">
        <f t="shared" si="6"/>
        <v>0</v>
      </c>
      <c r="L49" s="1"/>
      <c r="M49" s="1"/>
      <c r="N49" s="1"/>
    </row>
    <row r="50" spans="3:14" ht="18">
      <c r="C50" s="16" t="s">
        <v>124</v>
      </c>
      <c r="D50" s="17">
        <v>2</v>
      </c>
      <c r="E50" s="20">
        <f t="shared" si="5"/>
        <v>61</v>
      </c>
      <c r="F50" s="17">
        <v>5</v>
      </c>
      <c r="G50" s="20">
        <f t="shared" si="1"/>
        <v>63</v>
      </c>
      <c r="H50" s="20">
        <f t="shared" si="2"/>
        <v>2</v>
      </c>
      <c r="I50" s="20">
        <f t="shared" si="3"/>
        <v>68</v>
      </c>
      <c r="J50" s="20">
        <f t="shared" si="4"/>
        <v>7</v>
      </c>
      <c r="K50" s="20">
        <f t="shared" si="6"/>
        <v>1</v>
      </c>
      <c r="L50" s="1"/>
      <c r="M50" s="1"/>
      <c r="N50" s="1"/>
    </row>
    <row r="51" spans="3:14" ht="18">
      <c r="C51" s="16" t="s">
        <v>125</v>
      </c>
      <c r="D51" s="17">
        <v>8</v>
      </c>
      <c r="E51" s="20">
        <f t="shared" si="5"/>
        <v>69</v>
      </c>
      <c r="F51" s="17">
        <v>3</v>
      </c>
      <c r="G51" s="20">
        <f>E51</f>
        <v>69</v>
      </c>
      <c r="H51" s="20">
        <f t="shared" si="2"/>
        <v>0</v>
      </c>
      <c r="I51" s="20">
        <f t="shared" si="3"/>
        <v>72</v>
      </c>
      <c r="J51" s="20">
        <f t="shared" si="4"/>
        <v>3</v>
      </c>
      <c r="K51" s="20">
        <f t="shared" si="6"/>
        <v>1</v>
      </c>
      <c r="L51" s="1"/>
      <c r="M51" s="1"/>
      <c r="N51" s="1"/>
    </row>
    <row r="52" spans="3:14" ht="18">
      <c r="C52" s="16" t="s">
        <v>126</v>
      </c>
      <c r="D52" s="17">
        <v>4</v>
      </c>
      <c r="E52" s="20">
        <f t="shared" si="5"/>
        <v>73</v>
      </c>
      <c r="F52" s="17">
        <v>2</v>
      </c>
      <c r="G52" s="20">
        <f>E52</f>
        <v>73</v>
      </c>
      <c r="H52" s="20">
        <f t="shared" si="2"/>
        <v>0</v>
      </c>
      <c r="I52" s="20">
        <f t="shared" si="3"/>
        <v>75</v>
      </c>
      <c r="J52" s="20">
        <f t="shared" si="4"/>
        <v>2</v>
      </c>
      <c r="K52" s="20">
        <f t="shared" si="6"/>
        <v>3</v>
      </c>
      <c r="L52" s="1"/>
      <c r="M52" s="1"/>
      <c r="N52" s="1"/>
    </row>
    <row r="53" spans="3:14" ht="18">
      <c r="C53" s="19" t="s">
        <v>127</v>
      </c>
      <c r="D53" s="17">
        <v>5</v>
      </c>
      <c r="E53" s="20">
        <f t="shared" si="5"/>
        <v>78</v>
      </c>
      <c r="F53" s="17">
        <v>3</v>
      </c>
      <c r="G53" s="20">
        <f>E53</f>
        <v>78</v>
      </c>
      <c r="H53" s="20">
        <f t="shared" si="2"/>
        <v>0</v>
      </c>
      <c r="I53" s="20">
        <f t="shared" si="3"/>
        <v>81</v>
      </c>
      <c r="J53" s="20">
        <f t="shared" si="4"/>
        <v>3</v>
      </c>
      <c r="K53" s="20" t="str">
        <f t="shared" si="6"/>
        <v>0</v>
      </c>
      <c r="L53" s="1"/>
      <c r="M53" s="1"/>
      <c r="N53" s="1"/>
    </row>
    <row r="54" spans="3:14" ht="18.75" thickBot="1">
      <c r="D54" s="11"/>
    </row>
    <row r="56" spans="3:14" ht="18">
      <c r="C56" s="2" t="s">
        <v>215</v>
      </c>
      <c r="D56" s="2"/>
      <c r="F56" s="21">
        <v>13</v>
      </c>
    </row>
    <row r="57" spans="3:14" ht="18">
      <c r="C57" s="2" t="s">
        <v>216</v>
      </c>
      <c r="D57" s="2"/>
      <c r="F57" s="21">
        <f>F56/20</f>
        <v>0.65</v>
      </c>
    </row>
    <row r="58" spans="3:14" ht="18">
      <c r="C58" s="2" t="s">
        <v>217</v>
      </c>
      <c r="D58" s="2"/>
      <c r="F58" s="21">
        <f>AVERAGE(H34:H53)</f>
        <v>5.3157894736842106</v>
      </c>
    </row>
    <row r="59" spans="3:14" ht="18">
      <c r="C59" s="2" t="s">
        <v>218</v>
      </c>
      <c r="D59" s="2"/>
      <c r="F59" s="21">
        <f>SUM(H34:H53)/13</f>
        <v>7.7692307692307692</v>
      </c>
    </row>
    <row r="60" spans="3:14" ht="18">
      <c r="C60" s="2" t="s">
        <v>219</v>
      </c>
      <c r="D60" s="2"/>
      <c r="F60" s="21">
        <f>AVERAGE(F34:F53)</f>
        <v>3.4</v>
      </c>
    </row>
    <row r="61" spans="3:14" ht="18">
      <c r="C61" s="2"/>
      <c r="D61" s="2"/>
    </row>
    <row r="62" spans="3:14" ht="18">
      <c r="C62" s="2"/>
      <c r="D62" s="2"/>
    </row>
    <row r="63" spans="3:14" ht="18">
      <c r="C63" s="2"/>
      <c r="D63" s="2"/>
    </row>
    <row r="64" spans="3:14" ht="18">
      <c r="C64" s="2"/>
      <c r="D64" s="2"/>
    </row>
    <row r="65" spans="3:4" ht="18">
      <c r="C65" s="2"/>
      <c r="D65" s="2"/>
    </row>
    <row r="66" spans="3:4" ht="18">
      <c r="C66" s="2"/>
      <c r="D66" s="2"/>
    </row>
    <row r="67" spans="3:4" ht="18">
      <c r="C67" s="2"/>
      <c r="D67" s="2"/>
    </row>
    <row r="68" spans="3:4" ht="18">
      <c r="C68" s="2"/>
      <c r="D68" s="2"/>
    </row>
    <row r="69" spans="3:4" ht="18">
      <c r="C69" s="2"/>
      <c r="D69" s="2"/>
    </row>
    <row r="70" spans="3:4" ht="18">
      <c r="C70" s="2"/>
      <c r="D70" s="2"/>
    </row>
    <row r="71" spans="3:4" ht="18">
      <c r="C71" s="2"/>
      <c r="D71" s="2"/>
    </row>
    <row r="72" spans="3:4" ht="18">
      <c r="C72" s="2"/>
      <c r="D72" s="2"/>
    </row>
    <row r="73" spans="3:4" ht="18">
      <c r="C73" s="2"/>
      <c r="D73" s="2"/>
    </row>
    <row r="74" spans="3:4" ht="18">
      <c r="C74" s="2"/>
      <c r="D74" s="2"/>
    </row>
    <row r="75" spans="3:4" ht="18">
      <c r="C75" s="2"/>
      <c r="D75" s="2"/>
    </row>
    <row r="76" spans="3:4" ht="18">
      <c r="C76" s="2"/>
      <c r="D7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K27"/>
  <sheetViews>
    <sheetView topLeftCell="A7" workbookViewId="0">
      <selection activeCell="R8" sqref="R8"/>
    </sheetView>
  </sheetViews>
  <sheetFormatPr defaultRowHeight="14.25"/>
  <sheetData>
    <row r="7" spans="3:11" ht="117.75">
      <c r="C7" s="15" t="s">
        <v>203</v>
      </c>
      <c r="D7" s="15" t="s">
        <v>207</v>
      </c>
      <c r="E7" s="15" t="s">
        <v>208</v>
      </c>
      <c r="F7" s="15" t="s">
        <v>209</v>
      </c>
      <c r="G7" s="15" t="s">
        <v>210</v>
      </c>
      <c r="H7" s="15" t="s">
        <v>211</v>
      </c>
      <c r="I7" s="15" t="s">
        <v>212</v>
      </c>
      <c r="J7" s="15" t="s">
        <v>213</v>
      </c>
      <c r="K7" s="15" t="s">
        <v>214</v>
      </c>
    </row>
    <row r="8" spans="3:11" ht="18">
      <c r="C8" s="16" t="s">
        <v>47</v>
      </c>
      <c r="D8" s="16"/>
      <c r="E8" s="20"/>
      <c r="F8" s="17">
        <v>4</v>
      </c>
      <c r="G8" s="16"/>
      <c r="H8" s="18"/>
      <c r="I8" s="18"/>
      <c r="J8" s="20"/>
      <c r="K8" s="20"/>
    </row>
    <row r="9" spans="3:11" ht="18">
      <c r="C9" s="16" t="s">
        <v>48</v>
      </c>
      <c r="D9" s="17">
        <v>1</v>
      </c>
      <c r="E9" s="20"/>
      <c r="F9" s="17">
        <v>2</v>
      </c>
      <c r="G9" s="16"/>
      <c r="H9" s="16"/>
      <c r="I9" s="18"/>
      <c r="J9" s="20"/>
      <c r="K9" s="20"/>
    </row>
    <row r="10" spans="3:11" ht="18">
      <c r="C10" s="16" t="s">
        <v>49</v>
      </c>
      <c r="D10" s="17">
        <v>1</v>
      </c>
      <c r="E10" s="20"/>
      <c r="F10" s="17">
        <v>2</v>
      </c>
      <c r="G10" s="16"/>
      <c r="H10" s="16"/>
      <c r="I10" s="18"/>
      <c r="J10" s="20"/>
      <c r="K10" s="20"/>
    </row>
    <row r="11" spans="3:11" ht="18">
      <c r="C11" s="16" t="s">
        <v>50</v>
      </c>
      <c r="D11" s="17">
        <v>1</v>
      </c>
      <c r="E11" s="20"/>
      <c r="F11" s="17">
        <v>3</v>
      </c>
      <c r="G11" s="16"/>
      <c r="H11" s="16"/>
      <c r="I11" s="18"/>
      <c r="J11" s="20"/>
      <c r="K11" s="20"/>
    </row>
    <row r="12" spans="3:11" ht="18">
      <c r="C12" s="16" t="s">
        <v>51</v>
      </c>
      <c r="D12" s="17">
        <v>1</v>
      </c>
      <c r="E12" s="20"/>
      <c r="F12" s="17">
        <v>4</v>
      </c>
      <c r="G12" s="16"/>
      <c r="H12" s="16"/>
      <c r="I12" s="16"/>
      <c r="J12" s="20"/>
      <c r="K12" s="20"/>
    </row>
    <row r="13" spans="3:11" ht="18">
      <c r="C13" s="16" t="s">
        <v>52</v>
      </c>
      <c r="D13" s="17">
        <v>2</v>
      </c>
      <c r="E13" s="20"/>
      <c r="F13" s="17">
        <v>6</v>
      </c>
      <c r="G13" s="16"/>
      <c r="H13" s="16"/>
      <c r="I13" s="16"/>
      <c r="J13" s="20"/>
      <c r="K13" s="20"/>
    </row>
    <row r="14" spans="3:11" ht="18">
      <c r="C14" s="16" t="s">
        <v>53</v>
      </c>
      <c r="D14" s="17">
        <v>1</v>
      </c>
      <c r="E14" s="20"/>
      <c r="F14" s="17">
        <v>3</v>
      </c>
      <c r="G14" s="16"/>
      <c r="H14" s="16"/>
      <c r="I14" s="16"/>
      <c r="J14" s="20"/>
      <c r="K14" s="20"/>
    </row>
    <row r="15" spans="3:11" ht="18">
      <c r="C15" s="16" t="s">
        <v>54</v>
      </c>
      <c r="D15" s="17">
        <v>2</v>
      </c>
      <c r="E15" s="20"/>
      <c r="F15" s="17">
        <v>4</v>
      </c>
      <c r="G15" s="16"/>
      <c r="H15" s="16"/>
      <c r="I15" s="16"/>
      <c r="J15" s="20"/>
      <c r="K15" s="20"/>
    </row>
    <row r="16" spans="3:11" ht="18">
      <c r="C16" s="16" t="s">
        <v>55</v>
      </c>
      <c r="D16" s="17">
        <v>5</v>
      </c>
      <c r="E16" s="20"/>
      <c r="F16" s="17">
        <v>2</v>
      </c>
      <c r="G16" s="16"/>
      <c r="H16" s="16"/>
      <c r="I16" s="16"/>
      <c r="J16" s="20"/>
      <c r="K16" s="20"/>
    </row>
    <row r="17" spans="3:11" ht="18">
      <c r="C17" s="16" t="s">
        <v>56</v>
      </c>
      <c r="D17" s="17">
        <v>7</v>
      </c>
      <c r="E17" s="20"/>
      <c r="F17" s="17">
        <v>4</v>
      </c>
      <c r="G17" s="16"/>
      <c r="H17" s="16"/>
      <c r="I17" s="16"/>
      <c r="J17" s="20"/>
      <c r="K17" s="20"/>
    </row>
    <row r="18" spans="3:11" ht="18">
      <c r="C18" s="16" t="s">
        <v>57</v>
      </c>
      <c r="D18" s="17">
        <v>6</v>
      </c>
      <c r="E18" s="20"/>
      <c r="F18" s="17">
        <v>4</v>
      </c>
      <c r="G18" s="16"/>
      <c r="H18" s="16"/>
      <c r="I18" s="16"/>
      <c r="J18" s="20"/>
      <c r="K18" s="20"/>
    </row>
    <row r="19" spans="3:11" ht="18">
      <c r="C19" s="16" t="s">
        <v>58</v>
      </c>
      <c r="D19" s="17">
        <v>2</v>
      </c>
      <c r="E19" s="20"/>
      <c r="F19" s="17">
        <v>2</v>
      </c>
      <c r="G19" s="16"/>
      <c r="H19" s="16"/>
      <c r="I19" s="16"/>
      <c r="J19" s="20"/>
      <c r="K19" s="20"/>
    </row>
    <row r="20" spans="3:11" ht="18">
      <c r="C20" s="16" t="s">
        <v>59</v>
      </c>
      <c r="D20" s="17">
        <v>8</v>
      </c>
      <c r="E20" s="20"/>
      <c r="F20" s="17">
        <v>2</v>
      </c>
      <c r="G20" s="16"/>
      <c r="H20" s="16"/>
      <c r="I20" s="16"/>
      <c r="J20" s="20"/>
      <c r="K20" s="20"/>
    </row>
    <row r="21" spans="3:11" ht="18">
      <c r="C21" s="16" t="s">
        <v>60</v>
      </c>
      <c r="D21" s="17">
        <v>6</v>
      </c>
      <c r="E21" s="20"/>
      <c r="F21" s="17">
        <v>6</v>
      </c>
      <c r="G21" s="16"/>
      <c r="H21" s="16"/>
      <c r="I21" s="16"/>
      <c r="J21" s="20"/>
      <c r="K21" s="20"/>
    </row>
    <row r="22" spans="3:11" ht="18">
      <c r="C22" s="16" t="s">
        <v>61</v>
      </c>
      <c r="D22" s="17">
        <v>8</v>
      </c>
      <c r="E22" s="20"/>
      <c r="F22" s="17">
        <v>3</v>
      </c>
      <c r="G22" s="16"/>
      <c r="H22" s="16"/>
      <c r="I22" s="16"/>
      <c r="J22" s="20"/>
      <c r="K22" s="20"/>
    </row>
    <row r="23" spans="3:11" ht="18">
      <c r="C23" s="16" t="s">
        <v>62</v>
      </c>
      <c r="D23" s="17">
        <v>8</v>
      </c>
      <c r="E23" s="20"/>
      <c r="F23" s="17">
        <v>4</v>
      </c>
      <c r="G23" s="16"/>
      <c r="H23" s="16"/>
      <c r="I23" s="16"/>
      <c r="J23" s="20"/>
      <c r="K23" s="20"/>
    </row>
    <row r="24" spans="3:11" ht="18">
      <c r="C24" s="16" t="s">
        <v>124</v>
      </c>
      <c r="D24" s="17">
        <v>2</v>
      </c>
      <c r="E24" s="20"/>
      <c r="F24" s="17">
        <v>5</v>
      </c>
      <c r="G24" s="16"/>
      <c r="H24" s="16"/>
      <c r="I24" s="16"/>
      <c r="J24" s="20"/>
      <c r="K24" s="20"/>
    </row>
    <row r="25" spans="3:11" ht="18">
      <c r="C25" s="16" t="s">
        <v>125</v>
      </c>
      <c r="D25" s="17">
        <v>8</v>
      </c>
      <c r="E25" s="20"/>
      <c r="F25" s="17">
        <v>3</v>
      </c>
      <c r="G25" s="16"/>
      <c r="H25" s="16"/>
      <c r="I25" s="16"/>
      <c r="J25" s="20"/>
      <c r="K25" s="20"/>
    </row>
    <row r="26" spans="3:11" ht="18">
      <c r="C26" s="16" t="s">
        <v>126</v>
      </c>
      <c r="D26" s="17">
        <v>4</v>
      </c>
      <c r="E26" s="20"/>
      <c r="F26" s="17">
        <v>2</v>
      </c>
      <c r="G26" s="16"/>
      <c r="H26" s="16"/>
      <c r="I26" s="16"/>
      <c r="J26" s="20"/>
      <c r="K26" s="20"/>
    </row>
    <row r="27" spans="3:11" ht="18">
      <c r="C27" s="19" t="s">
        <v>127</v>
      </c>
      <c r="D27" s="17">
        <v>5</v>
      </c>
      <c r="E27" s="20"/>
      <c r="F27" s="17">
        <v>3</v>
      </c>
      <c r="G27" s="16"/>
      <c r="H27" s="16"/>
      <c r="I27" s="16"/>
      <c r="J27" s="20"/>
      <c r="K27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59"/>
  <sheetViews>
    <sheetView topLeftCell="B46" zoomScale="160" zoomScaleNormal="160" workbookViewId="0">
      <selection activeCell="C60" sqref="C60"/>
    </sheetView>
  </sheetViews>
  <sheetFormatPr defaultRowHeight="14.25"/>
  <sheetData>
    <row r="3" spans="3:18" ht="16.5" thickBot="1">
      <c r="C3" s="54" t="s">
        <v>135</v>
      </c>
      <c r="I3" s="54" t="s">
        <v>136</v>
      </c>
      <c r="O3" s="54" t="s">
        <v>137</v>
      </c>
    </row>
    <row r="4" spans="3:18" ht="63.75" thickBot="1">
      <c r="C4" s="22" t="s">
        <v>138</v>
      </c>
      <c r="D4" s="23" t="s">
        <v>3</v>
      </c>
      <c r="E4" s="23" t="s">
        <v>139</v>
      </c>
      <c r="F4" s="23" t="s">
        <v>140</v>
      </c>
      <c r="I4" s="22" t="s">
        <v>141</v>
      </c>
      <c r="J4" s="23" t="s">
        <v>3</v>
      </c>
      <c r="K4" s="23" t="s">
        <v>139</v>
      </c>
      <c r="L4" s="23" t="s">
        <v>140</v>
      </c>
      <c r="O4" s="29" t="s">
        <v>141</v>
      </c>
      <c r="P4" s="30" t="s">
        <v>3</v>
      </c>
      <c r="Q4" s="30" t="s">
        <v>139</v>
      </c>
      <c r="R4" s="30" t="s">
        <v>140</v>
      </c>
    </row>
    <row r="5" spans="3:18" ht="15.75">
      <c r="C5" s="24">
        <v>1</v>
      </c>
      <c r="D5" s="26">
        <v>0.25</v>
      </c>
      <c r="E5" s="61">
        <v>0.25</v>
      </c>
      <c r="F5" s="28" t="s">
        <v>142</v>
      </c>
      <c r="I5" s="24">
        <v>2</v>
      </c>
      <c r="J5" s="26">
        <v>0.3</v>
      </c>
      <c r="K5" s="61">
        <v>0.3</v>
      </c>
      <c r="L5" s="28" t="s">
        <v>143</v>
      </c>
      <c r="O5" s="24">
        <v>3</v>
      </c>
      <c r="P5" s="26">
        <v>0.35</v>
      </c>
      <c r="Q5" s="61">
        <v>0.35</v>
      </c>
      <c r="R5" s="31" t="s">
        <v>82</v>
      </c>
    </row>
    <row r="6" spans="3:18" ht="15.75">
      <c r="C6" s="24">
        <v>2</v>
      </c>
      <c r="D6" s="26">
        <v>0.4</v>
      </c>
      <c r="E6" s="61">
        <v>0.65</v>
      </c>
      <c r="F6" s="26" t="s">
        <v>144</v>
      </c>
      <c r="I6" s="24">
        <v>3</v>
      </c>
      <c r="J6" s="26">
        <v>0.28000000000000003</v>
      </c>
      <c r="K6" s="61">
        <v>0.57999999999999996</v>
      </c>
      <c r="L6" s="26" t="s">
        <v>145</v>
      </c>
      <c r="O6" s="24">
        <v>4</v>
      </c>
      <c r="P6" s="26">
        <v>0.25</v>
      </c>
      <c r="Q6" s="61">
        <v>0.6</v>
      </c>
      <c r="R6" s="26" t="s">
        <v>146</v>
      </c>
    </row>
    <row r="7" spans="3:18" ht="15.75">
      <c r="C7" s="24">
        <v>3</v>
      </c>
      <c r="D7" s="26">
        <v>0.2</v>
      </c>
      <c r="E7" s="61">
        <v>0.85</v>
      </c>
      <c r="F7" s="26" t="s">
        <v>147</v>
      </c>
      <c r="I7" s="24">
        <v>4</v>
      </c>
      <c r="J7" s="26">
        <v>0.25</v>
      </c>
      <c r="K7" s="61">
        <v>0.83</v>
      </c>
      <c r="L7" s="26" t="s">
        <v>148</v>
      </c>
      <c r="O7" s="24">
        <v>5</v>
      </c>
      <c r="P7" s="26">
        <v>0.2</v>
      </c>
      <c r="Q7" s="61">
        <v>0.8</v>
      </c>
      <c r="R7" s="26" t="s">
        <v>149</v>
      </c>
    </row>
    <row r="8" spans="3:18" ht="16.5" thickBot="1">
      <c r="C8" s="25">
        <v>4</v>
      </c>
      <c r="D8" s="27">
        <v>0.15</v>
      </c>
      <c r="E8" s="62">
        <v>1</v>
      </c>
      <c r="F8" s="27" t="s">
        <v>150</v>
      </c>
      <c r="I8" s="25">
        <v>5</v>
      </c>
      <c r="J8" s="27">
        <v>0.17</v>
      </c>
      <c r="K8" s="62">
        <v>1</v>
      </c>
      <c r="L8" s="27" t="s">
        <v>151</v>
      </c>
      <c r="O8" s="25">
        <v>6</v>
      </c>
      <c r="P8" s="27">
        <v>0.2</v>
      </c>
      <c r="Q8" s="62">
        <v>1</v>
      </c>
      <c r="R8" s="27" t="s">
        <v>86</v>
      </c>
    </row>
    <row r="14" spans="3:18" ht="15" thickBot="1"/>
    <row r="15" spans="3:18" ht="16.5" thickTop="1">
      <c r="C15" s="187" t="s">
        <v>152</v>
      </c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32"/>
    </row>
    <row r="16" spans="3:18" ht="15.75">
      <c r="C16" s="189" t="s">
        <v>153</v>
      </c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33"/>
    </row>
    <row r="17" spans="3:14" ht="16.5" thickBot="1">
      <c r="C17" s="191" t="s">
        <v>154</v>
      </c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34"/>
    </row>
    <row r="18" spans="3:14" ht="16.5" thickBot="1">
      <c r="C18" s="193" t="s">
        <v>155</v>
      </c>
      <c r="D18" s="194"/>
      <c r="E18" s="194"/>
      <c r="F18" s="194"/>
      <c r="G18" s="195"/>
      <c r="H18" s="196" t="s">
        <v>156</v>
      </c>
      <c r="I18" s="197"/>
      <c r="J18" s="198"/>
      <c r="K18" s="196" t="s">
        <v>157</v>
      </c>
      <c r="L18" s="197"/>
      <c r="M18" s="198"/>
      <c r="N18" s="35"/>
    </row>
    <row r="19" spans="3:14" ht="90.75" thickTop="1">
      <c r="C19" s="63" t="s">
        <v>158</v>
      </c>
      <c r="D19" s="64" t="s">
        <v>159</v>
      </c>
      <c r="E19" s="64" t="s">
        <v>160</v>
      </c>
      <c r="F19" s="64" t="s">
        <v>161</v>
      </c>
      <c r="G19" s="65" t="s">
        <v>162</v>
      </c>
      <c r="H19" s="64" t="s">
        <v>163</v>
      </c>
      <c r="I19" s="64" t="s">
        <v>164</v>
      </c>
      <c r="J19" s="65" t="s">
        <v>165</v>
      </c>
      <c r="K19" s="64" t="s">
        <v>163</v>
      </c>
      <c r="L19" s="64" t="s">
        <v>164</v>
      </c>
      <c r="M19" s="65" t="s">
        <v>165</v>
      </c>
      <c r="N19" s="64" t="s">
        <v>166</v>
      </c>
    </row>
    <row r="20" spans="3:14" ht="18">
      <c r="C20" s="66">
        <v>1</v>
      </c>
      <c r="D20" s="66">
        <v>67</v>
      </c>
      <c r="E20" s="68"/>
      <c r="F20" s="66">
        <v>0</v>
      </c>
      <c r="G20" s="67">
        <v>43</v>
      </c>
      <c r="H20" s="68">
        <v>0</v>
      </c>
      <c r="I20" s="68">
        <v>3</v>
      </c>
      <c r="J20" s="68">
        <f>H20+I20</f>
        <v>3</v>
      </c>
      <c r="K20" s="69"/>
      <c r="L20" s="69"/>
      <c r="M20" s="69"/>
      <c r="N20" s="68"/>
    </row>
    <row r="21" spans="3:14" ht="18">
      <c r="C21" s="66">
        <v>2</v>
      </c>
      <c r="D21" s="67">
        <v>69</v>
      </c>
      <c r="E21" s="68">
        <v>3</v>
      </c>
      <c r="F21" s="68">
        <f>F20+E21</f>
        <v>3</v>
      </c>
      <c r="G21" s="67">
        <v>26</v>
      </c>
      <c r="H21" s="68">
        <v>3</v>
      </c>
      <c r="I21" s="68">
        <v>2</v>
      </c>
      <c r="J21" s="68">
        <f>H21+I21</f>
        <v>5</v>
      </c>
      <c r="K21" s="68"/>
      <c r="L21" s="68"/>
      <c r="M21" s="70"/>
      <c r="N21" s="68"/>
    </row>
    <row r="22" spans="3:14" ht="18">
      <c r="C22" s="66">
        <v>3</v>
      </c>
      <c r="D22" s="67">
        <v>45</v>
      </c>
      <c r="E22" s="68">
        <v>2</v>
      </c>
      <c r="F22" s="68">
        <f>F21+E22</f>
        <v>5</v>
      </c>
      <c r="G22" s="67">
        <v>77</v>
      </c>
      <c r="H22" s="68">
        <v>5</v>
      </c>
      <c r="I22" s="68">
        <v>4</v>
      </c>
      <c r="J22" s="68">
        <f>H22+I22</f>
        <v>9</v>
      </c>
      <c r="K22" s="68"/>
      <c r="L22" s="68"/>
      <c r="M22" s="70"/>
      <c r="N22" s="68"/>
    </row>
    <row r="23" spans="3:14" ht="18">
      <c r="C23" s="66">
        <v>4</v>
      </c>
      <c r="D23" s="67">
        <v>99</v>
      </c>
      <c r="E23" s="68">
        <v>4</v>
      </c>
      <c r="F23" s="68">
        <f>F22+E23</f>
        <v>9</v>
      </c>
      <c r="G23" s="67">
        <v>99</v>
      </c>
      <c r="H23" s="68">
        <v>9</v>
      </c>
      <c r="I23" s="68">
        <v>5</v>
      </c>
      <c r="J23" s="68">
        <f>H23+I23</f>
        <v>14</v>
      </c>
      <c r="K23" s="68"/>
      <c r="L23" s="68"/>
      <c r="M23" s="70"/>
      <c r="N23" s="68"/>
    </row>
    <row r="24" spans="3:14" ht="18">
      <c r="C24" s="66">
        <v>5</v>
      </c>
      <c r="D24" s="67">
        <v>55</v>
      </c>
      <c r="E24" s="68">
        <v>2</v>
      </c>
      <c r="F24" s="68">
        <f>F23+E24</f>
        <v>11</v>
      </c>
      <c r="G24" s="67">
        <v>26</v>
      </c>
      <c r="H24" s="68"/>
      <c r="I24" s="68"/>
      <c r="J24" s="68"/>
      <c r="K24" s="68">
        <v>11</v>
      </c>
      <c r="L24" s="68">
        <v>3</v>
      </c>
      <c r="M24" s="70">
        <f>K24+L24</f>
        <v>14</v>
      </c>
      <c r="N24" s="68"/>
    </row>
    <row r="25" spans="3:14" ht="18">
      <c r="C25" s="66">
        <v>6</v>
      </c>
      <c r="D25" s="67">
        <v>37</v>
      </c>
      <c r="E25" s="68">
        <v>2</v>
      </c>
      <c r="F25" s="68">
        <f>F24+E25</f>
        <v>13</v>
      </c>
      <c r="G25" s="67">
        <v>1</v>
      </c>
      <c r="H25" s="68">
        <v>14</v>
      </c>
      <c r="I25" s="68">
        <v>2</v>
      </c>
      <c r="J25" s="68">
        <f>H25+I25</f>
        <v>16</v>
      </c>
      <c r="K25" s="68"/>
      <c r="L25" s="68"/>
      <c r="M25" s="70"/>
      <c r="N25" s="68">
        <f>H25-F25</f>
        <v>1</v>
      </c>
    </row>
    <row r="26" spans="3:14" ht="18">
      <c r="C26" s="66">
        <v>7</v>
      </c>
      <c r="D26" s="67">
        <v>42</v>
      </c>
      <c r="E26" s="68">
        <v>2</v>
      </c>
      <c r="F26" s="68">
        <f t="shared" ref="F26:F49" si="0">F25+E26</f>
        <v>15</v>
      </c>
      <c r="G26" s="67">
        <v>5</v>
      </c>
      <c r="H26" s="68"/>
      <c r="I26" s="68"/>
      <c r="J26" s="68"/>
      <c r="K26" s="68">
        <v>15</v>
      </c>
      <c r="L26" s="68">
        <v>3</v>
      </c>
      <c r="M26" s="70">
        <f>K26+L26</f>
        <v>18</v>
      </c>
      <c r="N26" s="68"/>
    </row>
    <row r="27" spans="3:14" ht="18">
      <c r="C27" s="66">
        <v>8</v>
      </c>
      <c r="D27" s="67">
        <v>11</v>
      </c>
      <c r="E27" s="68">
        <v>1</v>
      </c>
      <c r="F27" s="68">
        <f t="shared" si="0"/>
        <v>16</v>
      </c>
      <c r="G27" s="67">
        <v>52</v>
      </c>
      <c r="H27" s="68">
        <v>16</v>
      </c>
      <c r="I27" s="68">
        <v>3</v>
      </c>
      <c r="J27" s="68">
        <f>H27+I27</f>
        <v>19</v>
      </c>
      <c r="K27" s="68"/>
      <c r="L27" s="68"/>
      <c r="M27" s="70"/>
      <c r="N27" s="68"/>
    </row>
    <row r="28" spans="3:14" ht="18">
      <c r="C28" s="66">
        <v>9</v>
      </c>
      <c r="D28" s="67">
        <v>80</v>
      </c>
      <c r="E28" s="68">
        <v>3</v>
      </c>
      <c r="F28" s="68">
        <f t="shared" si="0"/>
        <v>19</v>
      </c>
      <c r="G28" s="67">
        <v>29</v>
      </c>
      <c r="H28" s="68">
        <v>19</v>
      </c>
      <c r="I28" s="68">
        <v>2</v>
      </c>
      <c r="J28" s="68">
        <f>H28+I28</f>
        <v>21</v>
      </c>
      <c r="K28" s="68"/>
      <c r="L28" s="68"/>
      <c r="M28" s="70"/>
      <c r="N28" s="68"/>
    </row>
    <row r="29" spans="3:14" ht="18">
      <c r="C29" s="66">
        <v>10</v>
      </c>
      <c r="D29" s="67">
        <v>14</v>
      </c>
      <c r="E29" s="68">
        <v>1</v>
      </c>
      <c r="F29" s="68">
        <f t="shared" si="0"/>
        <v>20</v>
      </c>
      <c r="G29" s="67">
        <v>85</v>
      </c>
      <c r="H29" s="68"/>
      <c r="I29" s="68"/>
      <c r="J29" s="68"/>
      <c r="K29" s="68">
        <v>20</v>
      </c>
      <c r="L29" s="68">
        <v>6</v>
      </c>
      <c r="M29" s="70">
        <v>26</v>
      </c>
      <c r="N29" s="68"/>
    </row>
    <row r="30" spans="3:14" ht="18">
      <c r="C30" s="66">
        <v>11</v>
      </c>
      <c r="D30" s="67">
        <v>22</v>
      </c>
      <c r="E30" s="68">
        <v>1</v>
      </c>
      <c r="F30" s="68">
        <f t="shared" si="0"/>
        <v>21</v>
      </c>
      <c r="G30" s="67">
        <v>47</v>
      </c>
      <c r="H30" s="68">
        <v>21</v>
      </c>
      <c r="I30" s="68">
        <v>3</v>
      </c>
      <c r="J30" s="68">
        <v>24</v>
      </c>
      <c r="K30" s="68"/>
      <c r="L30" s="68"/>
      <c r="M30" s="70"/>
      <c r="N30" s="68"/>
    </row>
    <row r="31" spans="3:14" ht="18">
      <c r="C31" s="66">
        <v>12</v>
      </c>
      <c r="D31" s="67">
        <v>66</v>
      </c>
      <c r="E31" s="68">
        <v>3</v>
      </c>
      <c r="F31" s="68">
        <f t="shared" si="0"/>
        <v>24</v>
      </c>
      <c r="G31" s="67">
        <v>61</v>
      </c>
      <c r="H31" s="71">
        <v>24</v>
      </c>
      <c r="I31" s="71">
        <v>4</v>
      </c>
      <c r="J31" s="71">
        <v>28</v>
      </c>
      <c r="K31" s="71"/>
      <c r="L31" s="71"/>
      <c r="M31" s="72"/>
      <c r="N31" s="71"/>
    </row>
    <row r="32" spans="3:14" ht="18">
      <c r="C32" s="66">
        <v>13</v>
      </c>
      <c r="D32" s="67">
        <v>37</v>
      </c>
      <c r="E32" s="68">
        <v>2</v>
      </c>
      <c r="F32" s="68">
        <f t="shared" si="0"/>
        <v>26</v>
      </c>
      <c r="G32" s="67">
        <v>88</v>
      </c>
      <c r="H32" s="71"/>
      <c r="I32" s="71"/>
      <c r="J32" s="71"/>
      <c r="K32" s="71">
        <v>26</v>
      </c>
      <c r="L32" s="71">
        <v>6</v>
      </c>
      <c r="M32" s="72">
        <v>32</v>
      </c>
      <c r="N32" s="71"/>
    </row>
    <row r="33" spans="3:14" ht="18">
      <c r="C33" s="66">
        <v>14</v>
      </c>
      <c r="D33" s="67">
        <v>18</v>
      </c>
      <c r="E33" s="68">
        <v>1</v>
      </c>
      <c r="F33" s="68">
        <f t="shared" si="0"/>
        <v>27</v>
      </c>
      <c r="G33" s="67">
        <v>79</v>
      </c>
      <c r="H33" s="71">
        <v>28</v>
      </c>
      <c r="I33" s="71">
        <v>4</v>
      </c>
      <c r="J33" s="71">
        <v>32</v>
      </c>
      <c r="K33" s="71"/>
      <c r="L33" s="71"/>
      <c r="M33" s="72"/>
      <c r="N33" s="71">
        <v>1</v>
      </c>
    </row>
    <row r="34" spans="3:14" ht="18">
      <c r="C34" s="66">
        <v>15</v>
      </c>
      <c r="D34" s="67">
        <v>16</v>
      </c>
      <c r="E34" s="68">
        <v>1</v>
      </c>
      <c r="F34" s="68">
        <f t="shared" si="0"/>
        <v>28</v>
      </c>
      <c r="G34" s="67">
        <v>60</v>
      </c>
      <c r="H34" s="71">
        <v>32</v>
      </c>
      <c r="I34" s="71">
        <v>4</v>
      </c>
      <c r="J34" s="71">
        <v>36</v>
      </c>
      <c r="K34" s="71"/>
      <c r="L34" s="71"/>
      <c r="M34" s="72"/>
      <c r="N34" s="71">
        <v>4</v>
      </c>
    </row>
    <row r="35" spans="3:14" ht="18">
      <c r="C35" s="66">
        <v>16</v>
      </c>
      <c r="D35" s="67">
        <v>55</v>
      </c>
      <c r="E35" s="68">
        <v>2</v>
      </c>
      <c r="F35" s="68">
        <f t="shared" si="0"/>
        <v>30</v>
      </c>
      <c r="G35" s="67">
        <v>44</v>
      </c>
      <c r="H35" s="71"/>
      <c r="I35" s="71"/>
      <c r="J35" s="71"/>
      <c r="K35" s="71">
        <v>32</v>
      </c>
      <c r="L35" s="71">
        <v>4</v>
      </c>
      <c r="M35" s="72">
        <v>36</v>
      </c>
      <c r="N35" s="71">
        <v>2</v>
      </c>
    </row>
    <row r="36" spans="3:14" ht="18">
      <c r="C36" s="66">
        <v>17</v>
      </c>
      <c r="D36" s="67">
        <v>41</v>
      </c>
      <c r="E36" s="68">
        <v>2</v>
      </c>
      <c r="F36" s="68">
        <f t="shared" si="0"/>
        <v>32</v>
      </c>
      <c r="G36" s="67">
        <v>69</v>
      </c>
      <c r="H36" s="71">
        <v>36</v>
      </c>
      <c r="I36" s="71">
        <v>4</v>
      </c>
      <c r="J36" s="71">
        <v>40</v>
      </c>
      <c r="K36" s="71"/>
      <c r="L36" s="71"/>
      <c r="M36" s="72"/>
      <c r="N36" s="71">
        <v>4</v>
      </c>
    </row>
    <row r="37" spans="3:14" ht="18">
      <c r="C37" s="66">
        <v>18</v>
      </c>
      <c r="D37" s="67">
        <v>15</v>
      </c>
      <c r="E37" s="68">
        <v>1</v>
      </c>
      <c r="F37" s="68">
        <f t="shared" si="0"/>
        <v>33</v>
      </c>
      <c r="G37" s="67">
        <v>55</v>
      </c>
      <c r="H37" s="71"/>
      <c r="I37" s="71"/>
      <c r="J37" s="71"/>
      <c r="K37" s="71">
        <v>36</v>
      </c>
      <c r="L37" s="71">
        <v>4</v>
      </c>
      <c r="M37" s="72">
        <v>40</v>
      </c>
      <c r="N37" s="71">
        <v>3</v>
      </c>
    </row>
    <row r="38" spans="3:14" ht="18">
      <c r="C38" s="66">
        <v>19</v>
      </c>
      <c r="D38" s="67">
        <v>21</v>
      </c>
      <c r="E38" s="68">
        <v>1</v>
      </c>
      <c r="F38" s="68">
        <f t="shared" si="0"/>
        <v>34</v>
      </c>
      <c r="G38" s="67">
        <v>51</v>
      </c>
      <c r="H38" s="71">
        <v>40</v>
      </c>
      <c r="I38" s="71">
        <v>3</v>
      </c>
      <c r="J38" s="71">
        <v>43</v>
      </c>
      <c r="K38" s="71"/>
      <c r="L38" s="71"/>
      <c r="M38" s="72"/>
      <c r="N38" s="71">
        <v>6</v>
      </c>
    </row>
    <row r="39" spans="3:14" ht="18">
      <c r="C39" s="66">
        <v>20</v>
      </c>
      <c r="D39" s="67">
        <v>67</v>
      </c>
      <c r="E39" s="68">
        <v>3</v>
      </c>
      <c r="F39" s="68">
        <f t="shared" si="0"/>
        <v>37</v>
      </c>
      <c r="G39" s="67">
        <v>22</v>
      </c>
      <c r="H39" s="71"/>
      <c r="I39" s="71"/>
      <c r="J39" s="71"/>
      <c r="K39" s="71">
        <v>40</v>
      </c>
      <c r="L39" s="71">
        <v>3</v>
      </c>
      <c r="M39" s="72">
        <v>43</v>
      </c>
      <c r="N39" s="71">
        <v>3</v>
      </c>
    </row>
    <row r="40" spans="3:14" ht="18">
      <c r="C40" s="66">
        <v>21</v>
      </c>
      <c r="D40" s="67">
        <v>45</v>
      </c>
      <c r="E40" s="68">
        <v>2</v>
      </c>
      <c r="F40" s="68">
        <f t="shared" si="0"/>
        <v>39</v>
      </c>
      <c r="G40" s="67">
        <v>89</v>
      </c>
      <c r="H40" s="71">
        <v>43</v>
      </c>
      <c r="I40" s="71">
        <v>5</v>
      </c>
      <c r="J40" s="71">
        <v>48</v>
      </c>
      <c r="K40" s="71"/>
      <c r="L40" s="71"/>
      <c r="M40" s="72"/>
      <c r="N40" s="71">
        <v>4</v>
      </c>
    </row>
    <row r="41" spans="3:14" ht="18">
      <c r="C41" s="66">
        <v>22</v>
      </c>
      <c r="D41" s="67">
        <v>93</v>
      </c>
      <c r="E41" s="68">
        <v>4</v>
      </c>
      <c r="F41" s="68">
        <f t="shared" si="0"/>
        <v>43</v>
      </c>
      <c r="G41" s="67">
        <v>18</v>
      </c>
      <c r="H41" s="71"/>
      <c r="I41" s="71"/>
      <c r="J41" s="71"/>
      <c r="K41" s="71">
        <v>43</v>
      </c>
      <c r="L41" s="71">
        <v>3</v>
      </c>
      <c r="M41" s="72">
        <v>46</v>
      </c>
      <c r="N41" s="71"/>
    </row>
    <row r="42" spans="3:14" ht="18">
      <c r="C42" s="66">
        <v>23</v>
      </c>
      <c r="D42" s="67">
        <v>43</v>
      </c>
      <c r="E42" s="68">
        <v>2</v>
      </c>
      <c r="F42" s="68">
        <f t="shared" si="0"/>
        <v>45</v>
      </c>
      <c r="G42" s="67">
        <v>16</v>
      </c>
      <c r="H42" s="71"/>
      <c r="I42" s="71"/>
      <c r="J42" s="71"/>
      <c r="K42" s="71">
        <v>46</v>
      </c>
      <c r="L42" s="71">
        <v>3</v>
      </c>
      <c r="M42" s="72">
        <v>49</v>
      </c>
      <c r="N42" s="71">
        <v>1</v>
      </c>
    </row>
    <row r="43" spans="3:14" ht="18">
      <c r="C43" s="66">
        <v>24</v>
      </c>
      <c r="D43" s="67">
        <v>6</v>
      </c>
      <c r="E43" s="68">
        <v>1</v>
      </c>
      <c r="F43" s="68">
        <f t="shared" si="0"/>
        <v>46</v>
      </c>
      <c r="G43" s="67">
        <v>10</v>
      </c>
      <c r="H43" s="71">
        <v>48</v>
      </c>
      <c r="I43" s="71">
        <v>2</v>
      </c>
      <c r="J43" s="71">
        <v>50</v>
      </c>
      <c r="K43" s="71"/>
      <c r="L43" s="71"/>
      <c r="M43" s="72"/>
      <c r="N43" s="71">
        <v>2</v>
      </c>
    </row>
    <row r="44" spans="3:14" ht="18">
      <c r="C44" s="66">
        <v>25</v>
      </c>
      <c r="D44" s="67">
        <v>24</v>
      </c>
      <c r="E44" s="68">
        <v>1</v>
      </c>
      <c r="F44" s="68">
        <f t="shared" si="0"/>
        <v>47</v>
      </c>
      <c r="G44" s="67">
        <v>16</v>
      </c>
      <c r="H44" s="71"/>
      <c r="I44" s="71"/>
      <c r="J44" s="71"/>
      <c r="K44" s="71">
        <v>49</v>
      </c>
      <c r="L44" s="71">
        <v>3</v>
      </c>
      <c r="M44" s="72">
        <v>52</v>
      </c>
      <c r="N44" s="71">
        <v>2</v>
      </c>
    </row>
    <row r="45" spans="3:14" ht="18">
      <c r="C45" s="66">
        <v>26</v>
      </c>
      <c r="D45" s="67">
        <v>34</v>
      </c>
      <c r="E45" s="68">
        <v>2</v>
      </c>
      <c r="F45" s="68">
        <f t="shared" si="0"/>
        <v>49</v>
      </c>
      <c r="G45" s="67">
        <v>69</v>
      </c>
      <c r="H45" s="71">
        <v>50</v>
      </c>
      <c r="I45" s="71">
        <v>4</v>
      </c>
      <c r="J45" s="71">
        <v>54</v>
      </c>
      <c r="K45" s="71"/>
      <c r="L45" s="71"/>
      <c r="M45" s="72"/>
      <c r="N45" s="71">
        <v>1</v>
      </c>
    </row>
    <row r="46" spans="3:14" ht="18">
      <c r="C46" s="66">
        <v>27</v>
      </c>
      <c r="D46" s="67">
        <v>16</v>
      </c>
      <c r="E46" s="68">
        <v>1</v>
      </c>
      <c r="F46" s="68">
        <f t="shared" si="0"/>
        <v>50</v>
      </c>
      <c r="G46" s="67">
        <v>0</v>
      </c>
      <c r="H46" s="71"/>
      <c r="I46" s="71"/>
      <c r="J46" s="71"/>
      <c r="K46" s="71">
        <v>52</v>
      </c>
      <c r="L46" s="71">
        <v>6</v>
      </c>
      <c r="M46" s="72">
        <v>58</v>
      </c>
      <c r="N46" s="71">
        <v>2</v>
      </c>
    </row>
    <row r="47" spans="3:14" ht="18">
      <c r="C47" s="66">
        <v>28</v>
      </c>
      <c r="D47" s="67">
        <v>29</v>
      </c>
      <c r="E47" s="68">
        <v>2</v>
      </c>
      <c r="F47" s="68">
        <f t="shared" si="0"/>
        <v>52</v>
      </c>
      <c r="G47" s="67">
        <v>91</v>
      </c>
      <c r="H47" s="71">
        <v>54</v>
      </c>
      <c r="I47" s="71">
        <v>5</v>
      </c>
      <c r="J47" s="71">
        <v>59</v>
      </c>
      <c r="K47" s="71"/>
      <c r="L47" s="71"/>
      <c r="M47" s="72"/>
      <c r="N47" s="71">
        <v>2</v>
      </c>
    </row>
    <row r="48" spans="3:14" ht="18">
      <c r="C48" s="66">
        <v>29</v>
      </c>
      <c r="D48" s="67">
        <v>93</v>
      </c>
      <c r="E48" s="68">
        <v>4</v>
      </c>
      <c r="F48" s="68">
        <f t="shared" si="0"/>
        <v>56</v>
      </c>
      <c r="G48" s="67">
        <v>60</v>
      </c>
      <c r="H48" s="71"/>
      <c r="I48" s="71"/>
      <c r="J48" s="71"/>
      <c r="K48" s="71">
        <v>58</v>
      </c>
      <c r="L48" s="71">
        <v>4</v>
      </c>
      <c r="M48" s="72">
        <v>62</v>
      </c>
      <c r="N48" s="71">
        <v>2</v>
      </c>
    </row>
    <row r="49" spans="3:14" ht="18">
      <c r="C49" s="66">
        <v>30</v>
      </c>
      <c r="D49" s="67">
        <v>0</v>
      </c>
      <c r="E49" s="68">
        <v>4</v>
      </c>
      <c r="F49" s="68">
        <f t="shared" si="0"/>
        <v>60</v>
      </c>
      <c r="G49" s="67">
        <v>18</v>
      </c>
      <c r="H49" s="71">
        <v>60</v>
      </c>
      <c r="I49" s="71">
        <v>2</v>
      </c>
      <c r="J49" s="71">
        <v>62</v>
      </c>
      <c r="K49" s="71"/>
      <c r="L49" s="71"/>
      <c r="M49" s="72"/>
      <c r="N49" s="71"/>
    </row>
    <row r="52" spans="3:14">
      <c r="C52" t="s">
        <v>167</v>
      </c>
      <c r="G52" s="73">
        <f>AVERAGE(G53:G54)</f>
        <v>3.6944444444444446</v>
      </c>
    </row>
    <row r="53" spans="3:14">
      <c r="C53" t="s">
        <v>168</v>
      </c>
      <c r="G53" s="73">
        <f>AVERAGE(I20:I49)</f>
        <v>3.3888888888888888</v>
      </c>
    </row>
    <row r="54" spans="3:14">
      <c r="C54" t="s">
        <v>169</v>
      </c>
      <c r="G54" s="73">
        <f>AVERAGE(L20:L49)</f>
        <v>4</v>
      </c>
    </row>
    <row r="55" spans="3:14">
      <c r="C55" t="s">
        <v>170</v>
      </c>
      <c r="G55">
        <f>18/30</f>
        <v>0.6</v>
      </c>
    </row>
    <row r="56" spans="3:14">
      <c r="C56" t="s">
        <v>171</v>
      </c>
      <c r="G56">
        <f>1-G55</f>
        <v>0.4</v>
      </c>
    </row>
    <row r="57" spans="3:14">
      <c r="C57" t="s">
        <v>172</v>
      </c>
      <c r="G57">
        <f>16/30</f>
        <v>0.53333333333333333</v>
      </c>
    </row>
    <row r="58" spans="3:14">
      <c r="C58" t="s">
        <v>173</v>
      </c>
      <c r="G58">
        <f>AVERAGE(N20:N49)</f>
        <v>2.5</v>
      </c>
    </row>
    <row r="59" spans="3:14">
      <c r="C59" t="s">
        <v>220</v>
      </c>
      <c r="G59">
        <f>SUM(N20:N49)/16</f>
        <v>2.5</v>
      </c>
    </row>
  </sheetData>
  <mergeCells count="6">
    <mergeCell ref="C15:M15"/>
    <mergeCell ref="C16:M16"/>
    <mergeCell ref="C17:M17"/>
    <mergeCell ref="C18:G18"/>
    <mergeCell ref="H18:J18"/>
    <mergeCell ref="K18:M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U51"/>
  <sheetViews>
    <sheetView topLeftCell="B40" zoomScale="160" zoomScaleNormal="160" workbookViewId="0">
      <selection activeCell="E52" sqref="E52"/>
    </sheetView>
  </sheetViews>
  <sheetFormatPr defaultRowHeight="14.25"/>
  <cols>
    <col min="4" max="4" width="23.625" customWidth="1"/>
    <col min="10" max="10" width="14" customWidth="1"/>
    <col min="11" max="11" width="12.75" customWidth="1"/>
    <col min="12" max="12" width="12.375" customWidth="1"/>
    <col min="14" max="14" width="6.75" customWidth="1"/>
    <col min="15" max="15" width="10.375" customWidth="1"/>
  </cols>
  <sheetData>
    <row r="5" spans="3:21" ht="16.5" thickBot="1">
      <c r="C5" s="54" t="s">
        <v>72</v>
      </c>
      <c r="I5" s="54" t="s">
        <v>73</v>
      </c>
      <c r="O5" s="54" t="s">
        <v>74</v>
      </c>
    </row>
    <row r="6" spans="3:21" ht="30" customHeight="1" thickBot="1">
      <c r="C6" s="37"/>
      <c r="D6" s="170" t="s">
        <v>75</v>
      </c>
      <c r="E6" s="171"/>
      <c r="F6" s="172"/>
      <c r="I6" s="42" t="s">
        <v>76</v>
      </c>
      <c r="J6" s="43" t="s">
        <v>3</v>
      </c>
      <c r="K6" s="43" t="s">
        <v>7</v>
      </c>
      <c r="L6" s="43" t="s">
        <v>5</v>
      </c>
      <c r="O6" s="37"/>
      <c r="P6" s="170" t="s">
        <v>77</v>
      </c>
      <c r="Q6" s="171"/>
      <c r="R6" s="172"/>
      <c r="S6" s="170" t="s">
        <v>78</v>
      </c>
      <c r="T6" s="171"/>
      <c r="U6" s="172"/>
    </row>
    <row r="7" spans="3:21" ht="16.5" thickBot="1">
      <c r="C7" s="38" t="s">
        <v>2</v>
      </c>
      <c r="D7" s="39" t="s">
        <v>79</v>
      </c>
      <c r="E7" s="39" t="s">
        <v>80</v>
      </c>
      <c r="F7" s="39" t="s">
        <v>81</v>
      </c>
      <c r="I7" s="44" t="s">
        <v>79</v>
      </c>
      <c r="J7" s="45">
        <v>0.35</v>
      </c>
      <c r="K7" s="45">
        <v>0.35</v>
      </c>
      <c r="L7" s="46" t="s">
        <v>82</v>
      </c>
      <c r="O7" s="38" t="s">
        <v>2</v>
      </c>
      <c r="P7" s="39" t="s">
        <v>79</v>
      </c>
      <c r="Q7" s="39" t="s">
        <v>80</v>
      </c>
      <c r="R7" s="39" t="s">
        <v>81</v>
      </c>
      <c r="S7" s="39" t="s">
        <v>79</v>
      </c>
      <c r="T7" s="39" t="s">
        <v>80</v>
      </c>
      <c r="U7" s="39" t="s">
        <v>81</v>
      </c>
    </row>
    <row r="8" spans="3:21" ht="16.5" thickBot="1">
      <c r="C8" s="40">
        <v>40</v>
      </c>
      <c r="D8" s="41">
        <v>0.03</v>
      </c>
      <c r="E8" s="41">
        <v>0.1</v>
      </c>
      <c r="F8" s="41">
        <v>0.44</v>
      </c>
      <c r="I8" s="44" t="s">
        <v>80</v>
      </c>
      <c r="J8" s="45">
        <v>0.45</v>
      </c>
      <c r="K8" s="45">
        <v>0.8</v>
      </c>
      <c r="L8" s="45" t="s">
        <v>83</v>
      </c>
      <c r="O8" s="40">
        <v>40</v>
      </c>
      <c r="P8" s="41">
        <v>0.03</v>
      </c>
      <c r="Q8" s="41">
        <v>0.1</v>
      </c>
      <c r="R8" s="41">
        <v>0.44</v>
      </c>
      <c r="S8" s="47" t="s">
        <v>84</v>
      </c>
      <c r="T8" s="47" t="s">
        <v>8</v>
      </c>
      <c r="U8" s="48" t="s">
        <v>85</v>
      </c>
    </row>
    <row r="9" spans="3:21" ht="16.5" thickBot="1">
      <c r="C9" s="40">
        <v>50</v>
      </c>
      <c r="D9" s="41">
        <v>0.05</v>
      </c>
      <c r="E9" s="41">
        <v>0.18</v>
      </c>
      <c r="F9" s="41">
        <v>0.22</v>
      </c>
      <c r="I9" s="44" t="s">
        <v>81</v>
      </c>
      <c r="J9" s="45">
        <v>0.2</v>
      </c>
      <c r="K9" s="45">
        <v>1</v>
      </c>
      <c r="L9" s="45" t="s">
        <v>86</v>
      </c>
      <c r="O9" s="40">
        <v>50</v>
      </c>
      <c r="P9" s="41">
        <v>0.08</v>
      </c>
      <c r="Q9" s="41">
        <v>0.28000000000000003</v>
      </c>
      <c r="R9" s="41">
        <v>0.66</v>
      </c>
      <c r="S9" s="47" t="s">
        <v>87</v>
      </c>
      <c r="T9" s="47" t="s">
        <v>88</v>
      </c>
      <c r="U9" s="41" t="s">
        <v>89</v>
      </c>
    </row>
    <row r="10" spans="3:21" ht="16.5" thickBot="1">
      <c r="C10" s="40">
        <v>60</v>
      </c>
      <c r="D10" s="41">
        <v>0.15</v>
      </c>
      <c r="E10" s="41">
        <v>0.4</v>
      </c>
      <c r="F10" s="41">
        <v>0.16</v>
      </c>
      <c r="O10" s="40">
        <v>60</v>
      </c>
      <c r="P10" s="41">
        <v>0.23</v>
      </c>
      <c r="Q10" s="41">
        <v>0.68</v>
      </c>
      <c r="R10" s="41">
        <v>0.82</v>
      </c>
      <c r="S10" s="47" t="s">
        <v>90</v>
      </c>
      <c r="T10" s="41" t="s">
        <v>91</v>
      </c>
      <c r="U10" s="41" t="s">
        <v>92</v>
      </c>
    </row>
    <row r="11" spans="3:21" ht="16.5" thickBot="1">
      <c r="C11" s="40">
        <v>70</v>
      </c>
      <c r="D11" s="41">
        <v>0.2</v>
      </c>
      <c r="E11" s="41">
        <v>0.2</v>
      </c>
      <c r="F11" s="41">
        <v>0.12</v>
      </c>
      <c r="O11" s="40">
        <v>70</v>
      </c>
      <c r="P11" s="41">
        <v>0.43</v>
      </c>
      <c r="Q11" s="41">
        <v>0.88</v>
      </c>
      <c r="R11" s="41">
        <v>0.94</v>
      </c>
      <c r="S11" s="41" t="s">
        <v>93</v>
      </c>
      <c r="T11" s="41" t="s">
        <v>94</v>
      </c>
      <c r="U11" s="41" t="s">
        <v>95</v>
      </c>
    </row>
    <row r="12" spans="3:21" ht="16.5" thickBot="1">
      <c r="C12" s="40">
        <v>80</v>
      </c>
      <c r="D12" s="41">
        <v>0.35</v>
      </c>
      <c r="E12" s="41">
        <v>0.08</v>
      </c>
      <c r="F12" s="41">
        <v>0.06</v>
      </c>
      <c r="O12" s="40">
        <v>80</v>
      </c>
      <c r="P12" s="41">
        <v>0.78</v>
      </c>
      <c r="Q12" s="41">
        <v>0.96</v>
      </c>
      <c r="R12" s="41">
        <v>1</v>
      </c>
      <c r="S12" s="41" t="s">
        <v>96</v>
      </c>
      <c r="T12" s="41" t="s">
        <v>97</v>
      </c>
      <c r="U12" s="41" t="s">
        <v>98</v>
      </c>
    </row>
    <row r="13" spans="3:21" ht="16.5" thickBot="1">
      <c r="C13" s="40">
        <v>90</v>
      </c>
      <c r="D13" s="41">
        <v>0.15</v>
      </c>
      <c r="E13" s="41">
        <v>0.04</v>
      </c>
      <c r="F13" s="41">
        <v>0</v>
      </c>
      <c r="O13" s="40">
        <v>90</v>
      </c>
      <c r="P13" s="41">
        <v>0.93</v>
      </c>
      <c r="Q13" s="41">
        <v>1</v>
      </c>
      <c r="R13" s="41">
        <v>1</v>
      </c>
      <c r="S13" s="41" t="s">
        <v>99</v>
      </c>
      <c r="T13" s="41" t="s">
        <v>100</v>
      </c>
      <c r="U13" s="41"/>
    </row>
    <row r="14" spans="3:21" ht="16.5" thickBot="1">
      <c r="C14" s="40">
        <v>100</v>
      </c>
      <c r="D14" s="41">
        <v>7.0000000000000007E-2</v>
      </c>
      <c r="E14" s="41">
        <v>0</v>
      </c>
      <c r="F14" s="41">
        <v>0</v>
      </c>
      <c r="O14" s="40">
        <v>100</v>
      </c>
      <c r="P14" s="41">
        <v>1</v>
      </c>
      <c r="Q14" s="41">
        <v>1</v>
      </c>
      <c r="R14" s="41">
        <v>1</v>
      </c>
      <c r="S14" s="41" t="s">
        <v>101</v>
      </c>
      <c r="T14" s="41"/>
      <c r="U14" s="41"/>
    </row>
    <row r="18" spans="3:21">
      <c r="D18" s="173" t="s">
        <v>102</v>
      </c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</row>
    <row r="20" spans="3:21" ht="15" thickBot="1"/>
    <row r="21" spans="3:21" ht="15.75">
      <c r="C21" s="175" t="s">
        <v>103</v>
      </c>
      <c r="D21" s="176"/>
      <c r="E21" s="176"/>
      <c r="F21" s="176"/>
      <c r="G21" s="176"/>
      <c r="H21" s="176"/>
      <c r="I21" s="176"/>
      <c r="J21" s="176"/>
      <c r="K21" s="177"/>
    </row>
    <row r="22" spans="3:21" ht="15.75">
      <c r="C22" s="178" t="s">
        <v>104</v>
      </c>
      <c r="D22" s="179"/>
      <c r="E22" s="179"/>
      <c r="F22" s="179"/>
      <c r="G22" s="179"/>
      <c r="H22" s="179"/>
      <c r="I22" s="179"/>
      <c r="J22" s="179"/>
      <c r="K22" s="180"/>
    </row>
    <row r="23" spans="3:21" ht="16.5" thickBot="1">
      <c r="C23" s="167" t="s">
        <v>105</v>
      </c>
      <c r="D23" s="168"/>
      <c r="E23" s="168"/>
      <c r="F23" s="168"/>
      <c r="G23" s="168"/>
      <c r="H23" s="168"/>
      <c r="I23" s="168"/>
      <c r="J23" s="168"/>
      <c r="K23" s="169"/>
    </row>
    <row r="24" spans="3:21" ht="102.75" thickBot="1">
      <c r="C24" s="49" t="s">
        <v>18</v>
      </c>
      <c r="D24" s="50" t="s">
        <v>106</v>
      </c>
      <c r="E24" s="50" t="s">
        <v>107</v>
      </c>
      <c r="F24" s="50" t="s">
        <v>108</v>
      </c>
      <c r="G24" s="50" t="s">
        <v>2</v>
      </c>
      <c r="H24" s="50" t="s">
        <v>109</v>
      </c>
      <c r="I24" s="50" t="s">
        <v>110</v>
      </c>
      <c r="J24" s="50" t="s">
        <v>111</v>
      </c>
      <c r="K24" s="51" t="s">
        <v>112</v>
      </c>
      <c r="M24" s="74"/>
    </row>
    <row r="25" spans="3:21" ht="16.5" thickBot="1">
      <c r="C25" s="52" t="s">
        <v>113</v>
      </c>
      <c r="D25" s="53">
        <v>57</v>
      </c>
      <c r="E25" s="53" t="s">
        <v>114</v>
      </c>
      <c r="F25" s="53">
        <v>4</v>
      </c>
      <c r="G25" s="53">
        <v>40</v>
      </c>
      <c r="H25" s="53">
        <f>0.2*G25</f>
        <v>8</v>
      </c>
      <c r="I25" s="53"/>
      <c r="J25" s="53">
        <f>0.02*20</f>
        <v>0.4</v>
      </c>
      <c r="K25" s="53">
        <f>H25-(60*0.13)-(0.07*I25)+(J25)</f>
        <v>0.59999999999999931</v>
      </c>
      <c r="M25" t="s">
        <v>221</v>
      </c>
    </row>
    <row r="26" spans="3:21" ht="16.5" thickBot="1">
      <c r="C26" s="52" t="s">
        <v>115</v>
      </c>
      <c r="D26" s="53">
        <v>22</v>
      </c>
      <c r="E26" s="53" t="s">
        <v>116</v>
      </c>
      <c r="F26" s="53">
        <v>14</v>
      </c>
      <c r="G26" s="53">
        <v>60</v>
      </c>
      <c r="H26" s="53">
        <f>0.2*G26</f>
        <v>12</v>
      </c>
      <c r="I26" s="53"/>
      <c r="J26" s="53"/>
      <c r="K26" s="53">
        <f>H26-(60*0.13)-(0.07*I26)+(J26)</f>
        <v>4.1999999999999993</v>
      </c>
      <c r="M26" t="s">
        <v>222</v>
      </c>
    </row>
    <row r="27" spans="3:21" ht="16.5" thickBot="1">
      <c r="C27" s="52" t="s">
        <v>117</v>
      </c>
      <c r="D27" s="53">
        <v>67</v>
      </c>
      <c r="E27" s="53" t="s">
        <v>114</v>
      </c>
      <c r="F27" s="53">
        <v>16</v>
      </c>
      <c r="G27" s="53">
        <v>50</v>
      </c>
      <c r="H27" s="53"/>
      <c r="I27" s="53"/>
      <c r="J27" s="53"/>
      <c r="K27" s="53"/>
      <c r="M27" t="s">
        <v>223</v>
      </c>
    </row>
    <row r="28" spans="3:21" ht="16.5" thickBot="1">
      <c r="C28" s="52" t="s">
        <v>118</v>
      </c>
      <c r="D28" s="53">
        <v>34</v>
      </c>
      <c r="E28" s="53" t="s">
        <v>116</v>
      </c>
      <c r="F28" s="53">
        <v>0</v>
      </c>
      <c r="G28" s="53">
        <v>100</v>
      </c>
      <c r="H28" s="53">
        <f>0.2*60</f>
        <v>12</v>
      </c>
      <c r="I28" s="53">
        <f>0.07*40</f>
        <v>2.8000000000000003</v>
      </c>
      <c r="J28" s="53"/>
      <c r="K28" s="53">
        <f>H28-(0.13*60)-I28</f>
        <v>1.399999999999999</v>
      </c>
    </row>
    <row r="29" spans="3:21" ht="16.5" thickBot="1">
      <c r="C29" s="52" t="s">
        <v>119</v>
      </c>
      <c r="D29" s="53">
        <v>88</v>
      </c>
      <c r="E29" s="53" t="s">
        <v>224</v>
      </c>
      <c r="F29" s="53">
        <v>80</v>
      </c>
      <c r="G29" s="53">
        <v>60</v>
      </c>
      <c r="H29" s="53"/>
      <c r="I29" s="53"/>
      <c r="J29" s="53"/>
      <c r="K29" s="53"/>
    </row>
    <row r="30" spans="3:21" ht="16.5" thickBot="1">
      <c r="C30" s="52" t="s">
        <v>120</v>
      </c>
      <c r="D30" s="53">
        <v>25</v>
      </c>
      <c r="E30" s="53" t="s">
        <v>116</v>
      </c>
      <c r="F30" s="53">
        <v>72</v>
      </c>
      <c r="G30" s="53">
        <v>80</v>
      </c>
      <c r="H30" s="53"/>
      <c r="I30" s="53"/>
      <c r="J30" s="53"/>
      <c r="K30" s="53"/>
    </row>
    <row r="31" spans="3:21" ht="16.5" thickBot="1">
      <c r="C31" s="52" t="s">
        <v>121</v>
      </c>
      <c r="D31" s="53">
        <v>36</v>
      </c>
      <c r="E31" s="53" t="s">
        <v>114</v>
      </c>
      <c r="F31" s="53">
        <v>22</v>
      </c>
      <c r="G31" s="53">
        <v>50</v>
      </c>
      <c r="H31" s="53"/>
      <c r="I31" s="53"/>
      <c r="J31" s="53"/>
      <c r="K31" s="53"/>
    </row>
    <row r="32" spans="3:21" ht="16.5" thickBot="1">
      <c r="C32" s="52" t="s">
        <v>122</v>
      </c>
      <c r="D32" s="53">
        <v>32</v>
      </c>
      <c r="E32" s="53" t="s">
        <v>116</v>
      </c>
      <c r="F32" s="53">
        <v>69</v>
      </c>
      <c r="G32" s="53">
        <v>80</v>
      </c>
      <c r="H32" s="53"/>
      <c r="I32" s="53"/>
      <c r="J32" s="53"/>
      <c r="K32" s="53"/>
    </row>
    <row r="33" spans="3:11" ht="16.5" thickBot="1">
      <c r="C33" s="52" t="s">
        <v>123</v>
      </c>
      <c r="D33" s="53">
        <v>19</v>
      </c>
      <c r="E33" s="53" t="s">
        <v>116</v>
      </c>
      <c r="F33" s="53">
        <v>10</v>
      </c>
      <c r="G33" s="53">
        <v>60</v>
      </c>
      <c r="H33" s="53"/>
      <c r="I33" s="53"/>
      <c r="J33" s="53"/>
      <c r="K33" s="53"/>
    </row>
    <row r="34" spans="3:11" ht="16.5" thickBot="1">
      <c r="C34" s="52" t="s">
        <v>56</v>
      </c>
      <c r="D34" s="53">
        <v>49</v>
      </c>
      <c r="E34" s="53" t="s">
        <v>114</v>
      </c>
      <c r="F34" s="53">
        <v>7</v>
      </c>
      <c r="G34" s="53">
        <v>40</v>
      </c>
      <c r="H34" s="53"/>
      <c r="I34" s="53"/>
      <c r="J34" s="53"/>
      <c r="K34" s="53"/>
    </row>
    <row r="35" spans="3:11" ht="16.5" thickBot="1">
      <c r="C35" s="52" t="s">
        <v>57</v>
      </c>
      <c r="D35" s="53">
        <v>27</v>
      </c>
      <c r="E35" s="53" t="s">
        <v>116</v>
      </c>
      <c r="F35" s="53">
        <v>3</v>
      </c>
      <c r="G35" s="53">
        <v>40</v>
      </c>
      <c r="H35" s="53"/>
      <c r="I35" s="53"/>
      <c r="J35" s="53"/>
      <c r="K35" s="53"/>
    </row>
    <row r="36" spans="3:11" ht="16.5" thickBot="1">
      <c r="C36" s="52" t="s">
        <v>58</v>
      </c>
      <c r="D36" s="53">
        <v>34</v>
      </c>
      <c r="E36" s="53" t="s">
        <v>116</v>
      </c>
      <c r="F36" s="53">
        <v>40</v>
      </c>
      <c r="G36" s="53">
        <v>70</v>
      </c>
      <c r="H36" s="53"/>
      <c r="I36" s="53"/>
      <c r="J36" s="53"/>
      <c r="K36" s="53"/>
    </row>
    <row r="37" spans="3:11" ht="16.5" thickBot="1">
      <c r="C37" s="52" t="s">
        <v>59</v>
      </c>
      <c r="D37" s="53">
        <v>28</v>
      </c>
      <c r="E37" s="53" t="s">
        <v>116</v>
      </c>
      <c r="F37" s="53">
        <v>6</v>
      </c>
      <c r="G37" s="53">
        <v>50</v>
      </c>
      <c r="H37" s="53"/>
      <c r="I37" s="53"/>
      <c r="J37" s="53"/>
      <c r="K37" s="53"/>
    </row>
    <row r="38" spans="3:11" ht="16.5" thickBot="1">
      <c r="C38" s="52" t="s">
        <v>60</v>
      </c>
      <c r="D38" s="53">
        <v>23</v>
      </c>
      <c r="E38" s="53" t="s">
        <v>116</v>
      </c>
      <c r="F38" s="53">
        <v>24</v>
      </c>
      <c r="G38" s="53">
        <v>70</v>
      </c>
      <c r="H38" s="53"/>
      <c r="I38" s="53"/>
      <c r="J38" s="53"/>
      <c r="K38" s="53"/>
    </row>
    <row r="39" spans="3:11" ht="16.5" thickBot="1">
      <c r="C39" s="52" t="s">
        <v>61</v>
      </c>
      <c r="D39" s="53">
        <v>91</v>
      </c>
      <c r="E39" s="53" t="s">
        <v>224</v>
      </c>
      <c r="F39" s="53">
        <v>25</v>
      </c>
      <c r="G39" s="53">
        <v>40</v>
      </c>
      <c r="H39" s="53"/>
      <c r="I39" s="53"/>
      <c r="J39" s="53"/>
      <c r="K39" s="53"/>
    </row>
    <row r="40" spans="3:11" ht="16.5" thickBot="1">
      <c r="C40" s="52" t="s">
        <v>62</v>
      </c>
      <c r="D40" s="53">
        <v>22</v>
      </c>
      <c r="E40" s="53" t="s">
        <v>116</v>
      </c>
      <c r="F40" s="53">
        <v>63</v>
      </c>
      <c r="G40" s="53">
        <v>80</v>
      </c>
      <c r="H40" s="53"/>
      <c r="I40" s="53"/>
      <c r="J40" s="53"/>
      <c r="K40" s="53"/>
    </row>
    <row r="41" spans="3:11" ht="16.5" thickBot="1">
      <c r="C41" s="52" t="s">
        <v>124</v>
      </c>
      <c r="D41" s="53">
        <v>99</v>
      </c>
      <c r="E41" s="53" t="s">
        <v>224</v>
      </c>
      <c r="F41" s="53">
        <v>29</v>
      </c>
      <c r="G41" s="53">
        <v>40</v>
      </c>
      <c r="H41" s="53"/>
      <c r="I41" s="53"/>
      <c r="J41" s="53"/>
      <c r="K41" s="53"/>
    </row>
    <row r="42" spans="3:11" ht="16.5" thickBot="1">
      <c r="C42" s="52" t="s">
        <v>125</v>
      </c>
      <c r="D42" s="53">
        <v>17</v>
      </c>
      <c r="E42" s="53" t="s">
        <v>116</v>
      </c>
      <c r="F42" s="53">
        <v>33</v>
      </c>
      <c r="G42" s="53">
        <v>70</v>
      </c>
      <c r="H42" s="53"/>
      <c r="I42" s="53"/>
      <c r="J42" s="53"/>
      <c r="K42" s="53"/>
    </row>
    <row r="43" spans="3:11" ht="16.5" thickBot="1">
      <c r="C43" s="52" t="s">
        <v>126</v>
      </c>
      <c r="D43" s="53">
        <v>97</v>
      </c>
      <c r="E43" s="53" t="s">
        <v>224</v>
      </c>
      <c r="F43" s="53">
        <v>85</v>
      </c>
      <c r="G43" s="53">
        <v>70</v>
      </c>
      <c r="H43" s="53"/>
      <c r="I43" s="53"/>
      <c r="J43" s="53"/>
      <c r="K43" s="53"/>
    </row>
    <row r="44" spans="3:11" ht="16.5" thickBot="1">
      <c r="C44" s="52" t="s">
        <v>127</v>
      </c>
      <c r="D44" s="53">
        <v>78</v>
      </c>
      <c r="E44" s="53" t="s">
        <v>114</v>
      </c>
      <c r="F44" s="53">
        <v>2</v>
      </c>
      <c r="G44" s="53">
        <v>40</v>
      </c>
      <c r="H44" s="53"/>
      <c r="I44" s="53"/>
      <c r="J44" s="53"/>
      <c r="K44" s="53"/>
    </row>
    <row r="48" spans="3:11">
      <c r="C48" t="s">
        <v>225</v>
      </c>
      <c r="E48">
        <f>310/20</f>
        <v>15.5</v>
      </c>
    </row>
    <row r="49" spans="3:5">
      <c r="C49" t="s">
        <v>226</v>
      </c>
      <c r="E49">
        <f>47.2/20</f>
        <v>2.3600000000000003</v>
      </c>
    </row>
    <row r="50" spans="3:5">
      <c r="C50" t="s">
        <v>227</v>
      </c>
      <c r="E50">
        <f>8/20</f>
        <v>0.4</v>
      </c>
    </row>
    <row r="51" spans="3:5">
      <c r="C51" t="s">
        <v>228</v>
      </c>
      <c r="E51">
        <f>9/20</f>
        <v>0.45</v>
      </c>
    </row>
  </sheetData>
  <mergeCells count="7">
    <mergeCell ref="C23:K23"/>
    <mergeCell ref="D18:U18"/>
    <mergeCell ref="D6:F6"/>
    <mergeCell ref="P6:R6"/>
    <mergeCell ref="S6:U6"/>
    <mergeCell ref="C21:K21"/>
    <mergeCell ref="C22:K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70"/>
  <sheetViews>
    <sheetView topLeftCell="A42" zoomScale="179" zoomScaleNormal="179" workbookViewId="0">
      <selection activeCell="H48" sqref="H48"/>
    </sheetView>
  </sheetViews>
  <sheetFormatPr defaultRowHeight="14.25"/>
  <sheetData>
    <row r="4" spans="3:12" ht="16.5" thickBot="1">
      <c r="D4" s="57" t="s">
        <v>0</v>
      </c>
      <c r="K4" s="57" t="s">
        <v>1</v>
      </c>
    </row>
    <row r="5" spans="3:12" ht="63.75" thickBot="1">
      <c r="C5" s="29" t="s">
        <v>2</v>
      </c>
      <c r="D5" s="30" t="s">
        <v>3</v>
      </c>
      <c r="E5" s="30" t="s">
        <v>4</v>
      </c>
      <c r="F5" s="30" t="s">
        <v>5</v>
      </c>
      <c r="I5" s="55" t="s">
        <v>6</v>
      </c>
      <c r="J5" s="142" t="s">
        <v>3</v>
      </c>
      <c r="K5" s="142" t="s">
        <v>7</v>
      </c>
      <c r="L5" s="142" t="s">
        <v>5</v>
      </c>
    </row>
    <row r="6" spans="3:12" ht="16.5" thickBot="1">
      <c r="C6" s="24">
        <v>0</v>
      </c>
      <c r="D6" s="26">
        <v>0.1</v>
      </c>
      <c r="E6" s="26">
        <v>0.1</v>
      </c>
      <c r="F6" s="28" t="s">
        <v>8</v>
      </c>
      <c r="I6" s="56" t="s">
        <v>9</v>
      </c>
      <c r="J6" s="143"/>
      <c r="K6" s="143"/>
      <c r="L6" s="143"/>
    </row>
    <row r="7" spans="3:12" ht="15.75">
      <c r="C7" s="24">
        <v>1</v>
      </c>
      <c r="D7" s="26">
        <v>0.25</v>
      </c>
      <c r="E7" s="26">
        <v>0.35</v>
      </c>
      <c r="F7" s="31" t="s">
        <v>10</v>
      </c>
      <c r="I7" s="24">
        <v>1</v>
      </c>
      <c r="J7" s="26">
        <v>0.6</v>
      </c>
      <c r="K7" s="26">
        <v>0.6</v>
      </c>
      <c r="L7" s="28" t="s">
        <v>11</v>
      </c>
    </row>
    <row r="8" spans="3:12" ht="15.75">
      <c r="C8" s="24">
        <v>2</v>
      </c>
      <c r="D8" s="26">
        <v>0.35</v>
      </c>
      <c r="E8" s="26">
        <v>0.7</v>
      </c>
      <c r="F8" s="26" t="s">
        <v>12</v>
      </c>
      <c r="I8" s="24">
        <v>2</v>
      </c>
      <c r="J8" s="26">
        <v>0.3</v>
      </c>
      <c r="K8" s="26">
        <v>0.9</v>
      </c>
      <c r="L8" s="28" t="s">
        <v>13</v>
      </c>
    </row>
    <row r="9" spans="3:12" ht="16.5" thickBot="1">
      <c r="C9" s="24">
        <v>3</v>
      </c>
      <c r="D9" s="26">
        <v>0.21</v>
      </c>
      <c r="E9" s="26">
        <v>0.91</v>
      </c>
      <c r="F9" s="26" t="s">
        <v>14</v>
      </c>
      <c r="I9" s="25">
        <v>3</v>
      </c>
      <c r="J9" s="27">
        <v>0.1</v>
      </c>
      <c r="K9" s="27">
        <v>1</v>
      </c>
      <c r="L9" s="27">
        <v>0</v>
      </c>
    </row>
    <row r="10" spans="3:12" ht="16.5" thickBot="1">
      <c r="C10" s="25">
        <v>4</v>
      </c>
      <c r="D10" s="27">
        <v>0.09</v>
      </c>
      <c r="E10" s="27">
        <v>1</v>
      </c>
      <c r="F10" s="27" t="s">
        <v>15</v>
      </c>
    </row>
    <row r="16" spans="3:12" ht="16.5" thickBot="1">
      <c r="C16" s="144" t="s">
        <v>16</v>
      </c>
      <c r="D16" s="144"/>
      <c r="E16" s="144"/>
      <c r="F16" s="144"/>
      <c r="G16" s="144"/>
      <c r="H16" s="144"/>
      <c r="I16" s="144"/>
      <c r="J16" s="144"/>
      <c r="K16" s="144"/>
      <c r="L16" s="144"/>
    </row>
    <row r="17" spans="3:12" ht="65.25" thickBot="1">
      <c r="C17" s="58" t="s">
        <v>17</v>
      </c>
      <c r="D17" s="59" t="s">
        <v>18</v>
      </c>
      <c r="E17" s="59" t="s">
        <v>19</v>
      </c>
      <c r="F17" s="59" t="s">
        <v>20</v>
      </c>
      <c r="G17" s="59" t="s">
        <v>2</v>
      </c>
      <c r="H17" s="59" t="s">
        <v>21</v>
      </c>
      <c r="I17" s="59" t="s">
        <v>22</v>
      </c>
      <c r="J17" s="59" t="s">
        <v>23</v>
      </c>
      <c r="K17" s="59" t="s">
        <v>24</v>
      </c>
      <c r="L17" s="59" t="s">
        <v>25</v>
      </c>
    </row>
    <row r="18" spans="3:12" ht="16.5" thickBot="1">
      <c r="C18" s="60">
        <v>1</v>
      </c>
      <c r="D18" s="36">
        <v>1</v>
      </c>
      <c r="E18" s="36">
        <v>11</v>
      </c>
      <c r="F18" s="36">
        <v>69</v>
      </c>
      <c r="G18" s="36">
        <v>2</v>
      </c>
      <c r="H18" s="36">
        <f>E18-G18</f>
        <v>9</v>
      </c>
      <c r="I18" s="36"/>
      <c r="J18" s="36"/>
      <c r="K18" s="36"/>
      <c r="L18" s="36"/>
    </row>
    <row r="19" spans="3:12" ht="16.5" thickBot="1">
      <c r="C19" s="60"/>
      <c r="D19" s="36">
        <v>2</v>
      </c>
      <c r="E19" s="36">
        <f>H18</f>
        <v>9</v>
      </c>
      <c r="F19" s="36">
        <v>42</v>
      </c>
      <c r="G19" s="36">
        <v>2</v>
      </c>
      <c r="H19" s="36">
        <f>E19-G19</f>
        <v>7</v>
      </c>
      <c r="I19" s="36"/>
      <c r="J19" s="36"/>
      <c r="K19" s="36"/>
      <c r="L19" s="36"/>
    </row>
    <row r="20" spans="3:12" ht="16.5" thickBot="1">
      <c r="C20" s="60"/>
      <c r="D20" s="36">
        <v>3</v>
      </c>
      <c r="E20" s="36">
        <f>H19</f>
        <v>7</v>
      </c>
      <c r="F20" s="36">
        <v>50</v>
      </c>
      <c r="G20" s="36">
        <v>2</v>
      </c>
      <c r="H20" s="36">
        <f>E20-G20</f>
        <v>5</v>
      </c>
      <c r="I20" s="36"/>
      <c r="J20" s="36"/>
      <c r="K20" s="36"/>
      <c r="L20" s="36"/>
    </row>
    <row r="21" spans="3:12" ht="16.5" thickBot="1">
      <c r="C21" s="60"/>
      <c r="D21" s="36">
        <v>4</v>
      </c>
      <c r="E21" s="36">
        <f>H20</f>
        <v>5</v>
      </c>
      <c r="F21" s="36">
        <v>36</v>
      </c>
      <c r="G21" s="36">
        <v>2</v>
      </c>
      <c r="H21" s="36">
        <f>E21-G21</f>
        <v>3</v>
      </c>
      <c r="I21" s="36"/>
      <c r="J21" s="36"/>
      <c r="K21" s="36"/>
      <c r="L21" s="36"/>
    </row>
    <row r="22" spans="3:12" ht="16.5" thickBot="1">
      <c r="C22" s="60"/>
      <c r="D22" s="36">
        <v>5</v>
      </c>
      <c r="E22" s="36">
        <f>H21</f>
        <v>3</v>
      </c>
      <c r="F22" s="36">
        <v>40</v>
      </c>
      <c r="G22" s="36">
        <v>2</v>
      </c>
      <c r="H22" s="36">
        <f>E22-G22</f>
        <v>1</v>
      </c>
      <c r="I22" s="36"/>
      <c r="J22" s="36">
        <v>10</v>
      </c>
      <c r="K22" s="36">
        <v>5</v>
      </c>
      <c r="L22" s="36">
        <v>1</v>
      </c>
    </row>
    <row r="23" spans="3:12" ht="16.5" thickBot="1">
      <c r="C23" s="60">
        <v>2</v>
      </c>
      <c r="D23" s="36">
        <v>1</v>
      </c>
      <c r="E23" s="36">
        <v>1</v>
      </c>
      <c r="F23" s="36">
        <v>96</v>
      </c>
      <c r="G23" s="36">
        <v>4</v>
      </c>
      <c r="H23" s="36">
        <v>0</v>
      </c>
      <c r="I23" s="36">
        <v>3</v>
      </c>
      <c r="J23" s="36"/>
      <c r="K23" s="36"/>
      <c r="L23" s="36"/>
    </row>
    <row r="24" spans="3:12" ht="16.5" thickBot="1">
      <c r="C24" s="60"/>
      <c r="D24" s="36">
        <v>2</v>
      </c>
      <c r="E24" s="107">
        <v>10</v>
      </c>
      <c r="F24" s="36">
        <v>55</v>
      </c>
      <c r="G24" s="36">
        <v>2</v>
      </c>
      <c r="H24" s="36">
        <f t="shared" ref="H24:H35" si="0">E24-G24</f>
        <v>8</v>
      </c>
      <c r="I24" s="36"/>
      <c r="J24" s="36"/>
      <c r="K24" s="36"/>
      <c r="L24" s="36"/>
    </row>
    <row r="25" spans="3:12" ht="16.5" thickBot="1">
      <c r="C25" s="60"/>
      <c r="D25" s="36">
        <v>3</v>
      </c>
      <c r="E25" s="36">
        <f>H24</f>
        <v>8</v>
      </c>
      <c r="F25" s="36">
        <v>56</v>
      </c>
      <c r="G25" s="36">
        <v>2</v>
      </c>
      <c r="H25" s="36">
        <f t="shared" si="0"/>
        <v>6</v>
      </c>
      <c r="I25" s="36"/>
      <c r="J25" s="36"/>
      <c r="K25" s="36"/>
      <c r="L25" s="36"/>
    </row>
    <row r="26" spans="3:12" ht="16.5" thickBot="1">
      <c r="C26" s="60"/>
      <c r="D26" s="36">
        <v>4</v>
      </c>
      <c r="E26" s="36">
        <f>H25</f>
        <v>6</v>
      </c>
      <c r="F26" s="36">
        <v>0</v>
      </c>
      <c r="G26" s="36">
        <v>4</v>
      </c>
      <c r="H26" s="36">
        <f t="shared" si="0"/>
        <v>2</v>
      </c>
      <c r="I26" s="36"/>
      <c r="J26" s="36"/>
      <c r="K26" s="36"/>
      <c r="L26" s="36"/>
    </row>
    <row r="27" spans="3:12" ht="16.5" thickBot="1">
      <c r="C27" s="60"/>
      <c r="D27" s="36">
        <v>5</v>
      </c>
      <c r="E27" s="36">
        <f>H26</f>
        <v>2</v>
      </c>
      <c r="F27" s="36">
        <v>22</v>
      </c>
      <c r="G27" s="36">
        <v>1</v>
      </c>
      <c r="H27" s="36">
        <f t="shared" si="0"/>
        <v>1</v>
      </c>
      <c r="I27" s="36"/>
      <c r="J27" s="36">
        <v>10</v>
      </c>
      <c r="K27" s="36">
        <v>3</v>
      </c>
      <c r="L27" s="36">
        <v>1</v>
      </c>
    </row>
    <row r="28" spans="3:12" ht="16.5" thickBot="1">
      <c r="C28" s="60">
        <v>3</v>
      </c>
      <c r="D28" s="36">
        <v>1</v>
      </c>
      <c r="E28" s="36">
        <v>1</v>
      </c>
      <c r="F28" s="36">
        <v>16</v>
      </c>
      <c r="G28" s="36">
        <v>1</v>
      </c>
      <c r="H28" s="36">
        <f t="shared" si="0"/>
        <v>0</v>
      </c>
      <c r="I28" s="36"/>
      <c r="J28" s="36"/>
      <c r="K28" s="36"/>
      <c r="L28" s="36"/>
    </row>
    <row r="29" spans="3:12" ht="16.5" thickBot="1">
      <c r="C29" s="60"/>
      <c r="D29" s="36">
        <v>2</v>
      </c>
      <c r="E29" s="107">
        <v>10</v>
      </c>
      <c r="F29" s="36">
        <v>71</v>
      </c>
      <c r="G29" s="36">
        <v>3</v>
      </c>
      <c r="H29" s="36">
        <f t="shared" si="0"/>
        <v>7</v>
      </c>
      <c r="I29" s="36"/>
      <c r="J29" s="36"/>
      <c r="K29" s="36"/>
      <c r="L29" s="36"/>
    </row>
    <row r="30" spans="3:12" ht="16.5" thickBot="1">
      <c r="C30" s="60"/>
      <c r="D30" s="36">
        <v>3</v>
      </c>
      <c r="E30" s="36">
        <f>H29</f>
        <v>7</v>
      </c>
      <c r="F30" s="36">
        <v>91</v>
      </c>
      <c r="G30" s="36">
        <v>3</v>
      </c>
      <c r="H30" s="36">
        <f t="shared" si="0"/>
        <v>4</v>
      </c>
      <c r="I30" s="36"/>
      <c r="J30" s="36"/>
      <c r="K30" s="36"/>
      <c r="L30" s="36"/>
    </row>
    <row r="31" spans="3:12" ht="16.5" thickBot="1">
      <c r="C31" s="60"/>
      <c r="D31" s="36">
        <v>4</v>
      </c>
      <c r="E31" s="36">
        <f>H30</f>
        <v>4</v>
      </c>
      <c r="F31" s="36">
        <v>35</v>
      </c>
      <c r="G31" s="36">
        <v>1</v>
      </c>
      <c r="H31" s="36">
        <f t="shared" si="0"/>
        <v>3</v>
      </c>
      <c r="I31" s="36"/>
      <c r="J31" s="36"/>
      <c r="K31" s="36"/>
      <c r="L31" s="36"/>
    </row>
    <row r="32" spans="3:12" ht="16.5" thickBot="1">
      <c r="C32" s="60"/>
      <c r="D32" s="36">
        <v>5</v>
      </c>
      <c r="E32" s="36">
        <f>H31</f>
        <v>3</v>
      </c>
      <c r="F32" s="36">
        <v>17</v>
      </c>
      <c r="G32" s="36">
        <v>1</v>
      </c>
      <c r="H32" s="36">
        <f t="shared" si="0"/>
        <v>2</v>
      </c>
      <c r="I32" s="36"/>
      <c r="J32" s="36">
        <v>9</v>
      </c>
      <c r="K32" s="36">
        <v>8</v>
      </c>
      <c r="L32" s="36">
        <v>2</v>
      </c>
    </row>
    <row r="33" spans="3:12" ht="16.5" thickBot="1">
      <c r="C33" s="60">
        <v>4</v>
      </c>
      <c r="D33" s="36">
        <v>1</v>
      </c>
      <c r="E33" s="36">
        <f>H32</f>
        <v>2</v>
      </c>
      <c r="F33" s="36">
        <v>14</v>
      </c>
      <c r="G33" s="36">
        <v>1</v>
      </c>
      <c r="H33" s="36">
        <f t="shared" si="0"/>
        <v>1</v>
      </c>
      <c r="I33" s="36"/>
      <c r="J33" s="36"/>
      <c r="K33" s="36"/>
      <c r="L33" s="36"/>
    </row>
    <row r="34" spans="3:12" ht="16.5" thickBot="1">
      <c r="C34" s="60"/>
      <c r="D34" s="36">
        <v>2</v>
      </c>
      <c r="E34" s="36">
        <f>H33</f>
        <v>1</v>
      </c>
      <c r="F34" s="36">
        <v>26</v>
      </c>
      <c r="G34" s="36">
        <v>1</v>
      </c>
      <c r="H34" s="36">
        <f t="shared" si="0"/>
        <v>0</v>
      </c>
      <c r="I34" s="36"/>
      <c r="J34" s="36"/>
      <c r="K34" s="36"/>
      <c r="L34" s="36"/>
    </row>
    <row r="35" spans="3:12" ht="16.5" thickBot="1">
      <c r="C35" s="60"/>
      <c r="D35" s="36">
        <v>3</v>
      </c>
      <c r="E35" s="107">
        <v>9</v>
      </c>
      <c r="F35" s="36">
        <v>85</v>
      </c>
      <c r="G35" s="36">
        <v>3</v>
      </c>
      <c r="H35" s="36">
        <f t="shared" si="0"/>
        <v>6</v>
      </c>
      <c r="I35" s="36"/>
      <c r="J35" s="36"/>
      <c r="K35" s="36"/>
      <c r="L35" s="36"/>
    </row>
    <row r="36" spans="3:12" ht="16.5" thickBot="1">
      <c r="C36" s="60"/>
      <c r="D36" s="36">
        <v>4</v>
      </c>
      <c r="E36" s="108">
        <f>H35</f>
        <v>6</v>
      </c>
      <c r="F36" s="36">
        <v>93</v>
      </c>
      <c r="G36" s="36">
        <v>4</v>
      </c>
      <c r="H36" s="36">
        <f t="shared" ref="H36:H42" si="1">E36-G36</f>
        <v>2</v>
      </c>
      <c r="I36" s="36"/>
      <c r="J36" s="36"/>
      <c r="K36" s="36"/>
      <c r="L36" s="36"/>
    </row>
    <row r="37" spans="3:12" ht="16.5" thickBot="1">
      <c r="C37" s="60"/>
      <c r="D37" s="36">
        <v>5</v>
      </c>
      <c r="E37" s="108">
        <f>H36</f>
        <v>2</v>
      </c>
      <c r="F37" s="36">
        <v>11</v>
      </c>
      <c r="G37" s="36">
        <v>1</v>
      </c>
      <c r="H37" s="36">
        <f t="shared" si="1"/>
        <v>1</v>
      </c>
      <c r="I37" s="36"/>
      <c r="J37" s="36">
        <v>10</v>
      </c>
      <c r="K37" s="36">
        <v>4</v>
      </c>
      <c r="L37" s="36">
        <v>1</v>
      </c>
    </row>
    <row r="38" spans="3:12" ht="16.5" thickBot="1">
      <c r="C38" s="60">
        <v>5</v>
      </c>
      <c r="D38" s="36">
        <v>1</v>
      </c>
      <c r="E38" s="108">
        <f>H37</f>
        <v>1</v>
      </c>
      <c r="F38" s="36">
        <v>7</v>
      </c>
      <c r="G38" s="36">
        <v>0</v>
      </c>
      <c r="H38" s="36">
        <f t="shared" si="1"/>
        <v>1</v>
      </c>
      <c r="I38" s="36"/>
      <c r="J38" s="36"/>
      <c r="K38" s="36"/>
      <c r="L38" s="36"/>
    </row>
    <row r="39" spans="3:12" ht="16.5" thickBot="1">
      <c r="C39" s="60"/>
      <c r="D39" s="36">
        <v>2</v>
      </c>
      <c r="E39" s="107">
        <v>11</v>
      </c>
      <c r="F39" s="36">
        <v>73</v>
      </c>
      <c r="G39" s="36">
        <v>3</v>
      </c>
      <c r="H39" s="36">
        <f t="shared" si="1"/>
        <v>8</v>
      </c>
      <c r="I39" s="36"/>
      <c r="J39" s="36"/>
      <c r="K39" s="36"/>
      <c r="L39" s="36"/>
    </row>
    <row r="40" spans="3:12" ht="16.5" thickBot="1">
      <c r="C40" s="60"/>
      <c r="D40" s="36">
        <v>3</v>
      </c>
      <c r="E40" s="36">
        <f>H39</f>
        <v>8</v>
      </c>
      <c r="F40" s="36">
        <v>90</v>
      </c>
      <c r="G40" s="36">
        <v>3</v>
      </c>
      <c r="H40" s="36">
        <f t="shared" si="1"/>
        <v>5</v>
      </c>
      <c r="I40" s="36"/>
      <c r="J40" s="36"/>
      <c r="K40" s="36"/>
      <c r="L40" s="36"/>
    </row>
    <row r="41" spans="3:12" ht="16.5" thickBot="1">
      <c r="C41" s="60"/>
      <c r="D41" s="36">
        <v>4</v>
      </c>
      <c r="E41" s="36">
        <f t="shared" ref="E41:E42" si="2">H40</f>
        <v>5</v>
      </c>
      <c r="F41" s="36">
        <v>34</v>
      </c>
      <c r="G41" s="36">
        <v>1</v>
      </c>
      <c r="H41" s="36">
        <f t="shared" si="1"/>
        <v>4</v>
      </c>
      <c r="I41" s="36"/>
      <c r="J41" s="36"/>
      <c r="K41" s="36"/>
      <c r="L41" s="36"/>
    </row>
    <row r="42" spans="3:12" ht="16.5" thickBot="1">
      <c r="C42" s="60"/>
      <c r="D42" s="36">
        <v>5</v>
      </c>
      <c r="E42" s="36">
        <f t="shared" si="2"/>
        <v>4</v>
      </c>
      <c r="F42" s="36">
        <v>21</v>
      </c>
      <c r="G42" s="36">
        <v>1</v>
      </c>
      <c r="H42" s="36">
        <f t="shared" si="1"/>
        <v>3</v>
      </c>
      <c r="I42" s="36"/>
      <c r="J42" s="36">
        <v>8</v>
      </c>
      <c r="K42" s="36">
        <v>2</v>
      </c>
      <c r="L42" s="36">
        <v>1</v>
      </c>
    </row>
    <row r="44" spans="3:12" ht="15" thickBot="1">
      <c r="C44" t="s">
        <v>26</v>
      </c>
    </row>
    <row r="45" spans="3:12" ht="65.25" thickBot="1">
      <c r="C45" s="58" t="s">
        <v>17</v>
      </c>
      <c r="D45" s="59" t="s">
        <v>18</v>
      </c>
      <c r="E45" s="59" t="s">
        <v>19</v>
      </c>
      <c r="F45" s="59" t="s">
        <v>20</v>
      </c>
      <c r="G45" s="59" t="s">
        <v>2</v>
      </c>
      <c r="H45" s="59" t="s">
        <v>21</v>
      </c>
      <c r="I45" s="59" t="s">
        <v>22</v>
      </c>
      <c r="J45" s="59" t="s">
        <v>23</v>
      </c>
      <c r="K45" s="59" t="s">
        <v>24</v>
      </c>
      <c r="L45" s="59" t="s">
        <v>25</v>
      </c>
    </row>
    <row r="46" spans="3:12" ht="16.5" thickBot="1">
      <c r="C46" s="60">
        <v>1</v>
      </c>
      <c r="D46" s="36">
        <v>1</v>
      </c>
      <c r="E46" s="36">
        <v>11</v>
      </c>
      <c r="F46" s="36">
        <v>20</v>
      </c>
      <c r="G46" s="36"/>
      <c r="H46" s="36"/>
      <c r="I46" s="36"/>
      <c r="J46" s="36"/>
      <c r="K46" s="36"/>
      <c r="L46" s="36"/>
    </row>
    <row r="47" spans="3:12" ht="16.5" thickBot="1">
      <c r="C47" s="60"/>
      <c r="D47" s="36">
        <v>2</v>
      </c>
      <c r="E47" s="36"/>
      <c r="F47" s="36">
        <v>81</v>
      </c>
      <c r="G47" s="36"/>
      <c r="H47" s="36"/>
      <c r="I47" s="36"/>
      <c r="J47" s="36"/>
      <c r="K47" s="36"/>
      <c r="L47" s="36"/>
    </row>
    <row r="48" spans="3:12" ht="16.5" thickBot="1">
      <c r="C48" s="60"/>
      <c r="D48" s="36">
        <v>3</v>
      </c>
      <c r="E48" s="36"/>
      <c r="F48" s="36">
        <v>62</v>
      </c>
      <c r="G48" s="36"/>
      <c r="H48" s="36"/>
      <c r="I48" s="36"/>
      <c r="J48" s="36"/>
      <c r="K48" s="36"/>
      <c r="L48" s="36"/>
    </row>
    <row r="49" spans="3:12" ht="16.5" thickBot="1">
      <c r="C49" s="60"/>
      <c r="D49" s="36">
        <v>4</v>
      </c>
      <c r="E49" s="36"/>
      <c r="F49" s="36">
        <v>57</v>
      </c>
      <c r="G49" s="36"/>
      <c r="H49" s="36"/>
      <c r="I49" s="36"/>
      <c r="J49" s="36"/>
      <c r="K49" s="36"/>
      <c r="L49" s="36"/>
    </row>
    <row r="50" spans="3:12" ht="16.5" thickBot="1">
      <c r="C50" s="60"/>
      <c r="D50" s="36">
        <v>5</v>
      </c>
      <c r="E50" s="36"/>
      <c r="F50" s="36">
        <v>34</v>
      </c>
      <c r="G50" s="36"/>
      <c r="H50" s="36"/>
      <c r="I50" s="36"/>
      <c r="J50" s="36">
        <v>10</v>
      </c>
      <c r="K50" s="36">
        <v>5</v>
      </c>
      <c r="L50" s="36">
        <v>1</v>
      </c>
    </row>
    <row r="51" spans="3:12" ht="16.5" thickBot="1">
      <c r="C51" s="60">
        <v>2</v>
      </c>
      <c r="D51" s="36">
        <v>1</v>
      </c>
      <c r="E51" s="36"/>
      <c r="F51" s="36">
        <v>15</v>
      </c>
      <c r="G51" s="36"/>
      <c r="H51" s="36"/>
      <c r="I51" s="36"/>
      <c r="J51" s="36"/>
      <c r="K51" s="36"/>
      <c r="L51" s="36"/>
    </row>
    <row r="52" spans="3:12" ht="16.5" thickBot="1">
      <c r="C52" s="60"/>
      <c r="D52" s="36">
        <v>2</v>
      </c>
      <c r="E52" s="107"/>
      <c r="F52" s="36">
        <v>1</v>
      </c>
      <c r="G52" s="36"/>
      <c r="H52" s="36"/>
      <c r="I52" s="36"/>
      <c r="J52" s="36"/>
      <c r="K52" s="36"/>
      <c r="L52" s="36"/>
    </row>
    <row r="53" spans="3:12" ht="16.5" thickBot="1">
      <c r="C53" s="60"/>
      <c r="D53" s="36">
        <v>3</v>
      </c>
      <c r="E53" s="36"/>
      <c r="F53" s="36">
        <v>96</v>
      </c>
      <c r="G53" s="36"/>
      <c r="H53" s="36"/>
      <c r="I53" s="36"/>
      <c r="J53" s="36"/>
      <c r="K53" s="36"/>
      <c r="L53" s="36"/>
    </row>
    <row r="54" spans="3:12" ht="16.5" thickBot="1">
      <c r="C54" s="60"/>
      <c r="D54" s="36">
        <v>4</v>
      </c>
      <c r="E54" s="36"/>
      <c r="F54" s="36">
        <v>72</v>
      </c>
      <c r="G54" s="36"/>
      <c r="H54" s="36"/>
      <c r="I54" s="36"/>
      <c r="J54" s="36"/>
      <c r="K54" s="36"/>
      <c r="L54" s="36"/>
    </row>
    <row r="55" spans="3:12" ht="16.5" thickBot="1">
      <c r="C55" s="60"/>
      <c r="D55" s="36">
        <v>5</v>
      </c>
      <c r="E55" s="36"/>
      <c r="F55" s="36">
        <v>40</v>
      </c>
      <c r="G55" s="36"/>
      <c r="H55" s="36"/>
      <c r="I55" s="36"/>
      <c r="J55" s="36">
        <v>10</v>
      </c>
      <c r="K55" s="36">
        <v>3</v>
      </c>
      <c r="L55" s="36">
        <v>1</v>
      </c>
    </row>
    <row r="56" spans="3:12" ht="16.5" thickBot="1">
      <c r="C56" s="60">
        <v>3</v>
      </c>
      <c r="D56" s="36">
        <v>1</v>
      </c>
      <c r="E56" s="36"/>
      <c r="F56" s="36">
        <v>58</v>
      </c>
      <c r="G56" s="36"/>
      <c r="H56" s="36"/>
      <c r="I56" s="36"/>
      <c r="J56" s="36"/>
      <c r="K56" s="36"/>
      <c r="L56" s="36"/>
    </row>
    <row r="57" spans="3:12" ht="16.5" thickBot="1">
      <c r="C57" s="60"/>
      <c r="D57" s="36">
        <v>2</v>
      </c>
      <c r="E57" s="107"/>
      <c r="F57" s="36">
        <v>9</v>
      </c>
      <c r="G57" s="36"/>
      <c r="H57" s="36"/>
      <c r="I57" s="36"/>
      <c r="J57" s="36"/>
      <c r="K57" s="36"/>
      <c r="L57" s="36"/>
    </row>
    <row r="58" spans="3:12" ht="16.5" thickBot="1">
      <c r="C58" s="60"/>
      <c r="D58" s="36">
        <v>3</v>
      </c>
      <c r="E58" s="36"/>
      <c r="F58" s="36">
        <v>21</v>
      </c>
      <c r="G58" s="36"/>
      <c r="H58" s="36"/>
      <c r="I58" s="36"/>
      <c r="J58" s="36"/>
      <c r="K58" s="36"/>
      <c r="L58" s="36"/>
    </row>
    <row r="59" spans="3:12" ht="16.5" thickBot="1">
      <c r="C59" s="60"/>
      <c r="D59" s="36">
        <v>4</v>
      </c>
      <c r="E59" s="36"/>
      <c r="F59" s="36">
        <v>32</v>
      </c>
      <c r="G59" s="36"/>
      <c r="H59" s="36"/>
      <c r="I59" s="36"/>
      <c r="J59" s="36"/>
      <c r="K59" s="36"/>
      <c r="L59" s="36"/>
    </row>
    <row r="60" spans="3:12" ht="16.5" thickBot="1">
      <c r="C60" s="60"/>
      <c r="D60" s="36">
        <v>5</v>
      </c>
      <c r="E60" s="36"/>
      <c r="F60" s="36">
        <v>16</v>
      </c>
      <c r="G60" s="36"/>
      <c r="H60" s="36"/>
      <c r="I60" s="36"/>
      <c r="J60" s="36">
        <v>9</v>
      </c>
      <c r="K60" s="36">
        <v>8</v>
      </c>
      <c r="L60" s="36">
        <v>2</v>
      </c>
    </row>
    <row r="61" spans="3:12" ht="16.5" thickBot="1">
      <c r="C61" s="60">
        <v>4</v>
      </c>
      <c r="D61" s="36">
        <v>1</v>
      </c>
      <c r="E61" s="36"/>
      <c r="F61" s="36">
        <v>78</v>
      </c>
      <c r="G61" s="36"/>
      <c r="H61" s="36"/>
      <c r="I61" s="36"/>
      <c r="J61" s="36"/>
      <c r="K61" s="36"/>
      <c r="L61" s="36"/>
    </row>
    <row r="62" spans="3:12" ht="16.5" thickBot="1">
      <c r="C62" s="60"/>
      <c r="D62" s="36">
        <v>2</v>
      </c>
      <c r="E62" s="36"/>
      <c r="F62" s="36">
        <v>0</v>
      </c>
      <c r="G62" s="36"/>
      <c r="H62" s="36"/>
      <c r="I62" s="36"/>
      <c r="J62" s="36"/>
      <c r="K62" s="36"/>
      <c r="L62" s="36"/>
    </row>
    <row r="63" spans="3:12" ht="16.5" thickBot="1">
      <c r="C63" s="60"/>
      <c r="D63" s="36">
        <v>3</v>
      </c>
      <c r="E63" s="107"/>
      <c r="F63" s="36">
        <v>99</v>
      </c>
      <c r="G63" s="36"/>
      <c r="H63" s="36"/>
      <c r="I63" s="36"/>
      <c r="J63" s="36"/>
      <c r="K63" s="36"/>
      <c r="L63" s="36"/>
    </row>
    <row r="64" spans="3:12" ht="16.5" thickBot="1">
      <c r="C64" s="60"/>
      <c r="D64" s="36">
        <v>4</v>
      </c>
      <c r="E64" s="108"/>
      <c r="F64" s="36">
        <v>74</v>
      </c>
      <c r="G64" s="36"/>
      <c r="H64" s="36"/>
      <c r="I64" s="36"/>
      <c r="J64" s="36"/>
      <c r="K64" s="36"/>
      <c r="L64" s="36"/>
    </row>
    <row r="65" spans="3:12" ht="16.5" thickBot="1">
      <c r="C65" s="60"/>
      <c r="D65" s="36">
        <v>5</v>
      </c>
      <c r="E65" s="108"/>
      <c r="F65" s="36">
        <v>3</v>
      </c>
      <c r="G65" s="36"/>
      <c r="H65" s="36"/>
      <c r="I65" s="36"/>
      <c r="J65" s="36">
        <v>10</v>
      </c>
      <c r="K65" s="36">
        <v>4</v>
      </c>
      <c r="L65" s="36">
        <v>1</v>
      </c>
    </row>
    <row r="66" spans="3:12" ht="16.5" thickBot="1">
      <c r="C66" s="60">
        <v>5</v>
      </c>
      <c r="D66" s="36">
        <v>1</v>
      </c>
      <c r="E66" s="108"/>
      <c r="F66" s="36">
        <v>42</v>
      </c>
      <c r="G66" s="36"/>
      <c r="H66" s="36"/>
      <c r="I66" s="36"/>
      <c r="J66" s="36"/>
      <c r="K66" s="36"/>
      <c r="L66" s="36"/>
    </row>
    <row r="67" spans="3:12" ht="16.5" thickBot="1">
      <c r="C67" s="60"/>
      <c r="D67" s="36">
        <v>2</v>
      </c>
      <c r="E67" s="107"/>
      <c r="F67" s="36">
        <v>19</v>
      </c>
      <c r="G67" s="36"/>
      <c r="H67" s="36"/>
      <c r="I67" s="36"/>
      <c r="J67" s="36"/>
      <c r="K67" s="36"/>
      <c r="L67" s="36"/>
    </row>
    <row r="68" spans="3:12" ht="16.5" thickBot="1">
      <c r="C68" s="60"/>
      <c r="D68" s="36">
        <v>3</v>
      </c>
      <c r="E68" s="36"/>
      <c r="F68" s="36">
        <v>14</v>
      </c>
      <c r="G68" s="36"/>
      <c r="H68" s="36"/>
      <c r="I68" s="36"/>
      <c r="J68" s="36"/>
      <c r="K68" s="36"/>
      <c r="L68" s="36"/>
    </row>
    <row r="69" spans="3:12" ht="16.5" thickBot="1">
      <c r="C69" s="60"/>
      <c r="D69" s="36">
        <v>4</v>
      </c>
      <c r="E69" s="36"/>
      <c r="F69" s="36">
        <v>63</v>
      </c>
      <c r="G69" s="36"/>
      <c r="H69" s="36"/>
      <c r="I69" s="36"/>
      <c r="J69" s="36"/>
      <c r="K69" s="36"/>
      <c r="L69" s="36"/>
    </row>
    <row r="70" spans="3:12" ht="16.5" thickBot="1">
      <c r="C70" s="60"/>
      <c r="D70" s="36">
        <v>5</v>
      </c>
      <c r="E70" s="36"/>
      <c r="F70" s="36">
        <v>77</v>
      </c>
      <c r="G70" s="36"/>
      <c r="H70" s="36"/>
      <c r="I70" s="36"/>
      <c r="J70" s="36">
        <v>8</v>
      </c>
      <c r="K70" s="36">
        <v>2</v>
      </c>
      <c r="L70" s="36">
        <v>1</v>
      </c>
    </row>
  </sheetData>
  <mergeCells count="4">
    <mergeCell ref="J5:J6"/>
    <mergeCell ref="K5:K6"/>
    <mergeCell ref="L5:L6"/>
    <mergeCell ref="C16:L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2047E59441A0449A5F9E37E6CDCEB5" ma:contentTypeVersion="4" ma:contentTypeDescription="Create a new document." ma:contentTypeScope="" ma:versionID="3457eef89c22e0a114defa7502ce200c">
  <xsd:schema xmlns:xsd="http://www.w3.org/2001/XMLSchema" xmlns:xs="http://www.w3.org/2001/XMLSchema" xmlns:p="http://schemas.microsoft.com/office/2006/metadata/properties" xmlns:ns2="8d279a0a-69b6-45a2-9115-9b73973eea7e" targetNamespace="http://schemas.microsoft.com/office/2006/metadata/properties" ma:root="true" ma:fieldsID="d5dcd2d48bb592a94ed10d6ac09176c0" ns2:_="">
    <xsd:import namespace="8d279a0a-69b6-45a2-9115-9b73973ee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79a0a-69b6-45a2-9115-9b73973ee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5CAD1B-A83C-4802-9A91-AB7B2A77E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279a0a-69b6-45a2-9115-9b73973eea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A9C241-BAE0-476A-8E92-66D2BD1344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FE84FAD-C7DE-4AEF-9159-CA9E252F23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MNN (B)</vt:lpstr>
      <vt:lpstr>Bearing Problem (B)</vt:lpstr>
      <vt:lpstr>NPIP-B</vt:lpstr>
      <vt:lpstr>Bearing Problem</vt:lpstr>
      <vt:lpstr>Bomber Example</vt:lpstr>
      <vt:lpstr>DCQC-B</vt:lpstr>
      <vt:lpstr>Example-1</vt:lpstr>
      <vt:lpstr>Sheet-1</vt:lpstr>
      <vt:lpstr>Sheet2</vt:lpstr>
      <vt:lpstr>DCQS</vt:lpstr>
      <vt:lpstr>NPIP</vt:lpstr>
      <vt:lpstr>MNN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Iftikhar Mubbashir</dc:creator>
  <cp:keywords/>
  <dc:description/>
  <cp:lastModifiedBy>Dell</cp:lastModifiedBy>
  <cp:revision/>
  <dcterms:created xsi:type="dcterms:W3CDTF">2024-03-05T10:52:05Z</dcterms:created>
  <dcterms:modified xsi:type="dcterms:W3CDTF">2024-06-27T18:59:50Z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0x010100542047E59441A0449A5F9E37E6CDCEB5</vt:lpwstr>
  </property>
</Properties>
</file>