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<sst xmlns="http://schemas.openxmlformats.org/spreadsheetml/2006/main" count="22" uniqueCount="22">
  <si>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Planning for Retirement in Nominal Dollars</t>
  </si>
  <si>
    <t>Return on fixed income</t>
  </si>
  <si>
    <t>Return on stocks</t>
  </si>
  <si>
    <t>Tax rate (ordinary)</t>
  </si>
  <si>
    <t>Tax rate (cap gains)</t>
  </si>
  <si>
    <t>Inflation rate</t>
  </si>
  <si>
    <t>Initial balance</t>
  </si>
  <si>
    <t>Initial withdrawal</t>
  </si>
  <si>
    <t>Security horizon (years)</t>
  </si>
  <si>
    <t>Year</t>
  </si>
  <si>
    <t>Total Balance Year Beginning</t>
  </si>
  <si>
    <t>Fixed Income Holding Year Beginning</t>
  </si>
  <si>
    <t>After Tax Stock Sales</t>
  </si>
  <si>
    <t>Stock Holding Year Beginning</t>
  </si>
  <si>
    <t>Annual Withdrawal</t>
  </si>
  <si>
    <t>Initial Income After Tax</t>
  </si>
  <si>
    <t>Return on Stock</t>
  </si>
  <si>
    <t>Stock Holding Year End</t>
  </si>
  <si>
    <t>Fixed Income Holding Year End</t>
  </si>
  <si>
    <t>Total Balance Year End</t>
  </si>
  <si>
    <t>Tax Basis of Stock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</si>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</sst>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6">
    <font>
      <sz val="10.0"/>
      <color rgb="FF000000"/>
      <name val="Arial"/>
    </font>
    <font>
      <b/>
      <name val="Arial"/>
    </font>
    <font>
      <name val="Arial"/>
    </font>
    <font>
      <color rgb="FF000000"/>
      <name val="Roboto"/>
    </font>
    <font/>
    <font>
      <sz val="11.0"/>
      <color rgb="FFD8D5D0"/>
      <name val="JetBrainsMonoN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30291D"/>
        <bgColor rgb="FF30291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right" readingOrder="0" vertical="bottom"/>
    </xf>
    <xf borderId="0" fillId="0" fontId="4" numFmtId="164" xfId="0" applyFont="1" applyNumberFormat="1"/>
    <xf borderId="0" fillId="2" fontId="2" numFmtId="164" xfId="0" applyAlignment="1" applyFill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3" fontId="5" numFmtId="164" xfId="0" applyAlignment="1" applyFill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8.5"/>
    <col customWidth="1" min="3" max="22" width="9.5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</v>
      </c>
      <c r="B3" s="6">
        <v>0.05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2</v>
      </c>
      <c r="B4" s="6">
        <v>0.1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3</v>
      </c>
      <c r="B5" s="6">
        <v>0.25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4</v>
      </c>
      <c r="B6" s="6">
        <v>0.15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5</v>
      </c>
      <c r="B7" s="6">
        <v>0.03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6</v>
      </c>
      <c r="B8" s="7">
        <v>1400000.0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7</v>
      </c>
      <c r="B9" s="7">
        <v>65000.0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8</v>
      </c>
      <c r="B10" s="8">
        <v>15.0</v>
      </c>
      <c r="C10" s="3"/>
      <c r="D10" s="3"/>
      <c r="E10" s="8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3"/>
      <c r="C11" s="3"/>
      <c r="D11" s="3"/>
      <c r="E11" s="9"/>
      <c r="F11" s="3"/>
      <c r="G11" s="3"/>
      <c r="H11" s="8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0" t="s">
        <v>9</v>
      </c>
      <c r="B13" s="10" t="s">
        <v>10</v>
      </c>
      <c r="C13" s="10" t="s">
        <v>11</v>
      </c>
      <c r="D13" s="10" t="s">
        <v>12</v>
      </c>
      <c r="E13" s="10" t="s">
        <v>13</v>
      </c>
      <c r="F13" s="10" t="s">
        <v>14</v>
      </c>
      <c r="G13" s="10" t="s">
        <v>15</v>
      </c>
      <c r="H13" s="10" t="s">
        <v>16</v>
      </c>
      <c r="I13" s="10" t="s">
        <v>17</v>
      </c>
      <c r="J13" s="10" t="s">
        <v>18</v>
      </c>
      <c r="K13" s="10" t="s">
        <v>19</v>
      </c>
      <c r="L13" s="10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8">
        <v>1.0</v>
      </c>
      <c r="B14" s="11">
        <f>B8</f>
        <v>1400000</v>
      </c>
      <c r="C14" s="11">
        <f t="shared" ref="C14:C28" si="1">PV((1+$B$3*(1-$B$5))/(1+$B$7)-1,$B$10-1,-F14,,0)</f>
        <v>862175.1676</v>
      </c>
      <c r="D14" s="11" t="s">
        <v>21</v>
      </c>
      <c r="E14" s="12">
        <f>B14-C14-F14</f>
        <v>472824.8324</v>
      </c>
      <c r="F14" s="13">
        <f>B9</f>
        <v>65000</v>
      </c>
      <c r="G14" s="11">
        <f t="shared" ref="G14:G28" si="2">C14*$B$3*(1-$B$5)</f>
        <v>32331.56878</v>
      </c>
      <c r="H14" s="11">
        <f t="shared" ref="H14:H28" si="3">E14*$B$4</f>
        <v>47282.48324</v>
      </c>
      <c r="I14" s="11">
        <v>520107.3157</v>
      </c>
      <c r="J14" s="11">
        <v>894506.7364</v>
      </c>
      <c r="K14" s="11">
        <v>1414614.052</v>
      </c>
      <c r="L14" s="14">
        <f>E14</f>
        <v>472824.8324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8">
        <v>2.0</v>
      </c>
      <c r="B15" s="11">
        <f t="shared" ref="B15:B28" si="4">C15+E15+F15</f>
        <v>1413777.872</v>
      </c>
      <c r="C15" s="11">
        <f t="shared" si="1"/>
        <v>888040.4226</v>
      </c>
      <c r="D15" s="12">
        <f t="shared" ref="D15:D28" si="5">J14-C15-F15</f>
        <v>-60483.68621</v>
      </c>
      <c r="E15" s="11">
        <f>I14+D15/(1-$B$6+$B$6*((E14/1)/I14))</f>
        <v>458787.4495</v>
      </c>
      <c r="F15" s="15">
        <f t="shared" ref="F15:F28" si="6">$B$9*(1+$B$7)^(A15-1)</f>
        <v>66950</v>
      </c>
      <c r="G15" s="11">
        <f t="shared" si="2"/>
        <v>33301.51585</v>
      </c>
      <c r="H15" s="11">
        <f t="shared" si="3"/>
        <v>45878.74495</v>
      </c>
      <c r="I15" s="11">
        <v>504666.1944</v>
      </c>
      <c r="J15" s="11">
        <v>921341.9385</v>
      </c>
      <c r="K15" s="11">
        <v>1426008.1328</v>
      </c>
      <c r="L15" s="14">
        <f t="shared" ref="L15:L28" si="7">L14*E15/I14
</f>
        <v>417079.4995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>
        <v>3.0</v>
      </c>
      <c r="B16" s="11">
        <f t="shared" si="4"/>
        <v>1424342.971</v>
      </c>
      <c r="C16" s="11">
        <f t="shared" si="1"/>
        <v>914681.6353</v>
      </c>
      <c r="D16" s="12">
        <f t="shared" si="5"/>
        <v>-62298.19679</v>
      </c>
      <c r="E16" s="11">
        <f t="shared" ref="E16:E28" si="8">I15+D16/(1-$B$6+$B$6*L15/I15)</f>
        <v>440702.8358</v>
      </c>
      <c r="F16" s="15">
        <f t="shared" si="6"/>
        <v>68958.5</v>
      </c>
      <c r="G16" s="11">
        <f t="shared" si="2"/>
        <v>34300.56132</v>
      </c>
      <c r="H16" s="11">
        <f t="shared" si="3"/>
        <v>44070.28358</v>
      </c>
      <c r="I16" s="11">
        <v>484773.1193</v>
      </c>
      <c r="J16" s="11">
        <v>948982.1966</v>
      </c>
      <c r="K16" s="11">
        <v>1433755.3159</v>
      </c>
      <c r="L16" s="14">
        <f t="shared" si="7"/>
        <v>364217.2197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">
        <v>4.0</v>
      </c>
      <c r="B17" s="11">
        <f t="shared" si="4"/>
        <v>1431268.955</v>
      </c>
      <c r="C17" s="11">
        <f t="shared" si="1"/>
        <v>942122.0844</v>
      </c>
      <c r="D17" s="12">
        <f t="shared" si="5"/>
        <v>-64167.14275</v>
      </c>
      <c r="E17" s="11">
        <f t="shared" si="8"/>
        <v>418119.6156</v>
      </c>
      <c r="F17" s="15">
        <f t="shared" si="6"/>
        <v>71027.255</v>
      </c>
      <c r="G17" s="11">
        <f t="shared" si="2"/>
        <v>35329.57816</v>
      </c>
      <c r="H17" s="11">
        <f t="shared" si="3"/>
        <v>41811.96156</v>
      </c>
      <c r="I17" s="11">
        <v>459931.5771</v>
      </c>
      <c r="J17" s="11">
        <v>977451.6625</v>
      </c>
      <c r="K17" s="11">
        <v>1437383.2396</v>
      </c>
      <c r="L17" s="14">
        <f t="shared" si="7"/>
        <v>314139.4558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>
        <v>5.0</v>
      </c>
      <c r="B18" s="11">
        <f t="shared" si="4"/>
        <v>1434083.81</v>
      </c>
      <c r="C18" s="11">
        <f t="shared" si="1"/>
        <v>970385.7469</v>
      </c>
      <c r="D18" s="12">
        <f t="shared" si="5"/>
        <v>-66092.15703</v>
      </c>
      <c r="E18" s="11">
        <f t="shared" si="8"/>
        <v>390539.9902</v>
      </c>
      <c r="F18" s="15">
        <f t="shared" si="6"/>
        <v>73158.07265</v>
      </c>
      <c r="G18" s="11">
        <f t="shared" si="2"/>
        <v>36389.46551</v>
      </c>
      <c r="H18" s="11">
        <f t="shared" si="3"/>
        <v>39053.99902</v>
      </c>
      <c r="I18" s="11">
        <v>429593.9892</v>
      </c>
      <c r="J18" s="11">
        <v>1006775.2124</v>
      </c>
      <c r="K18" s="11">
        <v>1436369.2016</v>
      </c>
      <c r="L18" s="14">
        <f t="shared" si="7"/>
        <v>266744.0682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8">
        <v>6.0</v>
      </c>
      <c r="B19" s="11">
        <f t="shared" si="4"/>
        <v>1432264.965</v>
      </c>
      <c r="C19" s="11">
        <f t="shared" si="1"/>
        <v>999497.3193</v>
      </c>
      <c r="D19" s="12">
        <f t="shared" si="5"/>
        <v>-68074.92172</v>
      </c>
      <c r="E19" s="11">
        <f t="shared" si="8"/>
        <v>357414.8305</v>
      </c>
      <c r="F19" s="15">
        <f t="shared" si="6"/>
        <v>75352.81483</v>
      </c>
      <c r="G19" s="11">
        <f t="shared" si="2"/>
        <v>37481.14947</v>
      </c>
      <c r="H19" s="11">
        <f t="shared" si="3"/>
        <v>35741.48305</v>
      </c>
      <c r="I19" s="11">
        <v>393156.3136</v>
      </c>
      <c r="J19" s="11">
        <v>1036978.4688</v>
      </c>
      <c r="K19" s="11">
        <v>1430134.7823</v>
      </c>
      <c r="L19" s="14">
        <f t="shared" si="7"/>
        <v>221926.4895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>
        <v>7.0</v>
      </c>
      <c r="B20" s="11">
        <f t="shared" si="4"/>
        <v>1425233.937</v>
      </c>
      <c r="C20" s="11">
        <f t="shared" si="1"/>
        <v>1029482.239</v>
      </c>
      <c r="D20" s="12">
        <f t="shared" si="5"/>
        <v>-70117.16934</v>
      </c>
      <c r="E20" s="11">
        <f t="shared" si="8"/>
        <v>318138.2991</v>
      </c>
      <c r="F20" s="15">
        <f t="shared" si="6"/>
        <v>77613.39927</v>
      </c>
      <c r="G20" s="11">
        <f t="shared" si="2"/>
        <v>38605.58396</v>
      </c>
      <c r="H20" s="11">
        <f t="shared" si="3"/>
        <v>31813.82991</v>
      </c>
      <c r="I20" s="11">
        <v>349952.1289</v>
      </c>
      <c r="J20" s="11">
        <v>1068087.8228</v>
      </c>
      <c r="K20" s="11">
        <v>1418039.9517</v>
      </c>
      <c r="L20" s="14">
        <f t="shared" si="7"/>
        <v>179580.776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8">
        <v>8.0</v>
      </c>
      <c r="B21" s="11">
        <f t="shared" si="4"/>
        <v>1412350.461</v>
      </c>
      <c r="C21" s="11">
        <f t="shared" si="1"/>
        <v>1060366.706</v>
      </c>
      <c r="D21" s="12">
        <f t="shared" si="5"/>
        <v>-72220.68448</v>
      </c>
      <c r="E21" s="11">
        <f t="shared" si="8"/>
        <v>272041.954</v>
      </c>
      <c r="F21" s="15">
        <f t="shared" si="6"/>
        <v>79941.80125</v>
      </c>
      <c r="G21" s="11">
        <f t="shared" si="2"/>
        <v>39763.75148</v>
      </c>
      <c r="H21" s="11">
        <f t="shared" si="3"/>
        <v>27204.1954</v>
      </c>
      <c r="I21" s="11">
        <v>299246.1494</v>
      </c>
      <c r="J21" s="11">
        <v>1100130.4575</v>
      </c>
      <c r="K21" s="11">
        <v>1399376.6069</v>
      </c>
      <c r="L21" s="14">
        <f t="shared" si="7"/>
        <v>139600.5372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>
        <v>9.0</v>
      </c>
      <c r="B22" s="11">
        <f t="shared" si="4"/>
        <v>1392906.046</v>
      </c>
      <c r="C22" s="11">
        <f t="shared" si="1"/>
        <v>1092177.707</v>
      </c>
      <c r="D22" s="12">
        <f t="shared" si="5"/>
        <v>-74387.305</v>
      </c>
      <c r="E22" s="11">
        <f t="shared" si="8"/>
        <v>218388.2832</v>
      </c>
      <c r="F22" s="15">
        <f t="shared" si="6"/>
        <v>82340.05529</v>
      </c>
      <c r="G22" s="11">
        <f t="shared" si="2"/>
        <v>40956.66402</v>
      </c>
      <c r="H22" s="11">
        <f t="shared" si="3"/>
        <v>21838.82832</v>
      </c>
      <c r="I22" s="11">
        <v>240227.1115</v>
      </c>
      <c r="J22" s="11">
        <v>1133134.3712</v>
      </c>
      <c r="K22" s="11">
        <v>1373361.4828</v>
      </c>
      <c r="L22" s="14">
        <f t="shared" si="7"/>
        <v>101879.7459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8">
        <v>10.0</v>
      </c>
      <c r="B23" s="11">
        <f t="shared" si="4"/>
        <v>1366116.904</v>
      </c>
      <c r="C23" s="11">
        <f t="shared" si="1"/>
        <v>1124943.038</v>
      </c>
      <c r="D23" s="12">
        <f t="shared" si="5"/>
        <v>-76618.92418</v>
      </c>
      <c r="E23" s="11">
        <f t="shared" si="8"/>
        <v>156363.6087</v>
      </c>
      <c r="F23" s="15">
        <f t="shared" si="6"/>
        <v>84810.25695</v>
      </c>
      <c r="G23" s="11">
        <f t="shared" si="2"/>
        <v>42185.36394</v>
      </c>
      <c r="H23" s="11">
        <f t="shared" si="3"/>
        <v>15636.36087</v>
      </c>
      <c r="I23" s="11">
        <v>171999.9696</v>
      </c>
      <c r="J23" s="11">
        <v>1167128.4024</v>
      </c>
      <c r="K23" s="11">
        <v>1339128.372</v>
      </c>
      <c r="L23" s="14">
        <f t="shared" si="7"/>
        <v>66313.43405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>
        <v>11.0</v>
      </c>
      <c r="B24" s="11">
        <f t="shared" si="4"/>
        <v>1331116.194</v>
      </c>
      <c r="C24" s="11">
        <f t="shared" si="1"/>
        <v>1158691.33</v>
      </c>
      <c r="D24" s="12">
        <f t="shared" si="5"/>
        <v>-78917.49184</v>
      </c>
      <c r="E24" s="11">
        <f t="shared" si="8"/>
        <v>85070.29993</v>
      </c>
      <c r="F24" s="15">
        <f t="shared" si="6"/>
        <v>87354.56466</v>
      </c>
      <c r="G24" s="11">
        <f t="shared" si="2"/>
        <v>43450.92486</v>
      </c>
      <c r="H24" s="11">
        <f t="shared" si="3"/>
        <v>8507.029993</v>
      </c>
      <c r="I24" s="11">
        <v>93577.3299</v>
      </c>
      <c r="J24" s="11">
        <v>1202142.2544</v>
      </c>
      <c r="K24" s="11">
        <v>1295719.5843</v>
      </c>
      <c r="L24" s="14">
        <f t="shared" si="7"/>
        <v>32798.28326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8">
        <v>12.0</v>
      </c>
      <c r="B25" s="11">
        <f t="shared" si="4"/>
        <v>1286945.493</v>
      </c>
      <c r="C25" s="11">
        <f t="shared" si="1"/>
        <v>1193452.069</v>
      </c>
      <c r="D25" s="12">
        <f t="shared" si="5"/>
        <v>-81285.01667</v>
      </c>
      <c r="E25" s="11">
        <f t="shared" si="8"/>
        <v>3518.222261</v>
      </c>
      <c r="F25" s="15">
        <f t="shared" si="6"/>
        <v>89975.2016</v>
      </c>
      <c r="G25" s="11">
        <f t="shared" si="2"/>
        <v>44754.45261</v>
      </c>
      <c r="H25" s="11">
        <f t="shared" si="3"/>
        <v>351.8222261</v>
      </c>
      <c r="I25" s="11">
        <v>3870.0445</v>
      </c>
      <c r="J25" s="11">
        <v>1238206.5221</v>
      </c>
      <c r="K25" s="11">
        <v>1242076.5666</v>
      </c>
      <c r="L25" s="14">
        <f t="shared" si="7"/>
        <v>1233.11544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>
        <v>13.0</v>
      </c>
      <c r="B26" s="11">
        <f t="shared" si="4"/>
        <v>1232545.435</v>
      </c>
      <c r="C26" s="11">
        <f t="shared" si="1"/>
        <v>1229255.632</v>
      </c>
      <c r="D26" s="12">
        <f t="shared" si="5"/>
        <v>-83723.5671</v>
      </c>
      <c r="E26" s="11">
        <f t="shared" si="8"/>
        <v>-89384.65429</v>
      </c>
      <c r="F26" s="15">
        <f t="shared" si="6"/>
        <v>92674.45765</v>
      </c>
      <c r="G26" s="11">
        <f t="shared" si="2"/>
        <v>46097.08618</v>
      </c>
      <c r="H26" s="11">
        <f t="shared" si="3"/>
        <v>-8938.465429</v>
      </c>
      <c r="I26" s="11">
        <v>-98323.1197</v>
      </c>
      <c r="J26" s="11">
        <v>1275352.7177</v>
      </c>
      <c r="K26" s="11">
        <v>1177029.598</v>
      </c>
      <c r="L26" s="14">
        <f t="shared" si="7"/>
        <v>-28480.7054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8">
        <v>14.0</v>
      </c>
      <c r="B27" s="11">
        <f t="shared" si="4"/>
        <v>1166745.417</v>
      </c>
      <c r="C27" s="11">
        <f t="shared" si="1"/>
        <v>1266133.3</v>
      </c>
      <c r="D27" s="12">
        <f t="shared" si="5"/>
        <v>-86235.27417</v>
      </c>
      <c r="E27" s="11">
        <f t="shared" si="8"/>
        <v>-194842.575</v>
      </c>
      <c r="F27" s="15">
        <f t="shared" si="6"/>
        <v>95454.69137</v>
      </c>
      <c r="G27" s="11">
        <f t="shared" si="2"/>
        <v>47479.99877</v>
      </c>
      <c r="H27" s="11">
        <f t="shared" si="3"/>
        <v>-19484.2575</v>
      </c>
      <c r="I27" s="11">
        <v>-214326.8324</v>
      </c>
      <c r="J27" s="11">
        <v>1313613.2993</v>
      </c>
      <c r="K27" s="11">
        <v>1099286.4669</v>
      </c>
      <c r="L27" s="14">
        <f t="shared" si="7"/>
        <v>-56438.95346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8">
        <v>15.0</v>
      </c>
      <c r="B28" s="11">
        <f t="shared" si="4"/>
        <v>1088252.292</v>
      </c>
      <c r="C28" s="11">
        <f t="shared" si="1"/>
        <v>1304117.3</v>
      </c>
      <c r="D28" s="12">
        <f t="shared" si="5"/>
        <v>-88822.33233</v>
      </c>
      <c r="E28" s="11">
        <f t="shared" si="8"/>
        <v>-314183.34</v>
      </c>
      <c r="F28" s="15">
        <f t="shared" si="6"/>
        <v>98318.33212</v>
      </c>
      <c r="G28" s="11">
        <f t="shared" si="2"/>
        <v>48904.39873</v>
      </c>
      <c r="H28" s="11">
        <f t="shared" si="3"/>
        <v>-31418.334</v>
      </c>
      <c r="I28" s="11">
        <v>-345601.674</v>
      </c>
      <c r="J28" s="11">
        <v>1353021.6982</v>
      </c>
      <c r="K28" s="11">
        <v>1007420.0243</v>
      </c>
      <c r="L28" s="14">
        <f t="shared" si="7"/>
        <v>-82734.29278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