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<sst xmlns="http://schemas.openxmlformats.org/spreadsheetml/2006/main" count="25" uniqueCount="25">
  <si>
    <t>Planning for Retirement in Nominal Dollars</t>
  </si>
  <si>
    <t>Return on fixed income</t>
  </si>
  <si>
    <t>Initial Value</t>
  </si>
  <si>
    <t>Return on stocks</t>
  </si>
  <si>
    <t>Increase</t>
  </si>
  <si>
    <t>Tax rate (ordinary)</t>
  </si>
  <si>
    <t>Now</t>
  </si>
  <si>
    <t>Tax rate (cap gains)</t>
  </si>
  <si>
    <t>Inflation rate</t>
  </si>
  <si>
    <t>Initial balance</t>
  </si>
  <si>
    <t>Initial withdrawal</t>
  </si>
  <si>
    <t>Security horizon (years)</t>
  </si>
  <si>
    <t>Year</t>
  </si>
  <si>
    <t>Total Balance Year Beginning</t>
  </si>
  <si>
    <t>Fixed Income Holding Year Beginning</t>
  </si>
  <si>
    <t>After Tax Stock Sales</t>
  </si>
  <si>
    <t>Stock Holding Year Beginning</t>
  </si>
  <si>
    <t>Annual Withdrawal</t>
  </si>
  <si>
    <t>Initial Income After Tax</t>
  </si>
  <si>
    <t>Return on Stock</t>
  </si>
  <si>
    <t>Stock Holding Year End</t>
  </si>
  <si>
    <t>Fixed Income Holding Year End</t>
  </si>
  <si>
    <t>Total Balance Year End</t>
  </si>
  <si>
    <t>Tax Basis of Stock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</si>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</sst>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6">
    <font>
      <sz val="10.0"/>
      <color rgb="FF000000"/>
      <name val="Arial"/>
    </font>
    <font>
      <b/>
      <name val="Arial"/>
    </font>
    <font>
      <name val="Arial"/>
    </font>
    <font>
      <color rgb="FF000000"/>
      <name val="Roboto"/>
    </font>
    <font/>
    <font>
      <sz val="11.0"/>
      <color rgb="FFD8D5D0"/>
      <name val="JetBrainsMonoN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ECCE2"/>
        <bgColor rgb="FF7ECCE2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readingOrder="0"/>
    </xf>
    <xf borderId="0" fillId="3" fontId="2" numFmtId="3" xfId="0" applyAlignment="1" applyFill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right" readingOrder="0" vertical="bottom"/>
    </xf>
    <xf borderId="0" fillId="0" fontId="4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8.5"/>
    <col customWidth="1" min="3" max="22" width="9.5"/>
  </cols>
  <sheetData>
    <row r="1">
      <c r="A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1</v>
      </c>
      <c r="B3" s="6">
        <v>0.05</v>
      </c>
      <c r="C3" s="3"/>
      <c r="D3" s="7" t="s">
        <v>2</v>
      </c>
      <c r="E3" s="8">
        <v>1400000.0</v>
      </c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3</v>
      </c>
      <c r="B4" s="6">
        <v>0.1</v>
      </c>
      <c r="C4" s="3"/>
      <c r="D4" s="9" t="s">
        <v>4</v>
      </c>
      <c r="E4" s="9">
        <v>90000.0</v>
      </c>
      <c r="F4" s="3"/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5" t="s">
        <v>5</v>
      </c>
      <c r="B5" s="6">
        <v>0.25</v>
      </c>
      <c r="C5" s="3"/>
      <c r="D5" s="9" t="s">
        <v>6</v>
      </c>
      <c r="E5" s="10">
        <f>E3+E4</f>
        <v>1490000</v>
      </c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7</v>
      </c>
      <c r="B6" s="6">
        <v>0.15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5" t="s">
        <v>8</v>
      </c>
      <c r="B7" s="6">
        <v>0.03</v>
      </c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9</v>
      </c>
      <c r="B8" s="8">
        <f>E5</f>
        <v>1490000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5" t="s">
        <v>10</v>
      </c>
      <c r="B9" s="11">
        <v>65000.0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11</v>
      </c>
      <c r="B10" s="12">
        <v>15.0</v>
      </c>
      <c r="C10" s="3"/>
      <c r="D10" s="3"/>
      <c r="E10" s="12"/>
      <c r="F10" s="3"/>
      <c r="G10" s="3"/>
      <c r="H10" s="3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3"/>
      <c r="B11" s="3"/>
      <c r="C11" s="3"/>
      <c r="D11" s="3"/>
      <c r="E11" s="13"/>
      <c r="F11" s="12"/>
      <c r="G11" s="3"/>
      <c r="H11" s="12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4" t="s">
        <v>12</v>
      </c>
      <c r="B13" s="14" t="s">
        <v>13</v>
      </c>
      <c r="C13" s="14" t="s">
        <v>14</v>
      </c>
      <c r="D13" s="14" t="s">
        <v>15</v>
      </c>
      <c r="E13" s="14" t="s">
        <v>16</v>
      </c>
      <c r="F13" s="14" t="s">
        <v>17</v>
      </c>
      <c r="G13" s="14" t="s">
        <v>18</v>
      </c>
      <c r="H13" s="14" t="s">
        <v>19</v>
      </c>
      <c r="I13" s="14" t="s">
        <v>20</v>
      </c>
      <c r="J13" s="14" t="s">
        <v>21</v>
      </c>
      <c r="K13" s="14" t="s">
        <v>22</v>
      </c>
      <c r="L13" s="14" t="s">
        <v>23</v>
      </c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2">
        <v>1.0</v>
      </c>
      <c r="B14" s="15">
        <f>B8</f>
        <v>1490000</v>
      </c>
      <c r="C14" s="15">
        <f t="shared" ref="C14:C28" si="1">PV((1+$B$3*(1-$B$5))/(1+$B$7)-1,$B$10-1,-F14,,0)</f>
        <v>862175.1676</v>
      </c>
      <c r="D14" s="15" t="s">
        <v>24</v>
      </c>
      <c r="E14" s="16">
        <f>B14-C14-F14</f>
        <v>562824.8324</v>
      </c>
      <c r="F14" s="15">
        <f>B9</f>
        <v>65000</v>
      </c>
      <c r="G14" s="15">
        <f t="shared" ref="G14:G28" si="2">C14*$B$3*(1-$B$5)</f>
        <v>32331.56878</v>
      </c>
      <c r="H14" s="15">
        <f t="shared" ref="H14:H28" si="3">E14*$B$4</f>
        <v>56282.48324</v>
      </c>
      <c r="I14" s="16">
        <f t="shared" ref="I14:I28" si="4">E14+H14</f>
        <v>619107.3157</v>
      </c>
      <c r="J14" s="15">
        <f t="shared" ref="J14:J28" si="5">C14+G14</f>
        <v>894506.7364</v>
      </c>
      <c r="K14" s="15">
        <f t="shared" ref="K14:K28" si="6">I14+J14</f>
        <v>1513614.052</v>
      </c>
      <c r="L14" s="17">
        <f>E14</f>
        <v>562824.8324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2">
        <v>2.0</v>
      </c>
      <c r="B15" s="15">
        <f t="shared" ref="B15:B28" si="7">C15+E15+F15</f>
        <v>1512777.872</v>
      </c>
      <c r="C15" s="15">
        <f t="shared" si="1"/>
        <v>888040.4226</v>
      </c>
      <c r="D15" s="16">
        <f t="shared" ref="D15:D28" si="8">J14-C15-F15</f>
        <v>-60483.68624</v>
      </c>
      <c r="E15" s="15">
        <f>I14+D15/(1-$B$6+$B$6*((E14/1)/I14))</f>
        <v>557787.4494</v>
      </c>
      <c r="F15" s="18">
        <f t="shared" ref="F15:F28" si="9">$B$9*(1+$B$7)^(A15-1)</f>
        <v>66950</v>
      </c>
      <c r="G15" s="15">
        <f t="shared" si="2"/>
        <v>33301.51585</v>
      </c>
      <c r="H15" s="15">
        <f t="shared" si="3"/>
        <v>55778.74494</v>
      </c>
      <c r="I15" s="16">
        <f t="shared" si="4"/>
        <v>613566.1944</v>
      </c>
      <c r="J15" s="15">
        <f t="shared" si="5"/>
        <v>921341.9385</v>
      </c>
      <c r="K15" s="15">
        <f t="shared" si="6"/>
        <v>1534908.133</v>
      </c>
      <c r="L15" s="17">
        <f t="shared" ref="L15:L28" si="10">L14*E15/I14
</f>
        <v>507079.4995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12">
        <v>3.0</v>
      </c>
      <c r="B16" s="15">
        <f t="shared" si="7"/>
        <v>1533242.971</v>
      </c>
      <c r="C16" s="15">
        <f t="shared" si="1"/>
        <v>914681.6353</v>
      </c>
      <c r="D16" s="16">
        <f t="shared" si="8"/>
        <v>-62298.19683</v>
      </c>
      <c r="E16" s="15">
        <f t="shared" ref="E16:E28" si="11">I15+D16/(1-$B$6+$B$6*L15/I15)</f>
        <v>549602.8357</v>
      </c>
      <c r="F16" s="18">
        <f t="shared" si="9"/>
        <v>68958.5</v>
      </c>
      <c r="G16" s="15">
        <f t="shared" si="2"/>
        <v>34300.56132</v>
      </c>
      <c r="H16" s="15">
        <f t="shared" si="3"/>
        <v>54960.28357</v>
      </c>
      <c r="I16" s="16">
        <f t="shared" si="4"/>
        <v>604563.1193</v>
      </c>
      <c r="J16" s="15">
        <f t="shared" si="5"/>
        <v>948982.1966</v>
      </c>
      <c r="K16" s="15">
        <f t="shared" si="6"/>
        <v>1553545.316</v>
      </c>
      <c r="L16" s="17">
        <f t="shared" si="10"/>
        <v>454217.2196</v>
      </c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12">
        <v>4.0</v>
      </c>
      <c r="B17" s="15">
        <f t="shared" si="7"/>
        <v>1551058.955</v>
      </c>
      <c r="C17" s="15">
        <f t="shared" si="1"/>
        <v>942122.0844</v>
      </c>
      <c r="D17" s="16">
        <f t="shared" si="8"/>
        <v>-64167.14274</v>
      </c>
      <c r="E17" s="15">
        <f t="shared" si="11"/>
        <v>537909.6156</v>
      </c>
      <c r="F17" s="18">
        <f t="shared" si="9"/>
        <v>71027.255</v>
      </c>
      <c r="G17" s="15">
        <f t="shared" si="2"/>
        <v>35329.57816</v>
      </c>
      <c r="H17" s="15">
        <f t="shared" si="3"/>
        <v>53790.96156</v>
      </c>
      <c r="I17" s="16">
        <f t="shared" si="4"/>
        <v>591700.5771</v>
      </c>
      <c r="J17" s="15">
        <f t="shared" si="5"/>
        <v>977451.6625</v>
      </c>
      <c r="K17" s="15">
        <f t="shared" si="6"/>
        <v>1569152.24</v>
      </c>
      <c r="L17" s="17">
        <f t="shared" si="10"/>
        <v>404139.4557</v>
      </c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12">
        <v>5.0</v>
      </c>
      <c r="B18" s="15">
        <f t="shared" si="7"/>
        <v>1565852.81</v>
      </c>
      <c r="C18" s="15">
        <f t="shared" si="1"/>
        <v>970385.7469</v>
      </c>
      <c r="D18" s="16">
        <f t="shared" si="8"/>
        <v>-66092.15702</v>
      </c>
      <c r="E18" s="15">
        <f t="shared" si="11"/>
        <v>522308.9902</v>
      </c>
      <c r="F18" s="18">
        <f t="shared" si="9"/>
        <v>73158.07265</v>
      </c>
      <c r="G18" s="15">
        <f t="shared" si="2"/>
        <v>36389.46551</v>
      </c>
      <c r="H18" s="15">
        <f t="shared" si="3"/>
        <v>52230.89902</v>
      </c>
      <c r="I18" s="16">
        <f t="shared" si="4"/>
        <v>574539.8892</v>
      </c>
      <c r="J18" s="15">
        <f t="shared" si="5"/>
        <v>1006775.212</v>
      </c>
      <c r="K18" s="15">
        <f t="shared" si="6"/>
        <v>1581315.102</v>
      </c>
      <c r="L18" s="17">
        <f t="shared" si="10"/>
        <v>356744.0682</v>
      </c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2">
        <v>6.0</v>
      </c>
      <c r="B19" s="15">
        <f t="shared" si="7"/>
        <v>1577210.865</v>
      </c>
      <c r="C19" s="15">
        <f t="shared" si="1"/>
        <v>999497.3193</v>
      </c>
      <c r="D19" s="16">
        <f t="shared" si="8"/>
        <v>-68074.92173</v>
      </c>
      <c r="E19" s="15">
        <f t="shared" si="11"/>
        <v>502360.7305</v>
      </c>
      <c r="F19" s="18">
        <f t="shared" si="9"/>
        <v>75352.81483</v>
      </c>
      <c r="G19" s="15">
        <f t="shared" si="2"/>
        <v>37481.14947</v>
      </c>
      <c r="H19" s="15">
        <f t="shared" si="3"/>
        <v>50236.07305</v>
      </c>
      <c r="I19" s="16">
        <f t="shared" si="4"/>
        <v>552596.8036</v>
      </c>
      <c r="J19" s="15">
        <f t="shared" si="5"/>
        <v>1036978.469</v>
      </c>
      <c r="K19" s="15">
        <f t="shared" si="6"/>
        <v>1589575.272</v>
      </c>
      <c r="L19" s="17">
        <f t="shared" si="10"/>
        <v>311926.4894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12">
        <v>7.0</v>
      </c>
      <c r="B20" s="15">
        <f t="shared" si="7"/>
        <v>1584674.427</v>
      </c>
      <c r="C20" s="15">
        <f t="shared" si="1"/>
        <v>1029482.239</v>
      </c>
      <c r="D20" s="16">
        <f t="shared" si="8"/>
        <v>-70117.16938</v>
      </c>
      <c r="E20" s="15">
        <f t="shared" si="11"/>
        <v>477578.789</v>
      </c>
      <c r="F20" s="18">
        <f t="shared" si="9"/>
        <v>77613.39927</v>
      </c>
      <c r="G20" s="15">
        <f t="shared" si="2"/>
        <v>38605.58396</v>
      </c>
      <c r="H20" s="15">
        <f t="shared" si="3"/>
        <v>47757.8789</v>
      </c>
      <c r="I20" s="16">
        <f t="shared" si="4"/>
        <v>525336.6679</v>
      </c>
      <c r="J20" s="15">
        <f t="shared" si="5"/>
        <v>1068087.823</v>
      </c>
      <c r="K20" s="15">
        <f t="shared" si="6"/>
        <v>1593424.491</v>
      </c>
      <c r="L20" s="17">
        <f t="shared" si="10"/>
        <v>269580.7759</v>
      </c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12">
        <v>8.0</v>
      </c>
      <c r="B21" s="15">
        <f t="shared" si="7"/>
        <v>1587735</v>
      </c>
      <c r="C21" s="15">
        <f t="shared" si="1"/>
        <v>1060366.706</v>
      </c>
      <c r="D21" s="16">
        <f t="shared" si="8"/>
        <v>-72220.68446</v>
      </c>
      <c r="E21" s="15">
        <f t="shared" si="11"/>
        <v>447426.493</v>
      </c>
      <c r="F21" s="18">
        <f t="shared" si="9"/>
        <v>79941.80125</v>
      </c>
      <c r="G21" s="15">
        <f t="shared" si="2"/>
        <v>39763.75148</v>
      </c>
      <c r="H21" s="15">
        <f t="shared" si="3"/>
        <v>44742.6493</v>
      </c>
      <c r="I21" s="16">
        <f t="shared" si="4"/>
        <v>492169.1423</v>
      </c>
      <c r="J21" s="15">
        <f t="shared" si="5"/>
        <v>1100130.458</v>
      </c>
      <c r="K21" s="15">
        <f t="shared" si="6"/>
        <v>1592299.6</v>
      </c>
      <c r="L21" s="17">
        <f t="shared" si="10"/>
        <v>229600.5372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12">
        <v>9.0</v>
      </c>
      <c r="B22" s="15">
        <f t="shared" si="7"/>
        <v>1585829.039</v>
      </c>
      <c r="C22" s="15">
        <f t="shared" si="1"/>
        <v>1092177.707</v>
      </c>
      <c r="D22" s="16">
        <f t="shared" si="8"/>
        <v>-74387.30499</v>
      </c>
      <c r="E22" s="15">
        <f t="shared" si="11"/>
        <v>411311.2761</v>
      </c>
      <c r="F22" s="18">
        <f t="shared" si="9"/>
        <v>82340.05529</v>
      </c>
      <c r="G22" s="15">
        <f t="shared" si="2"/>
        <v>40956.66402</v>
      </c>
      <c r="H22" s="15">
        <f t="shared" si="3"/>
        <v>41131.12761</v>
      </c>
      <c r="I22" s="16">
        <f t="shared" si="4"/>
        <v>452442.4037</v>
      </c>
      <c r="J22" s="15">
        <f t="shared" si="5"/>
        <v>1133134.371</v>
      </c>
      <c r="K22" s="15">
        <f t="shared" si="6"/>
        <v>1585576.775</v>
      </c>
      <c r="L22" s="17">
        <f t="shared" si="10"/>
        <v>191879.7459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12">
        <v>10.0</v>
      </c>
      <c r="B23" s="15">
        <f t="shared" si="7"/>
        <v>1578332.196</v>
      </c>
      <c r="C23" s="15">
        <f t="shared" si="1"/>
        <v>1124943.038</v>
      </c>
      <c r="D23" s="16">
        <f t="shared" si="8"/>
        <v>-76618.92414</v>
      </c>
      <c r="E23" s="15">
        <f t="shared" si="11"/>
        <v>368578.9009</v>
      </c>
      <c r="F23" s="18">
        <f t="shared" si="9"/>
        <v>84810.25695</v>
      </c>
      <c r="G23" s="15">
        <f t="shared" si="2"/>
        <v>42185.36394</v>
      </c>
      <c r="H23" s="15">
        <f t="shared" si="3"/>
        <v>36857.89009</v>
      </c>
      <c r="I23" s="16">
        <f t="shared" si="4"/>
        <v>405436.791</v>
      </c>
      <c r="J23" s="15">
        <f t="shared" si="5"/>
        <v>1167128.402</v>
      </c>
      <c r="K23" s="15">
        <f t="shared" si="6"/>
        <v>1572565.193</v>
      </c>
      <c r="L23" s="17">
        <f t="shared" si="10"/>
        <v>156313.4341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2">
        <v>11.0</v>
      </c>
      <c r="B24" s="15">
        <f t="shared" si="7"/>
        <v>1564553.016</v>
      </c>
      <c r="C24" s="15">
        <f t="shared" si="1"/>
        <v>1158691.33</v>
      </c>
      <c r="D24" s="16">
        <f t="shared" si="8"/>
        <v>-78917.49187</v>
      </c>
      <c r="E24" s="15">
        <f t="shared" si="11"/>
        <v>318507.1213</v>
      </c>
      <c r="F24" s="18">
        <f t="shared" si="9"/>
        <v>87354.56466</v>
      </c>
      <c r="G24" s="15">
        <f t="shared" si="2"/>
        <v>43450.92486</v>
      </c>
      <c r="H24" s="15">
        <f t="shared" si="3"/>
        <v>31850.71213</v>
      </c>
      <c r="I24" s="16">
        <f t="shared" si="4"/>
        <v>350357.8335</v>
      </c>
      <c r="J24" s="15">
        <f t="shared" si="5"/>
        <v>1202142.254</v>
      </c>
      <c r="K24" s="15">
        <f t="shared" si="6"/>
        <v>1552500.088</v>
      </c>
      <c r="L24" s="17">
        <f t="shared" si="10"/>
        <v>122798.2833</v>
      </c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12">
        <v>12.0</v>
      </c>
      <c r="B25" s="15">
        <f t="shared" si="7"/>
        <v>1543725.997</v>
      </c>
      <c r="C25" s="15">
        <f t="shared" si="1"/>
        <v>1193452.069</v>
      </c>
      <c r="D25" s="16">
        <f t="shared" si="8"/>
        <v>-81285.01663</v>
      </c>
      <c r="E25" s="15">
        <f t="shared" si="11"/>
        <v>260298.7259</v>
      </c>
      <c r="F25" s="18">
        <f t="shared" si="9"/>
        <v>89975.2016</v>
      </c>
      <c r="G25" s="15">
        <f t="shared" si="2"/>
        <v>44754.45261</v>
      </c>
      <c r="H25" s="15">
        <f t="shared" si="3"/>
        <v>26029.87259</v>
      </c>
      <c r="I25" s="16">
        <f t="shared" si="4"/>
        <v>286328.5984</v>
      </c>
      <c r="J25" s="15">
        <f t="shared" si="5"/>
        <v>1238206.522</v>
      </c>
      <c r="K25" s="15">
        <f t="shared" si="6"/>
        <v>1524535.121</v>
      </c>
      <c r="L25" s="17">
        <f t="shared" si="10"/>
        <v>91233.11546</v>
      </c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12">
        <v>13.0</v>
      </c>
      <c r="B26" s="15">
        <f t="shared" si="7"/>
        <v>1515003.989</v>
      </c>
      <c r="C26" s="15">
        <f t="shared" si="1"/>
        <v>1229255.632</v>
      </c>
      <c r="D26" s="16">
        <f t="shared" si="8"/>
        <v>-83723.56712</v>
      </c>
      <c r="E26" s="15">
        <f t="shared" si="11"/>
        <v>193073.8996</v>
      </c>
      <c r="F26" s="18">
        <f t="shared" si="9"/>
        <v>92674.45765</v>
      </c>
      <c r="G26" s="15">
        <f t="shared" si="2"/>
        <v>46097.08618</v>
      </c>
      <c r="H26" s="15">
        <f t="shared" si="3"/>
        <v>19307.38996</v>
      </c>
      <c r="I26" s="16">
        <f t="shared" si="4"/>
        <v>212381.2896</v>
      </c>
      <c r="J26" s="15">
        <f t="shared" si="5"/>
        <v>1275352.718</v>
      </c>
      <c r="K26" s="15">
        <f t="shared" si="6"/>
        <v>1487734.007</v>
      </c>
      <c r="L26" s="17">
        <f t="shared" si="10"/>
        <v>61519.29452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12">
        <v>14.0</v>
      </c>
      <c r="B27" s="15">
        <f t="shared" si="7"/>
        <v>1477449.826</v>
      </c>
      <c r="C27" s="15">
        <f t="shared" si="1"/>
        <v>1266133.3</v>
      </c>
      <c r="D27" s="16">
        <f t="shared" si="8"/>
        <v>-86235.27414</v>
      </c>
      <c r="E27" s="15">
        <f t="shared" si="11"/>
        <v>115861.8344</v>
      </c>
      <c r="F27" s="18">
        <f t="shared" si="9"/>
        <v>95454.69137</v>
      </c>
      <c r="G27" s="15">
        <f t="shared" si="2"/>
        <v>47479.99877</v>
      </c>
      <c r="H27" s="15">
        <f t="shared" si="3"/>
        <v>11586.18344</v>
      </c>
      <c r="I27" s="16">
        <f t="shared" si="4"/>
        <v>127448.0178</v>
      </c>
      <c r="J27" s="15">
        <f t="shared" si="5"/>
        <v>1313613.299</v>
      </c>
      <c r="K27" s="15">
        <f t="shared" si="6"/>
        <v>1441061.317</v>
      </c>
      <c r="L27" s="17">
        <f t="shared" si="10"/>
        <v>33561.0464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12">
        <v>15.0</v>
      </c>
      <c r="B28" s="15">
        <f t="shared" si="7"/>
        <v>1430027.142</v>
      </c>
      <c r="C28" s="15">
        <f t="shared" si="1"/>
        <v>1304117.3</v>
      </c>
      <c r="D28" s="16">
        <f t="shared" si="8"/>
        <v>-88822.33236</v>
      </c>
      <c r="E28" s="15">
        <f t="shared" si="11"/>
        <v>27591.51025</v>
      </c>
      <c r="F28" s="18">
        <f t="shared" si="9"/>
        <v>98318.33212</v>
      </c>
      <c r="G28" s="15">
        <f t="shared" si="2"/>
        <v>48904.39873</v>
      </c>
      <c r="H28" s="15">
        <f t="shared" si="3"/>
        <v>2759.151025</v>
      </c>
      <c r="I28" s="16">
        <f t="shared" si="4"/>
        <v>30350.66128</v>
      </c>
      <c r="J28" s="15">
        <f t="shared" si="5"/>
        <v>1353021.698</v>
      </c>
      <c r="K28" s="15">
        <f t="shared" si="6"/>
        <v>1383372.36</v>
      </c>
      <c r="L28" s="17">
        <f t="shared" si="10"/>
        <v>7265.707003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