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drawings/drawing7.xml" ContentType="application/vnd.openxmlformats-officedocument.drawing+xml"/>
  <Override PartName="/xl/drawings/drawing8.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defaultThemeVersion="124226"/>
  <mc:AlternateContent xmlns:mc="http://schemas.openxmlformats.org/markup-compatibility/2006">
    <mc:Choice Requires="x15">
      <x15ac:absPath xmlns:x15ac="http://schemas.microsoft.com/office/spreadsheetml/2010/11/ac" url="C:\Users\Asim Ali\OneDrive\Desktop\BOQ Est-\"/>
    </mc:Choice>
  </mc:AlternateContent>
  <bookViews>
    <workbookView xWindow="0" yWindow="0" windowWidth="20370" windowHeight="7380" tabRatio="899"/>
  </bookViews>
  <sheets>
    <sheet name="Table 1" sheetId="1" r:id="rId1"/>
    <sheet name="Table 2" sheetId="2" r:id="rId2"/>
    <sheet name="Table 3" sheetId="3" r:id="rId3"/>
    <sheet name="Table 4" sheetId="4" r:id="rId4"/>
    <sheet name="Table 5" sheetId="5" r:id="rId5"/>
    <sheet name="Table 6" sheetId="6" r:id="rId6"/>
    <sheet name="Table 7" sheetId="7" r:id="rId7"/>
    <sheet name="Table 8" sheetId="8" r:id="rId8"/>
    <sheet name="Table 9" sheetId="9" r:id="rId9"/>
    <sheet name="Table 10" sheetId="10" r:id="rId10"/>
    <sheet name="Table 11" sheetId="11" r:id="rId11"/>
    <sheet name="Table 12" sheetId="12" r:id="rId12"/>
    <sheet name="Table 13" sheetId="13" r:id="rId13"/>
    <sheet name="Table 14" sheetId="14" r:id="rId14"/>
    <sheet name="Table 15" sheetId="15" r:id="rId15"/>
    <sheet name="Table 16" sheetId="16" r:id="rId16"/>
    <sheet name="Table 17" sheetId="17" r:id="rId17"/>
    <sheet name="Table 18" sheetId="18" r:id="rId18"/>
    <sheet name="Table 19" sheetId="19" r:id="rId19"/>
    <sheet name="Table 20" sheetId="20" r:id="rId20"/>
    <sheet name="Table 21" sheetId="21" r:id="rId21"/>
    <sheet name="Table 22" sheetId="22" r:id="rId22"/>
    <sheet name="Table 23" sheetId="23" r:id="rId23"/>
    <sheet name="Table 24" sheetId="25" r:id="rId24"/>
    <sheet name="Table 25" sheetId="26" r:id="rId25"/>
  </sheets>
  <definedNames>
    <definedName name="_xlnm.Print_Area" localSheetId="0">'Table 1'!$A$1:$G$27</definedName>
    <definedName name="_xlnm.Print_Area" localSheetId="1">'Table 2'!$A$1:$F$18</definedName>
    <definedName name="_xlnm.Print_Area" localSheetId="22">'Table 23'!$A$1:$F$11</definedName>
    <definedName name="_xlnm.Print_Area" localSheetId="2">'Table 3'!$A$1:$G$39</definedName>
    <definedName name="_xlnm.Print_Area" localSheetId="3">'Table 4'!$A$1:$G$11</definedName>
    <definedName name="_xlnm.Print_Area" localSheetId="4">'Table 5'!$A$1:$G$14</definedName>
    <definedName name="_xlnm.Print_Area" localSheetId="6">'Table 7'!$A$1:$G$18</definedName>
    <definedName name="_xlnm.Print_Titles" localSheetId="10">'Table 11'!$1:$1</definedName>
    <definedName name="_xlnm.Print_Titles" localSheetId="15">'Table 16'!$1:$1</definedName>
    <definedName name="_xlnm.Print_Titles" localSheetId="23">'Table 24'!$1:$2</definedName>
    <definedName name="_xlnm.Print_Titles" localSheetId="24">'Table 25'!$1:$2</definedName>
    <definedName name="_xlnm.Print_Titles" localSheetId="2">'Table 3'!$1:$2</definedName>
    <definedName name="_xlnm.Print_Titles" localSheetId="7">'Table 8'!$1:$1</definedName>
  </definedNames>
  <calcPr calcId="152511"/>
  <extLst>
    <ext xmlns:xcalcf="http://schemas.microsoft.com/office/spreadsheetml/2018/calcfeatures" uri="{B58B0392-4F1F-4190-BB64-5DF3571DCE5F}">
      <xcalcf:calcFeatures>
        <xcalcf:feature name="microsoft.com:RD"/>
        <xcalcf:feature name="microsoft.com:FV"/>
        <xcalcf:feature name="microsoft.com:LAMBDA_WF"/>
        <xcalcf:feature name="microsoft.com:LET_WF"/>
      </xcalcf:calcFeatures>
    </ext>
  </extLst>
</workbook>
</file>

<file path=xl/calcChain.xml><?xml version="1.0" encoding="utf-8"?>
<calcChain xmlns="http://schemas.openxmlformats.org/spreadsheetml/2006/main">
  <c r="F19" i="16" l="1"/>
  <c r="B19" i="16"/>
  <c r="D37" i="8"/>
  <c r="F37" i="8"/>
  <c r="D35" i="8"/>
  <c r="F35" i="8"/>
  <c r="F26" i="8"/>
  <c r="F25" i="8"/>
  <c r="F16" i="8"/>
  <c r="F15" i="8"/>
  <c r="B15" i="8"/>
  <c r="F13" i="8"/>
  <c r="F12" i="8"/>
  <c r="B13" i="8"/>
  <c r="F6" i="8"/>
  <c r="F7" i="8"/>
  <c r="G4" i="8"/>
  <c r="D4" i="8"/>
  <c r="K7" i="7" l="1"/>
  <c r="L7" i="7" s="1"/>
  <c r="K6" i="7"/>
  <c r="J7" i="7"/>
  <c r="J6" i="7"/>
  <c r="L6" i="7"/>
  <c r="D7" i="6"/>
  <c r="G9" i="6"/>
  <c r="G8" i="6"/>
  <c r="D6" i="6"/>
  <c r="B12" i="5"/>
  <c r="F6" i="5"/>
  <c r="D6" i="5"/>
  <c r="K6" i="5"/>
  <c r="L6" i="5" s="1"/>
  <c r="M6" i="5" s="1"/>
  <c r="G6" i="5" l="1"/>
  <c r="G9" i="5" s="1"/>
  <c r="I7" i="5"/>
  <c r="H7" i="5"/>
  <c r="K5" i="5"/>
  <c r="L5" i="5" s="1"/>
  <c r="M5" i="5" s="1"/>
  <c r="G5" i="5"/>
  <c r="K4" i="5"/>
  <c r="L4" i="5" s="1"/>
  <c r="M4" i="5" s="1"/>
  <c r="H16" i="3"/>
  <c r="I16" i="3"/>
  <c r="I7" i="4"/>
  <c r="H5" i="4"/>
  <c r="H6" i="4"/>
  <c r="J36" i="3"/>
  <c r="I36" i="3"/>
  <c r="H36" i="3"/>
  <c r="H19" i="3"/>
  <c r="H18" i="3"/>
  <c r="I18" i="3" s="1"/>
  <c r="G16" i="3"/>
  <c r="G12" i="3"/>
  <c r="D10" i="3"/>
  <c r="G9" i="3"/>
  <c r="H23" i="1" l="1"/>
  <c r="H17" i="1"/>
  <c r="H12" i="1"/>
  <c r="H22" i="1"/>
  <c r="F23" i="19"/>
  <c r="F22" i="19"/>
  <c r="F4" i="26" l="1"/>
  <c r="F5" i="26" s="1"/>
  <c r="E8" i="25"/>
  <c r="E7" i="25"/>
  <c r="F7" i="25" s="1"/>
  <c r="F14" i="25"/>
  <c r="F15" i="25" s="1"/>
  <c r="C13" i="25"/>
  <c r="F13" i="25" s="1"/>
  <c r="F11" i="25"/>
  <c r="C11" i="25"/>
  <c r="F10" i="25"/>
  <c r="C9" i="25"/>
  <c r="F9" i="25" s="1"/>
  <c r="F8" i="25"/>
  <c r="F5" i="25"/>
  <c r="F4" i="25"/>
  <c r="I20" i="21" l="1"/>
  <c r="I16" i="21"/>
  <c r="I15" i="21"/>
  <c r="G6" i="21"/>
  <c r="E20" i="19"/>
  <c r="H24" i="11"/>
  <c r="J24" i="11" s="1"/>
  <c r="G33" i="3"/>
  <c r="H7" i="11"/>
  <c r="H4" i="11"/>
  <c r="H3" i="11"/>
  <c r="I33" i="3"/>
  <c r="K33" i="3"/>
  <c r="F34" i="8"/>
  <c r="F10" i="7"/>
  <c r="F9" i="7"/>
  <c r="G34" i="3"/>
  <c r="H13" i="11"/>
  <c r="E14" i="19" s="1"/>
  <c r="H15" i="11"/>
  <c r="E16" i="19" s="1"/>
  <c r="H10" i="11"/>
  <c r="G18" i="3"/>
  <c r="G19" i="3"/>
  <c r="G15" i="3"/>
  <c r="G14" i="3"/>
  <c r="E8" i="10"/>
  <c r="G26" i="3" l="1"/>
  <c r="G27" i="3"/>
  <c r="G28" i="3"/>
  <c r="H14" i="11"/>
  <c r="E15" i="19" s="1"/>
  <c r="G22" i="3"/>
  <c r="G30" i="3"/>
  <c r="H17" i="11"/>
  <c r="E18" i="19" s="1"/>
  <c r="G36" i="3"/>
  <c r="H6" i="11"/>
  <c r="E7" i="19" s="1"/>
  <c r="H24" i="22"/>
  <c r="I20" i="22"/>
  <c r="G8" i="22"/>
  <c r="I8" i="22" s="1"/>
  <c r="G7" i="22"/>
  <c r="I7" i="22" s="1"/>
  <c r="G5" i="22"/>
  <c r="I5" i="22" s="1"/>
  <c r="E5" i="20"/>
  <c r="F21" i="16"/>
  <c r="F26" i="16"/>
  <c r="F25" i="16"/>
  <c r="F24" i="16"/>
  <c r="F23" i="16"/>
  <c r="F22" i="16"/>
  <c r="F12" i="16"/>
  <c r="F7" i="16"/>
  <c r="H19" i="22" s="1"/>
  <c r="F17" i="16"/>
  <c r="F16" i="16"/>
  <c r="F15" i="16"/>
  <c r="F6" i="16"/>
  <c r="H16" i="22" s="1"/>
  <c r="F5" i="16"/>
  <c r="H15" i="22" s="1"/>
  <c r="F4" i="16"/>
  <c r="H14" i="22" s="1"/>
  <c r="F3" i="16"/>
  <c r="H13" i="22" s="1"/>
  <c r="E9" i="15"/>
  <c r="G9" i="22" s="1"/>
  <c r="I9" i="22" s="1"/>
  <c r="E8" i="15"/>
  <c r="E7" i="15"/>
  <c r="E9" i="14"/>
  <c r="E8" i="14"/>
  <c r="H17" i="21" s="1"/>
  <c r="I17" i="21" s="1"/>
  <c r="E7" i="14"/>
  <c r="E6" i="14"/>
  <c r="H13" i="21" s="1"/>
  <c r="I13" i="21" s="1"/>
  <c r="E5" i="14"/>
  <c r="H12" i="21" s="1"/>
  <c r="I12" i="21" s="1"/>
  <c r="E4" i="14"/>
  <c r="H11" i="21" s="1"/>
  <c r="I11" i="21" s="1"/>
  <c r="E5" i="13"/>
  <c r="F5" i="13" s="1"/>
  <c r="E4" i="13"/>
  <c r="F4" i="13" s="1"/>
  <c r="E4" i="12"/>
  <c r="G37" i="11"/>
  <c r="I37" i="11" s="1"/>
  <c r="G34" i="11"/>
  <c r="E8" i="20" s="1"/>
  <c r="G31" i="11"/>
  <c r="G30" i="11"/>
  <c r="E6" i="20" s="1"/>
  <c r="E21" i="19"/>
  <c r="E13" i="19"/>
  <c r="E8" i="19"/>
  <c r="E4" i="19"/>
  <c r="E3" i="19"/>
  <c r="E7" i="18"/>
  <c r="E7" i="10"/>
  <c r="E5" i="18" s="1"/>
  <c r="E5" i="10"/>
  <c r="E4" i="18" s="1"/>
  <c r="I11" i="22" l="1"/>
  <c r="D11" i="17" s="1"/>
  <c r="H18" i="11"/>
  <c r="E19" i="19" s="1"/>
  <c r="F19" i="19" s="1"/>
  <c r="G31" i="3"/>
  <c r="F7" i="13"/>
  <c r="E9" i="20"/>
  <c r="F9" i="20" s="1"/>
  <c r="F8" i="10"/>
  <c r="E4" i="10"/>
  <c r="F8" i="23"/>
  <c r="F7" i="23"/>
  <c r="F6" i="23"/>
  <c r="F5" i="23"/>
  <c r="F4" i="23"/>
  <c r="I29" i="22"/>
  <c r="I28" i="22"/>
  <c r="I25" i="22"/>
  <c r="I24" i="22"/>
  <c r="I23" i="22"/>
  <c r="I19" i="22"/>
  <c r="I16" i="22"/>
  <c r="I15" i="22"/>
  <c r="I14" i="22"/>
  <c r="I13" i="22"/>
  <c r="I24" i="21"/>
  <c r="D10" i="17" s="1"/>
  <c r="I7" i="21"/>
  <c r="I6" i="21"/>
  <c r="I5" i="21"/>
  <c r="F8" i="20"/>
  <c r="F6" i="20"/>
  <c r="F5" i="20"/>
  <c r="F21" i="19"/>
  <c r="F20" i="19"/>
  <c r="F18" i="19"/>
  <c r="F16" i="19"/>
  <c r="F15" i="19"/>
  <c r="F14" i="19"/>
  <c r="F13" i="19"/>
  <c r="F8" i="19"/>
  <c r="F7" i="19"/>
  <c r="F4" i="19"/>
  <c r="F3" i="19"/>
  <c r="F10" i="18"/>
  <c r="F7" i="18"/>
  <c r="F5" i="18"/>
  <c r="F4" i="18"/>
  <c r="G26" i="16"/>
  <c r="G25" i="16"/>
  <c r="G24" i="16"/>
  <c r="G23" i="16"/>
  <c r="G22" i="16"/>
  <c r="G21" i="16"/>
  <c r="G19" i="16"/>
  <c r="G18" i="16"/>
  <c r="G17" i="16"/>
  <c r="G16" i="16"/>
  <c r="G15" i="16"/>
  <c r="G13" i="16"/>
  <c r="G12" i="16"/>
  <c r="G7" i="16"/>
  <c r="G6" i="16"/>
  <c r="G5" i="16"/>
  <c r="G4" i="16"/>
  <c r="G3" i="16"/>
  <c r="F9" i="15"/>
  <c r="F8" i="15"/>
  <c r="F7" i="15"/>
  <c r="F5" i="15"/>
  <c r="F9" i="14"/>
  <c r="F8" i="14"/>
  <c r="F7" i="14"/>
  <c r="F6" i="14"/>
  <c r="F5" i="14"/>
  <c r="F4" i="14"/>
  <c r="F4" i="12"/>
  <c r="F6" i="12" s="1"/>
  <c r="D7" i="9" s="1"/>
  <c r="I34" i="11"/>
  <c r="I32" i="11"/>
  <c r="I31" i="11"/>
  <c r="I30" i="11"/>
  <c r="I29" i="11"/>
  <c r="J22" i="11"/>
  <c r="J21" i="11"/>
  <c r="J20" i="11"/>
  <c r="J17" i="11"/>
  <c r="J15" i="11"/>
  <c r="J14" i="11"/>
  <c r="J13" i="11"/>
  <c r="J10" i="11"/>
  <c r="J7" i="11"/>
  <c r="J6" i="11"/>
  <c r="J4" i="11"/>
  <c r="J3" i="11"/>
  <c r="F7" i="10"/>
  <c r="F5" i="10"/>
  <c r="G10" i="3"/>
  <c r="G37" i="8"/>
  <c r="G36" i="8"/>
  <c r="G35" i="8"/>
  <c r="G34" i="8"/>
  <c r="G30" i="8"/>
  <c r="G29" i="8"/>
  <c r="G26" i="8"/>
  <c r="G25" i="8"/>
  <c r="G24" i="8"/>
  <c r="G21" i="8"/>
  <c r="G17" i="8"/>
  <c r="G16" i="8"/>
  <c r="G15" i="8"/>
  <c r="G13" i="8"/>
  <c r="G12" i="8"/>
  <c r="G7" i="8"/>
  <c r="G6" i="8"/>
  <c r="G5" i="8"/>
  <c r="G3" i="8"/>
  <c r="G15" i="7"/>
  <c r="G14" i="7"/>
  <c r="G11" i="7"/>
  <c r="G10" i="7"/>
  <c r="G9" i="7"/>
  <c r="G7" i="7"/>
  <c r="G6" i="7"/>
  <c r="G4" i="7"/>
  <c r="G11" i="6"/>
  <c r="G10" i="6"/>
  <c r="G7" i="6"/>
  <c r="G6" i="6"/>
  <c r="G5" i="6"/>
  <c r="G4" i="6"/>
  <c r="G12" i="6" s="1"/>
  <c r="G12" i="5"/>
  <c r="G11" i="5"/>
  <c r="G14" i="5" s="1"/>
  <c r="G7" i="5"/>
  <c r="G4" i="5"/>
  <c r="G10" i="4"/>
  <c r="G9" i="4"/>
  <c r="G7" i="4"/>
  <c r="G6" i="4"/>
  <c r="G5" i="4"/>
  <c r="G11" i="4" s="1"/>
  <c r="G7" i="3"/>
  <c r="G5" i="3"/>
  <c r="G4" i="3"/>
  <c r="E7" i="2" l="1"/>
  <c r="E4" i="2"/>
  <c r="F11" i="14"/>
  <c r="J18" i="11"/>
  <c r="F26" i="19"/>
  <c r="D6" i="17" s="1"/>
  <c r="G35" i="3"/>
  <c r="H23" i="11"/>
  <c r="J23" i="11" s="1"/>
  <c r="G16" i="7"/>
  <c r="G18" i="7" s="1"/>
  <c r="F10" i="23"/>
  <c r="D13" i="17" s="1"/>
  <c r="I9" i="21"/>
  <c r="D8" i="17" s="1"/>
  <c r="G38" i="8"/>
  <c r="E11" i="2" s="1"/>
  <c r="F11" i="15"/>
  <c r="D10" i="9" s="1"/>
  <c r="E8" i="2"/>
  <c r="F10" i="20"/>
  <c r="D7" i="17" s="1"/>
  <c r="I40" i="11"/>
  <c r="D6" i="9" s="1"/>
  <c r="E6" i="2"/>
  <c r="F4" i="10"/>
  <c r="F10" i="10" s="1"/>
  <c r="D4" i="9" s="1"/>
  <c r="E3" i="18"/>
  <c r="F3" i="18" s="1"/>
  <c r="I32" i="22"/>
  <c r="D12" i="17" s="1"/>
  <c r="G29" i="16"/>
  <c r="D11" i="9" s="1"/>
  <c r="D9" i="9"/>
  <c r="D8" i="9"/>
  <c r="G37" i="3" l="1"/>
  <c r="E5" i="2" s="1"/>
  <c r="J25" i="11"/>
  <c r="D5" i="9" s="1"/>
  <c r="D12" i="9" s="1"/>
  <c r="E9" i="2"/>
  <c r="F13" i="18"/>
  <c r="D5" i="17" s="1"/>
  <c r="D14" i="17" s="1"/>
  <c r="E10" i="2"/>
  <c r="E12" i="2" l="1"/>
  <c r="J12" i="2" s="1"/>
</calcChain>
</file>

<file path=xl/sharedStrings.xml><?xml version="1.0" encoding="utf-8"?>
<sst xmlns="http://schemas.openxmlformats.org/spreadsheetml/2006/main" count="926" uniqueCount="433">
  <si>
    <r>
      <rPr>
        <sz val="8"/>
        <rFont val="Trebuchet MS"/>
        <family val="2"/>
      </rPr>
      <t xml:space="preserve">CONTRACTOR'S SIGNATURE
</t>
    </r>
    <r>
      <rPr>
        <sz val="8"/>
        <rFont val="Trebuchet MS"/>
        <family val="2"/>
      </rPr>
      <t>AND STAMP</t>
    </r>
  </si>
  <si>
    <r>
      <rPr>
        <b/>
        <sz val="18"/>
        <rFont val="Trebuchet MS"/>
        <family val="2"/>
      </rPr>
      <t xml:space="preserve">EDUCATION CITY
</t>
    </r>
    <r>
      <rPr>
        <b/>
        <sz val="16.5"/>
        <rFont val="Trebuchet MS"/>
        <family val="2"/>
      </rPr>
      <t xml:space="preserve">KARACHI OFFICE BUILDING
</t>
    </r>
    <r>
      <rPr>
        <b/>
        <sz val="14.5"/>
        <rFont val="Trebuchet MS"/>
        <family val="2"/>
      </rPr>
      <t xml:space="preserve">SUMMARY SHEET
</t>
    </r>
    <r>
      <rPr>
        <b/>
        <u/>
        <sz val="12.5"/>
        <rFont val="Trebuchet MS"/>
        <family val="2"/>
      </rPr>
      <t>CIVIL &amp; ARCHITECTURAL WORKS</t>
    </r>
  </si>
  <si>
    <r>
      <rPr>
        <b/>
        <sz val="9"/>
        <rFont val="Trebuchet MS"/>
        <family val="2"/>
      </rPr>
      <t>DIVISION</t>
    </r>
  </si>
  <si>
    <r>
      <rPr>
        <b/>
        <sz val="9"/>
        <rFont val="Trebuchet MS"/>
        <family val="2"/>
      </rPr>
      <t>AMOUNT</t>
    </r>
  </si>
  <si>
    <r>
      <rPr>
        <sz val="9"/>
        <rFont val="Trebuchet MS"/>
        <family val="2"/>
      </rPr>
      <t>DIVISION</t>
    </r>
  </si>
  <si>
    <r>
      <rPr>
        <sz val="9"/>
        <rFont val="Trebuchet MS"/>
        <family val="2"/>
      </rPr>
      <t>1 :</t>
    </r>
  </si>
  <si>
    <r>
      <rPr>
        <sz val="9"/>
        <rFont val="Trebuchet MS"/>
        <family val="2"/>
      </rPr>
      <t>2 :</t>
    </r>
  </si>
  <si>
    <r>
      <rPr>
        <sz val="9"/>
        <rFont val="Trebuchet MS"/>
        <family val="2"/>
      </rPr>
      <t>SITE WORK</t>
    </r>
  </si>
  <si>
    <r>
      <rPr>
        <sz val="9"/>
        <rFont val="Trebuchet MS"/>
        <family val="2"/>
      </rPr>
      <t>3 :</t>
    </r>
  </si>
  <si>
    <r>
      <rPr>
        <sz val="9"/>
        <rFont val="Trebuchet MS"/>
        <family val="2"/>
      </rPr>
      <t>CONCRETE</t>
    </r>
  </si>
  <si>
    <r>
      <rPr>
        <sz val="9"/>
        <rFont val="Trebuchet MS"/>
        <family val="2"/>
      </rPr>
      <t>4 :</t>
    </r>
  </si>
  <si>
    <r>
      <rPr>
        <sz val="9"/>
        <rFont val="Trebuchet MS"/>
        <family val="2"/>
      </rPr>
      <t>BLOCK MASONRY</t>
    </r>
  </si>
  <si>
    <r>
      <rPr>
        <sz val="9"/>
        <rFont val="Trebuchet MS"/>
        <family val="2"/>
      </rPr>
      <t>5 :</t>
    </r>
  </si>
  <si>
    <r>
      <rPr>
        <sz val="9"/>
        <rFont val="Trebuchet MS"/>
        <family val="2"/>
      </rPr>
      <t>METALS</t>
    </r>
  </si>
  <si>
    <r>
      <rPr>
        <sz val="9"/>
        <rFont val="Trebuchet MS"/>
        <family val="2"/>
      </rPr>
      <t>6 :</t>
    </r>
  </si>
  <si>
    <r>
      <rPr>
        <sz val="9"/>
        <rFont val="Trebuchet MS"/>
        <family val="2"/>
      </rPr>
      <t>WOOD WORK</t>
    </r>
  </si>
  <si>
    <r>
      <rPr>
        <sz val="9"/>
        <rFont val="Trebuchet MS"/>
        <family val="2"/>
      </rPr>
      <t>7 :</t>
    </r>
  </si>
  <si>
    <r>
      <rPr>
        <sz val="9"/>
        <rFont val="Trebuchet MS"/>
        <family val="2"/>
      </rPr>
      <t>MOISTURE PROTECTION</t>
    </r>
  </si>
  <si>
    <r>
      <rPr>
        <sz val="9"/>
        <rFont val="Trebuchet MS"/>
        <family val="2"/>
      </rPr>
      <t>8 :</t>
    </r>
  </si>
  <si>
    <r>
      <rPr>
        <sz val="9"/>
        <rFont val="Trebuchet MS"/>
        <family val="2"/>
      </rPr>
      <t>DOORS / WINDOWS</t>
    </r>
  </si>
  <si>
    <r>
      <rPr>
        <sz val="9"/>
        <rFont val="Trebuchet MS"/>
        <family val="2"/>
      </rPr>
      <t>9 :</t>
    </r>
  </si>
  <si>
    <r>
      <rPr>
        <sz val="9"/>
        <rFont val="Trebuchet MS"/>
        <family val="2"/>
      </rPr>
      <t>FINISHES</t>
    </r>
  </si>
  <si>
    <r>
      <rPr>
        <b/>
        <sz val="10"/>
        <rFont val="Trebuchet MS"/>
        <family val="2"/>
      </rPr>
      <t>TOTAL :</t>
    </r>
  </si>
  <si>
    <r>
      <rPr>
        <b/>
        <sz val="11"/>
        <color rgb="FFFFFFFF"/>
        <rFont val="Arial"/>
        <family val="2"/>
      </rPr>
      <t xml:space="preserve">EDUCATION CITY, KARACHI.                                                                                Bill of Quantities
</t>
    </r>
    <r>
      <rPr>
        <b/>
        <sz val="11"/>
        <color rgb="FFFFFFFF"/>
        <rFont val="Arial"/>
        <family val="2"/>
      </rPr>
      <t>OFFICE BUILDING                                                                                            Division-2 Site Work</t>
    </r>
  </si>
  <si>
    <r>
      <rPr>
        <b/>
        <sz val="9"/>
        <rFont val="Arial"/>
        <family val="2"/>
      </rPr>
      <t>ITEM</t>
    </r>
  </si>
  <si>
    <r>
      <rPr>
        <b/>
        <sz val="9"/>
        <rFont val="Arial"/>
        <family val="2"/>
      </rPr>
      <t>DESCRIPTION</t>
    </r>
  </si>
  <si>
    <r>
      <rPr>
        <b/>
        <sz val="9"/>
        <rFont val="Arial"/>
        <family val="2"/>
      </rPr>
      <t>QUANTITY</t>
    </r>
  </si>
  <si>
    <r>
      <rPr>
        <b/>
        <sz val="9"/>
        <rFont val="Arial"/>
        <family val="2"/>
      </rPr>
      <t>UNIT</t>
    </r>
  </si>
  <si>
    <r>
      <rPr>
        <b/>
        <sz val="9"/>
        <rFont val="Arial"/>
        <family val="2"/>
      </rPr>
      <t xml:space="preserve">RATE
</t>
    </r>
    <r>
      <rPr>
        <b/>
        <sz val="9"/>
        <rFont val="Arial"/>
        <family val="2"/>
      </rPr>
      <t>(Rs)</t>
    </r>
  </si>
  <si>
    <r>
      <rPr>
        <b/>
        <sz val="9"/>
        <rFont val="Arial"/>
        <family val="2"/>
      </rPr>
      <t xml:space="preserve">AMOUNT
</t>
    </r>
    <r>
      <rPr>
        <b/>
        <sz val="9"/>
        <rFont val="Arial"/>
        <family val="2"/>
      </rPr>
      <t>(Rs)</t>
    </r>
  </si>
  <si>
    <r>
      <rPr>
        <b/>
        <u/>
        <sz val="9"/>
        <rFont val="Arial"/>
        <family val="2"/>
      </rPr>
      <t>DIVISION 2. SITE WORK</t>
    </r>
  </si>
  <si>
    <r>
      <rPr>
        <b/>
        <u/>
        <sz val="9"/>
        <rFont val="Arial"/>
        <family val="2"/>
      </rPr>
      <t xml:space="preserve">Excavation
</t>
    </r>
    <r>
      <rPr>
        <b/>
        <sz val="9"/>
        <rFont val="Arial"/>
        <family val="2"/>
      </rPr>
      <t xml:space="preserve">(Refer Spec's  Section # 2300)
</t>
    </r>
    <r>
      <rPr>
        <sz val="9"/>
        <rFont val="Lucida Sans Unicode"/>
        <family val="2"/>
      </rPr>
      <t>Excavation for foundation of columns, walls, etc. in  all  kinds  of  soil  upto  any  depth  and  lead including   back   filling   of   excavated   earth   in foundation     trenches     and     spreading     the approved  surplus  earth  in  plinth  area  and  or depressions  where  required  including  making provision for shoring of loose soil if requried and removal  of  excavated  earth  upto  5'-0"  from edge  of  exavation  complete  as  per  drawing and as directed by the Consultants.</t>
    </r>
  </si>
  <si>
    <r>
      <rPr>
        <b/>
        <u/>
        <sz val="9"/>
        <rFont val="Arial"/>
        <family val="2"/>
      </rPr>
      <t xml:space="preserve">Termite Proofing
</t>
    </r>
    <r>
      <rPr>
        <b/>
        <sz val="9"/>
        <rFont val="Arial"/>
        <family val="2"/>
      </rPr>
      <t xml:space="preserve">(Refer Spec's Section # 2360)
</t>
    </r>
    <r>
      <rPr>
        <sz val="9"/>
        <rFont val="Lucida Sans Unicode"/>
        <family val="2"/>
      </rPr>
      <t xml:space="preserve">Providing and carrying out termite proofing to all horizontal  and  vertical  excavated  surfaces  to reduced  level  of  excavation,  layers  of  fill  and under   all  floors,  external  area,  courtyard  and tree pits at every 6" layers shall received termite using   "Agenda   25   EC"   by   Jaffer   Brothers   or approved  equivalent  and  shall  be  applied  as directed by the consultants.  </t>
    </r>
    <r>
      <rPr>
        <b/>
        <sz val="9"/>
        <rFont val="Arial"/>
        <family val="2"/>
      </rPr>
      <t>(Plinth Area)</t>
    </r>
  </si>
  <si>
    <r>
      <rPr>
        <sz val="9"/>
        <rFont val="Lucida Sans Unicode"/>
        <family val="2"/>
      </rPr>
      <t>SFT</t>
    </r>
  </si>
  <si>
    <r>
      <rPr>
        <b/>
        <u/>
        <sz val="9"/>
        <rFont val="Arial"/>
        <family val="2"/>
      </rPr>
      <t xml:space="preserve">Earth Filling
</t>
    </r>
    <r>
      <rPr>
        <b/>
        <sz val="9"/>
        <rFont val="Arial"/>
        <family val="2"/>
      </rPr>
      <t xml:space="preserve">(Refer Spec's  Section # 2300)
</t>
    </r>
    <r>
      <rPr>
        <sz val="9"/>
        <rFont val="Lucida Sans Unicode"/>
        <family val="2"/>
      </rPr>
      <t>Earth filling in plinth, depression and where ever required    laid    in    6"    layer    well    watered, consolidated and compacted with mechanical means to achive 95% modified proctor density at optimum  moisture  contents  complete  as  per drawing and as directed by the Consultants.</t>
    </r>
  </si>
  <si>
    <r>
      <rPr>
        <sz val="9"/>
        <rFont val="Lucida Sans Unicode"/>
        <family val="2"/>
      </rPr>
      <t>a</t>
    </r>
  </si>
  <si>
    <r>
      <rPr>
        <sz val="9"/>
        <rFont val="Lucida Sans Unicode"/>
        <family val="2"/>
      </rPr>
      <t>Brough from out Side</t>
    </r>
  </si>
  <si>
    <r>
      <rPr>
        <b/>
        <u/>
        <sz val="9"/>
        <rFont val="Arial"/>
        <family val="2"/>
      </rPr>
      <t xml:space="preserve">Stone Soling
</t>
    </r>
    <r>
      <rPr>
        <b/>
        <sz val="9"/>
        <rFont val="Arial"/>
        <family val="2"/>
      </rPr>
      <t xml:space="preserve">(Refer Spec's  Section # 2505)
</t>
    </r>
    <r>
      <rPr>
        <sz val="9"/>
        <rFont val="Lucida Sans Unicode"/>
        <family val="2"/>
      </rPr>
      <t>Providing  and  and  laying   stone  soling  to   6" thickness with broken stones and filling the voids with stone metal 3/4" to 1 1/2" size and fine sand, well    rammed,    watered,    consolidated    and compacted with mechanical means. complete as   per   drawing   and   as   directed   by   the</t>
    </r>
  </si>
  <si>
    <r>
      <rPr>
        <b/>
        <sz val="9"/>
        <rFont val="Arial"/>
        <family val="2"/>
      </rPr>
      <t>Total</t>
    </r>
  </si>
  <si>
    <r>
      <rPr>
        <b/>
        <u/>
        <sz val="9"/>
        <rFont val="Arial"/>
        <family val="2"/>
      </rPr>
      <t>DIVISION - 3 CONCRETE</t>
    </r>
  </si>
  <si>
    <r>
      <rPr>
        <b/>
        <u/>
        <sz val="9"/>
        <rFont val="Arial"/>
        <family val="2"/>
      </rPr>
      <t xml:space="preserve">1:4:8 in Foundation
</t>
    </r>
    <r>
      <rPr>
        <b/>
        <sz val="9"/>
        <rFont val="Arial"/>
        <family val="2"/>
      </rPr>
      <t xml:space="preserve">(Refer Specs. Section # 3300)
</t>
    </r>
    <r>
      <rPr>
        <sz val="9"/>
        <rFont val="Lucida Sans Unicode"/>
        <family val="2"/>
      </rPr>
      <t>Providing and laying  C.C. 1:4:8 bed concrete using sulphate  resistance  cement,  graded  screened  bajri 3/8" and down gauge as fine aggregate and  stone ballast   1"   to   2"   size   as   coarse   aggregate    in foundation  over  well  compacted  earth  including levelling  and  curing  etc.  complete  as  per  drawing and as directed by the Consultants.</t>
    </r>
  </si>
  <si>
    <r>
      <rPr>
        <b/>
        <u/>
        <sz val="9"/>
        <rFont val="Arial"/>
        <family val="2"/>
      </rPr>
      <t xml:space="preserve">1:3:6 Cast - in - Situ
</t>
    </r>
    <r>
      <rPr>
        <b/>
        <sz val="9"/>
        <rFont val="Arial"/>
        <family val="2"/>
      </rPr>
      <t xml:space="preserve">(Refer Specs. Section # 3300)
</t>
    </r>
    <r>
      <rPr>
        <sz val="9"/>
        <rFont val="Lucida Sans Unicode"/>
        <family val="2"/>
      </rPr>
      <t>Providing  and   laying   C.C  1:3:6  Cast  -in-  Situ  using sulphate  resistance  cement,  graded  screened  bajri 3/8"   and   down   gauge   as   fine   aggregate   and crushed  stone   3/4"  and  down  gauge   as  coarse aggragate  including  form  work  and  its  removal, curing  etc.  having  minimum  works  cube  crushing strength of 1500 p.s.i. after 28 days curing complete as per drawing and as directed by the Consultants</t>
    </r>
  </si>
  <si>
    <r>
      <rPr>
        <sz val="9"/>
        <rFont val="Lucida Sans Unicode"/>
        <family val="2"/>
      </rPr>
      <t>3"th</t>
    </r>
  </si>
  <si>
    <r>
      <rPr>
        <sz val="9"/>
        <rFont val="Lucida Sans Unicode"/>
        <family val="2"/>
      </rPr>
      <t>b</t>
    </r>
  </si>
  <si>
    <r>
      <rPr>
        <b/>
        <u/>
        <sz val="9"/>
        <rFont val="Arial"/>
        <family val="2"/>
      </rPr>
      <t>Reinforced Cement Concrete  (f'c 3.0 ksi, Cylindrical </t>
    </r>
    <r>
      <rPr>
        <b/>
        <sz val="9"/>
        <rFont val="Arial"/>
        <family val="2"/>
      </rPr>
      <t xml:space="preserve"> </t>
    </r>
    <r>
      <rPr>
        <b/>
        <u/>
        <sz val="9"/>
        <rFont val="Arial"/>
        <family val="2"/>
      </rPr>
      <t>Strength)</t>
    </r>
    <r>
      <rPr>
        <b/>
        <sz val="9"/>
        <rFont val="Arial"/>
        <family val="2"/>
      </rPr>
      <t xml:space="preserve"> (Refer Specs. Section # 3300)
</t>
    </r>
    <r>
      <rPr>
        <sz val="9"/>
        <rFont val="Lucida Sans Unicode"/>
        <family val="2"/>
      </rPr>
      <t xml:space="preserve">Providing &amp; placing straight or curved cast-in place designed  mix  Reinforced  Cement  Concrete  having f'c 3.0 ksi (Cylindrical Strength) with machine mixing using   S.R.  /  Ordinary  Portland  Cement,  Erecting  / Removing   form  work  leaving  unbroken  concrete joints,    compacting    through    electro-mechanical vibrator,  curing,  furnishing  all  constituent  material including  placing  of  all  pipes,   sleeves,  conduits, fittings.  Complete  as  per  Drawings,  Specifications and as directed by the Consultants.
</t>
    </r>
    <r>
      <rPr>
        <b/>
        <sz val="9"/>
        <rFont val="Arial"/>
        <family val="2"/>
      </rPr>
      <t>(Excluding cost of Steel Reinforcement)</t>
    </r>
  </si>
  <si>
    <r>
      <rPr>
        <b/>
        <u/>
        <sz val="9"/>
        <rFont val="Arial"/>
        <family val="2"/>
      </rPr>
      <t>Upto Plinth Level (Using S.R. Cement)</t>
    </r>
  </si>
  <si>
    <r>
      <rPr>
        <sz val="9"/>
        <rFont val="Lucida Sans Unicode"/>
        <family val="2"/>
      </rPr>
      <t>a.</t>
    </r>
  </si>
  <si>
    <r>
      <rPr>
        <sz val="9"/>
        <rFont val="Lucida Sans Unicode"/>
        <family val="2"/>
      </rPr>
      <t>Footing</t>
    </r>
  </si>
  <si>
    <r>
      <rPr>
        <b/>
        <sz val="9"/>
        <rFont val="Arial"/>
        <family val="2"/>
      </rPr>
      <t>Sub-Total</t>
    </r>
  </si>
  <si>
    <r>
      <rPr>
        <sz val="9"/>
        <rFont val="Lucida Sans Unicode"/>
        <family val="2"/>
      </rPr>
      <t>b.</t>
    </r>
  </si>
  <si>
    <r>
      <rPr>
        <sz val="9"/>
        <rFont val="Lucida Sans Unicode"/>
        <family val="2"/>
      </rPr>
      <t>Plinth Beams</t>
    </r>
  </si>
  <si>
    <r>
      <rPr>
        <sz val="9"/>
        <rFont val="Lucida Sans Unicode"/>
        <family val="2"/>
      </rPr>
      <t>c.</t>
    </r>
  </si>
  <si>
    <r>
      <rPr>
        <sz val="9"/>
        <rFont val="Lucida Sans Unicode"/>
        <family val="2"/>
      </rPr>
      <t>Column  under Plinth</t>
    </r>
  </si>
  <si>
    <r>
      <rPr>
        <sz val="9"/>
        <rFont val="Lucida Sans Unicode"/>
        <family val="2"/>
      </rPr>
      <t>d.</t>
    </r>
  </si>
  <si>
    <r>
      <rPr>
        <sz val="9"/>
        <rFont val="Lucida Sans Unicode"/>
        <family val="2"/>
      </rPr>
      <t>SOG 6" Thick</t>
    </r>
  </si>
  <si>
    <r>
      <rPr>
        <b/>
        <u/>
        <sz val="9"/>
        <rFont val="Arial"/>
        <family val="2"/>
      </rPr>
      <t>In Super Structure (Using O.P. Cement)</t>
    </r>
  </si>
  <si>
    <r>
      <rPr>
        <sz val="9"/>
        <rFont val="Lucida Sans Unicode"/>
        <family val="2"/>
      </rPr>
      <t>Columns</t>
    </r>
  </si>
  <si>
    <r>
      <rPr>
        <sz val="9"/>
        <rFont val="Lucida Sans Unicode"/>
        <family val="2"/>
      </rPr>
      <t>Beams</t>
    </r>
  </si>
  <si>
    <r>
      <rPr>
        <sz val="9"/>
        <rFont val="Lucida Sans Unicode"/>
        <family val="2"/>
      </rPr>
      <t>Slab</t>
    </r>
  </si>
  <si>
    <r>
      <rPr>
        <sz val="9"/>
        <rFont val="Lucida Sans Unicode"/>
        <family val="2"/>
      </rPr>
      <t>i</t>
    </r>
  </si>
  <si>
    <r>
      <rPr>
        <sz val="9"/>
        <rFont val="Lucida Sans Unicode"/>
        <family val="2"/>
      </rPr>
      <t>8"thick</t>
    </r>
  </si>
  <si>
    <r>
      <rPr>
        <sz val="9"/>
        <rFont val="Lucida Sans Unicode"/>
        <family val="2"/>
      </rPr>
      <t>Staircase</t>
    </r>
  </si>
  <si>
    <r>
      <rPr>
        <sz val="9"/>
        <rFont val="Lucida Sans Unicode"/>
        <family val="2"/>
      </rPr>
      <t>e.</t>
    </r>
  </si>
  <si>
    <r>
      <rPr>
        <sz val="9"/>
        <rFont val="Lucida Sans Unicode"/>
        <family val="2"/>
      </rPr>
      <t>Lintle</t>
    </r>
  </si>
  <si>
    <r>
      <rPr>
        <b/>
        <u/>
        <sz val="9"/>
        <rFont val="Arial"/>
        <family val="2"/>
      </rPr>
      <t xml:space="preserve">Reinforcement Bars
</t>
    </r>
    <r>
      <rPr>
        <b/>
        <sz val="9"/>
        <rFont val="Arial"/>
        <family val="2"/>
      </rPr>
      <t xml:space="preserve">(Refer Specs. Section # 3300)
</t>
    </r>
    <r>
      <rPr>
        <sz val="9"/>
        <rFont val="Lucida Sans Unicode"/>
        <family val="2"/>
      </rPr>
      <t>Providing   cutting,   bending,   binding   and   placing reinforcement tor steel bars in position on C.C. pre- cast spacer tying with binding 20SWG complete with the cost of binding wire etc.  as per drawing and as directed by the Consultants.</t>
    </r>
  </si>
  <si>
    <r>
      <rPr>
        <sz val="9"/>
        <rFont val="Lucida Sans Unicode"/>
        <family val="2"/>
      </rPr>
      <t>TON</t>
    </r>
  </si>
  <si>
    <r>
      <rPr>
        <b/>
        <sz val="9"/>
        <rFont val="Arial"/>
        <family val="2"/>
      </rPr>
      <t xml:space="preserve">Collection Division 3, Page 1
</t>
    </r>
    <r>
      <rPr>
        <b/>
        <sz val="9"/>
        <rFont val="Arial"/>
        <family val="2"/>
      </rPr>
      <t>Division 3, Page 2</t>
    </r>
  </si>
  <si>
    <r>
      <rPr>
        <b/>
        <u/>
        <sz val="9"/>
        <rFont val="Arial"/>
        <family val="2"/>
      </rPr>
      <t>DIVISION  4. BLOCK MASONRY</t>
    </r>
  </si>
  <si>
    <r>
      <rPr>
        <b/>
        <u/>
        <sz val="9"/>
        <rFont val="Arial"/>
        <family val="2"/>
      </rPr>
      <t xml:space="preserve">Block Masonry
</t>
    </r>
    <r>
      <rPr>
        <b/>
        <sz val="9"/>
        <rFont val="Arial"/>
        <family val="2"/>
      </rPr>
      <t xml:space="preserve">(Refer Spec's Section # 4050 &amp; 4200)
</t>
    </r>
    <r>
      <rPr>
        <sz val="9"/>
        <rFont val="Lucida Sans Unicode"/>
        <family val="2"/>
      </rPr>
      <t>Providing and laying solid concrete block wall (having strength  800  psi  minimum)  laid  in  1:4  cement  mortar including  curing,raking  out  of  joints  etc,  complete  as per drawings and as directed by the Consultants.</t>
    </r>
  </si>
  <si>
    <r>
      <rPr>
        <sz val="9"/>
        <rFont val="Lucida Sans Unicode"/>
        <family val="2"/>
      </rPr>
      <t>6" thick</t>
    </r>
  </si>
  <si>
    <r>
      <rPr>
        <sz val="9"/>
        <rFont val="Lucida Sans Unicode"/>
        <family val="2"/>
      </rPr>
      <t>4" thick</t>
    </r>
  </si>
  <si>
    <r>
      <rPr>
        <b/>
        <u/>
        <sz val="9"/>
        <rFont val="Arial"/>
        <family val="2"/>
      </rPr>
      <t>Cement Concrete Plateform</t>
    </r>
    <r>
      <rPr>
        <b/>
        <sz val="9"/>
        <rFont val="Arial"/>
        <family val="2"/>
      </rPr>
      <t xml:space="preserve"> (Refer Specs. Section # 3300)
</t>
    </r>
    <r>
      <rPr>
        <sz val="9"/>
        <rFont val="Lucida Sans Unicode"/>
        <family val="2"/>
      </rPr>
      <t xml:space="preserve">Providig  and  laying  1:3:6  Plateform  4"  high  including levelling, curing, etc,complete as per drawings and as
</t>
    </r>
    <r>
      <rPr>
        <sz val="9"/>
        <rFont val="Lucida Sans Unicode"/>
        <family val="2"/>
      </rPr>
      <t>directed by the Consultants.</t>
    </r>
  </si>
  <si>
    <r>
      <rPr>
        <b/>
        <u/>
        <sz val="9"/>
        <rFont val="Arial"/>
        <family val="2"/>
      </rPr>
      <t>Ramed Earth Reinforced Wall / Column</t>
    </r>
    <r>
      <rPr>
        <b/>
        <sz val="9"/>
        <rFont val="Arial"/>
        <family val="2"/>
      </rPr>
      <t xml:space="preserve"> (Refer Spec's Section # 3330)
</t>
    </r>
    <r>
      <rPr>
        <sz val="9"/>
        <rFont val="Lucida Sans Unicode"/>
        <family val="2"/>
      </rPr>
      <t xml:space="preserve">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t>
    </r>
    <r>
      <rPr>
        <b/>
        <sz val="9"/>
        <rFont val="Arial"/>
        <family val="2"/>
      </rPr>
      <t>(Including Steel bars)</t>
    </r>
  </si>
  <si>
    <t>2"th</t>
  </si>
  <si>
    <t xml:space="preserve">                                                                                                                     </t>
  </si>
  <si>
    <t>EDUCATION CITY, KARACHI.                                                                                Bill of Quantities
UNDER GROUND WATER , TANK SEPTIC TANK &amp; SOAK PIT                           Division-2 Site Work</t>
  </si>
  <si>
    <t>Providing/ laying/ fixing complete DRIP Irrigation SYSTEM to provide on Area 1500-2000 sqyd, with Motor  Pump ( 3HP) approved brand with complete accessories and PE DRIPPING PIPES 2 inches dia minimum 20 lines about 300ft length each or more as suitable complete Network. wholeGarden area should be covered for watering, before laying design &amp; drawings pump/ motor and pipe 
Including RCC UGWTank 1500 gallons &amp; POND 500 gallons with Water fall Fountains as mentioned in drawings  complete in all respect or as Directed by Engineer. Submit detailed design &amp; drawings prior to work for approval.</t>
  </si>
  <si>
    <t>EDUCATION CITY, KARACHI.                                                                                Bill of Quantities
POOL                                                                                                                         Division-2 Site Work</t>
  </si>
  <si>
    <t>Lumsum</t>
  </si>
  <si>
    <t>Sqft</t>
  </si>
  <si>
    <r>
      <t xml:space="preserve">Providing &amp; Laying cement cocrete interlocking </t>
    </r>
    <r>
      <rPr>
        <b/>
        <sz val="10"/>
        <rFont val="Times New Roman"/>
        <family val="1"/>
      </rPr>
      <t>Paver 80mm</t>
    </r>
    <r>
      <rPr>
        <sz val="9"/>
        <rFont val="Times New Roman"/>
        <family val="1"/>
      </rPr>
      <t xml:space="preserve"> blocks of any design/ shape laid in required line, level, curvature, colour and pattern over and including 50 mm thick compacted bed of coarse sand, filling the joints with fine sand etc. all complete as per the direction of Engineerin-charge. as per shown in drawings </t>
    </r>
  </si>
  <si>
    <t>Providing and fixing of boundary walll fence as per drawing complete in all respect.</t>
  </si>
  <si>
    <t>Rft</t>
  </si>
  <si>
    <t>i)</t>
  </si>
  <si>
    <t>ELECTRICAL WORKS.</t>
  </si>
  <si>
    <t>B.</t>
  </si>
  <si>
    <t>EXTERNAL DEVELOPMENT</t>
  </si>
  <si>
    <t>ii)</t>
  </si>
  <si>
    <t xml:space="preserve"> iii)</t>
  </si>
  <si>
    <t>CIVIL &amp; ARCHITECTURAL WORKS</t>
  </si>
  <si>
    <t>A.</t>
  </si>
  <si>
    <t>MECHANICAL WORKS.</t>
  </si>
  <si>
    <t>C.</t>
  </si>
  <si>
    <t>Rs. 98,156,592</t>
  </si>
  <si>
    <t>EDUCATION CITY KARACHI</t>
  </si>
  <si>
    <r>
      <rPr>
        <b/>
        <u/>
        <sz val="22"/>
        <rFont val="Times New Roman"/>
        <family val="1"/>
      </rPr>
      <t>ADMINISTRATION ENCLAVE</t>
    </r>
    <r>
      <rPr>
        <b/>
        <sz val="22"/>
        <rFont val="Times New Roman"/>
        <family val="1"/>
      </rPr>
      <t xml:space="preserve"> </t>
    </r>
    <r>
      <rPr>
        <b/>
        <u/>
        <sz val="22"/>
        <rFont val="Times New Roman"/>
        <family val="1"/>
      </rPr>
      <t xml:space="preserve">(OFFICE BUILDING, STAFF BUILDING 
&amp; EXTERNAL DEVELOPMENT)
</t>
    </r>
    <r>
      <rPr>
        <b/>
        <sz val="20"/>
        <rFont val="Times New Roman"/>
        <family val="1"/>
      </rPr>
      <t>Volume - II a BILL OF QUANTITIES
for
CIVIL &amp; ARCHITECTURAL WORKS</t>
    </r>
  </si>
  <si>
    <r>
      <rPr>
        <b/>
        <sz val="18"/>
        <rFont val="Times New Roman"/>
        <family val="1"/>
      </rPr>
      <t xml:space="preserve">EDUCATION CITY </t>
    </r>
    <r>
      <rPr>
        <b/>
        <sz val="16"/>
        <rFont val="Times New Roman"/>
        <family val="1"/>
      </rPr>
      <t xml:space="preserve">ADMINISTRATION ENCLAVE </t>
    </r>
    <r>
      <rPr>
        <b/>
        <sz val="14.5"/>
        <rFont val="Times New Roman"/>
        <family val="1"/>
      </rPr>
      <t>GRAND SUMMARY</t>
    </r>
  </si>
  <si>
    <t>Sub-Total (A)</t>
  </si>
  <si>
    <t>iii)</t>
  </si>
  <si>
    <t>Sub-Total (B)</t>
  </si>
  <si>
    <t>Sub-Total (C)</t>
  </si>
  <si>
    <r>
      <rPr>
        <sz val="8"/>
        <rFont val="Times New Roman"/>
        <family val="1"/>
      </rPr>
      <t>CONTRACTOR'S SIGNATURE
AND STAMP</t>
    </r>
  </si>
  <si>
    <t>Rs. 171,563,019</t>
  </si>
  <si>
    <t>Rs. 87,843,050</t>
  </si>
  <si>
    <t>Rs. 1,067,725</t>
  </si>
  <si>
    <t>Rs. 6,567,770</t>
  </si>
  <si>
    <t>DISMANTLING WORK</t>
  </si>
  <si>
    <t>Rs.31,452,300</t>
  </si>
  <si>
    <t>Rs. 16,488,582</t>
  </si>
  <si>
    <t>Rs. 56,917,845</t>
  </si>
  <si>
    <t>Rs. 95,478,545</t>
  </si>
  <si>
    <t>Rs. 310,900</t>
  </si>
  <si>
    <t>Rs. 2,939,200</t>
  </si>
  <si>
    <t>Rs. 33,802,400</t>
  </si>
  <si>
    <r>
      <rPr>
        <b/>
        <vertAlign val="superscript"/>
        <sz val="12"/>
        <rFont val="Times New Roman"/>
        <family val="1"/>
      </rPr>
      <t xml:space="preserve">                                                                                                          GRAND TOTAL (A+B+C) </t>
    </r>
    <r>
      <rPr>
        <b/>
        <sz val="12"/>
        <rFont val="Times New Roman"/>
        <family val="1"/>
      </rPr>
      <t>Rs. 300,842,964</t>
    </r>
  </si>
  <si>
    <t>OFFICE BUILDING (1 Block)</t>
  </si>
  <si>
    <t>STAFF BUILDING (1 Block)</t>
  </si>
  <si>
    <r>
      <rPr>
        <b/>
        <sz val="9"/>
        <rFont val="Trebuchet MS"/>
        <family val="2"/>
      </rPr>
      <t xml:space="preserve">
</t>
    </r>
    <r>
      <rPr>
        <sz val="9"/>
        <rFont val="Trebuchet MS"/>
        <family val="2"/>
      </rPr>
      <t xml:space="preserve">Rs. </t>
    </r>
    <r>
      <rPr>
        <u/>
        <sz val="9"/>
        <rFont val="Trebuchet MS"/>
        <family val="2"/>
      </rPr>
      <t>                NIL               </t>
    </r>
  </si>
  <si>
    <t>Total</t>
  </si>
  <si>
    <t>ITEM</t>
  </si>
  <si>
    <t>DESCRIPTION</t>
  </si>
  <si>
    <t>QUANTITY</t>
  </si>
  <si>
    <t>UNIT</t>
  </si>
  <si>
    <r>
      <rPr>
        <b/>
        <sz val="20"/>
        <rFont val="Times New Roman"/>
        <family val="1"/>
      </rPr>
      <t xml:space="preserve">TENDER DOCUMENT
</t>
    </r>
    <r>
      <rPr>
        <sz val="14.5"/>
        <rFont val="Times New Roman"/>
        <family val="1"/>
      </rPr>
      <t>December, 2022</t>
    </r>
  </si>
  <si>
    <r>
      <rPr>
        <b/>
        <u/>
        <sz val="9"/>
        <rFont val="Arial"/>
        <family val="2"/>
      </rPr>
      <t xml:space="preserve">1:9 Sub Floor.
</t>
    </r>
    <r>
      <rPr>
        <b/>
        <sz val="9"/>
        <rFont val="Arial"/>
        <family val="2"/>
      </rPr>
      <t xml:space="preserve">(Refer Specs. Section # 3300)
</t>
    </r>
    <r>
      <rPr>
        <sz val="9"/>
        <rFont val="Lucida Sans Unicode"/>
        <family val="2"/>
      </rPr>
      <t>Providing and laying cement concrete 1:9 (1-cement, 9- graded  screened  bajri  3/8"  and  down gauge) for sub  floor  laid  in  level/slope  as  required including consolidating, curing etc. complete as per drawing and as directed by the Consultants.</t>
    </r>
  </si>
  <si>
    <t>EDUCATION CITY, KARACHI.                                                                                Bill of Quantities
OFFICE BUILDING                                                                                                   Division - 4 Block Masonry</t>
  </si>
  <si>
    <r>
      <rPr>
        <b/>
        <sz val="9"/>
        <rFont val="Times New Roman"/>
        <family val="1"/>
      </rPr>
      <t>RATE
(Rs)</t>
    </r>
  </si>
  <si>
    <r>
      <rPr>
        <b/>
        <sz val="9"/>
        <rFont val="Times New Roman"/>
        <family val="1"/>
      </rPr>
      <t>AMOUNT
(Rs)</t>
    </r>
  </si>
  <si>
    <t>DIVISION  5.  METAL WORK</t>
  </si>
  <si>
    <r>
      <rPr>
        <b/>
        <u/>
        <sz val="9"/>
        <rFont val="Times New Roman"/>
        <family val="1"/>
      </rPr>
      <t xml:space="preserve">Structural Steel Work
</t>
    </r>
    <r>
      <rPr>
        <b/>
        <sz val="9"/>
        <rFont val="Times New Roman"/>
        <family val="1"/>
      </rPr>
      <t xml:space="preserve">(Refer Spec's Section # 5120 &amp; 5500)
</t>
    </r>
    <r>
      <rPr>
        <sz val="9"/>
        <rFont val="Times New Roman"/>
        <family val="1"/>
      </rPr>
      <t>Providing,  fabricating  and  fixing  Structural  Steel using  M.S. Girders/ Angles / Base plates / Gusset Plates  /  Chequered  Plates  /  V-Plate   all  kind  of Bolts  etc, welded properly with each other. (All welded  joints  to  be  grinded  properly  to  have smooth   finish:   All   M.S.   members   shall   have sprayed-on Enamel paint finish over a base coat of   Zinc   chromate)    including   all   necessary hardware and fixing arrangements as shown on Drawings    /    Details,    Specifications    and    as directed by the Consultants.</t>
    </r>
  </si>
  <si>
    <t>a</t>
  </si>
  <si>
    <t>For Photo Volatile Solar System</t>
  </si>
  <si>
    <t>TON</t>
  </si>
  <si>
    <r>
      <rPr>
        <b/>
        <u/>
        <sz val="9"/>
        <rFont val="Times New Roman"/>
        <family val="1"/>
      </rPr>
      <t xml:space="preserve">M.S. Railing for staircase
</t>
    </r>
    <r>
      <rPr>
        <b/>
        <sz val="9"/>
        <rFont val="Times New Roman"/>
        <family val="1"/>
      </rPr>
      <t xml:space="preserve">(Refer Spec's Section # 5120 &amp; 5500)
</t>
    </r>
    <r>
      <rPr>
        <sz val="9"/>
        <rFont val="Times New Roman"/>
        <family val="1"/>
      </rPr>
      <t>Providing, fabricating and fixing Mild Steel railing using 3/4" square bar (vertical) at 6" c/c bolted with  6"  x  6"  x  1/2"  thick  M.S.  plate  at  alternate steps  including  3/4"  square  bar  top  &amp;  bottom bracing and 2" dia M.S. pipe top hand rail, (All
M.S.  members  shall  have  sprayed  on  Enamel paint finished over a base coat of Zinc chromate including   all   necessary   hardware   and   fixing arrangements  as  shown  on  drawings  and  as directed by the Consultants.</t>
    </r>
  </si>
  <si>
    <t>SFT</t>
  </si>
  <si>
    <t>DIVISION 6.  WOOD WORK</t>
  </si>
  <si>
    <r>
      <rPr>
        <b/>
        <u/>
        <sz val="9"/>
        <rFont val="Times New Roman"/>
        <family val="1"/>
      </rPr>
      <t>Base Cabinet with Marble Top</t>
    </r>
    <r>
      <rPr>
        <b/>
        <sz val="9"/>
        <rFont val="Times New Roman"/>
        <family val="1"/>
      </rPr>
      <t xml:space="preserve"> (Refer Spec's Section # 6400)
</t>
    </r>
    <r>
      <rPr>
        <sz val="8"/>
        <rFont val="Times New Roman"/>
        <family val="1"/>
      </rPr>
      <t>Providing,  making  and  fixing  wooden  base  cabinet using 3/4" thick Partex board top,  adjustable shelves, drawer   and   shutter   with   white    textured   formica topping  and  3/4"  x  3/8"  thick  Ash  wood  lipping  on edges, including  pre-polished half round edge sharah beige marble top. All Ash wood surface to be finished with    clear    lacquer    polish,    including    approved hardware,   hinges,   handles   etc.   complete   as   per drawings and as directed by the Consultants.</t>
    </r>
  </si>
  <si>
    <r>
      <rPr>
        <b/>
        <u/>
        <sz val="9"/>
        <rFont val="Times New Roman"/>
        <family val="1"/>
      </rPr>
      <t xml:space="preserve">Upper Cabinet
</t>
    </r>
    <r>
      <rPr>
        <b/>
        <sz val="9"/>
        <rFont val="Times New Roman"/>
        <family val="1"/>
      </rPr>
      <t xml:space="preserve">(Refer Spec's Section # 6400)
</t>
    </r>
    <r>
      <rPr>
        <sz val="8"/>
        <rFont val="Times New Roman"/>
        <family val="1"/>
      </rPr>
      <t>Providing,  making  and  fixing  wooden  upper  cabinet using   3/4"   thick   Partex   board   with   white   textured formica  topping  and  Ash  wood  lipping  to  exposed edges  including  adjustable  shelving.  All  Ash  wood surface   to   be   finished   with   clear   lacquer   polish, including  approved  hardware,  hinges,  handles  etc. complete  as  per  drawings  and  as  directed  by  the Consultants.</t>
    </r>
  </si>
  <si>
    <r>
      <rPr>
        <b/>
        <sz val="11"/>
        <color rgb="FFFFFFFF"/>
        <rFont val="Times New Roman"/>
        <family val="1"/>
      </rPr>
      <t>EDUCATION CITY, KARACHI.                                                                              Bill of Quantities
OFFICE BUILDING                                                                                Division - 7 Moisture Work</t>
    </r>
  </si>
  <si>
    <t>DIVISION 7.  MOISTURE PROTECTION</t>
  </si>
  <si>
    <r>
      <rPr>
        <b/>
        <u/>
        <sz val="9"/>
        <rFont val="Times New Roman"/>
        <family val="1"/>
      </rPr>
      <t>Water Proofing for Wet Areas</t>
    </r>
    <r>
      <rPr>
        <b/>
        <sz val="9"/>
        <rFont val="Times New Roman"/>
        <family val="1"/>
      </rPr>
      <t xml:space="preserve"> (Refer Spec's Section # 7100)
</t>
    </r>
    <r>
      <rPr>
        <sz val="9"/>
        <rFont val="Times New Roman"/>
        <family val="1"/>
      </rPr>
      <t>Providing and applying Acrylic based water Proofing, Brush   bond   of   FOSROC   or   Brushcrete   of   FEB   or approved  equivalent  in  two  coats  including  primer coat. Complete as per drawing and as directed by the Consultants</t>
    </r>
  </si>
  <si>
    <r>
      <rPr>
        <b/>
        <u/>
        <sz val="9"/>
        <rFont val="Times New Roman"/>
        <family val="1"/>
      </rPr>
      <t>Damp Proof Course (Bitumen Coating).</t>
    </r>
    <r>
      <rPr>
        <b/>
        <sz val="9"/>
        <rFont val="Times New Roman"/>
        <family val="1"/>
      </rPr>
      <t xml:space="preserve"> (Refer Spec's Section # 7100)
</t>
    </r>
    <r>
      <rPr>
        <sz val="9"/>
        <rFont val="Times New Roman"/>
        <family val="1"/>
      </rPr>
      <t>Providing and applying 1/8" thick damp proof course using  AHS  hycarb  bitumen  (60  lbs/100  Sft)  on  top  of interior  and  exterior  Plinth  beams,  complete  as  per drawing and as directed by the Consultants.</t>
    </r>
  </si>
  <si>
    <r>
      <rPr>
        <b/>
        <u/>
        <sz val="9"/>
        <rFont val="Times New Roman"/>
        <family val="1"/>
      </rPr>
      <t xml:space="preserve">Bitumen Coating
</t>
    </r>
    <r>
      <rPr>
        <b/>
        <sz val="9"/>
        <rFont val="Times New Roman"/>
        <family val="1"/>
      </rPr>
      <t xml:space="preserve">(Refer Spec's Section # 7100)
</t>
    </r>
    <r>
      <rPr>
        <sz val="9"/>
        <rFont val="Times New Roman"/>
        <family val="1"/>
      </rPr>
      <t>Providing  and  applying  hot  bitumen  70-80  grade  60 Lbs.  per  100  Sft.  to  all  horizontal  and  vertical  sides  of structure  upto  Plinth  Level  complete  as  per  drawing and as directed by the Consultants.</t>
    </r>
  </si>
  <si>
    <r>
      <rPr>
        <b/>
        <u/>
        <sz val="9"/>
        <rFont val="Times New Roman"/>
        <family val="1"/>
      </rPr>
      <t>Water Proofing Under SOG</t>
    </r>
    <r>
      <rPr>
        <b/>
        <sz val="9"/>
        <rFont val="Times New Roman"/>
        <family val="1"/>
      </rPr>
      <t xml:space="preserve"> (Refer Spec's Section # 7100)
</t>
    </r>
    <r>
      <rPr>
        <sz val="9"/>
        <rFont val="Times New Roman"/>
        <family val="1"/>
      </rPr>
      <t>Providing  and  applying  hot  bitumen  of  grade  80-100 having coverage of 60lbs/100 Sft over screed icluding 6 mill   thick   polythene   sheet   over   bitumen   coating, complete  as  per  drawing  and  as  directed  by  the
Consultant</t>
    </r>
  </si>
  <si>
    <r>
      <rPr>
        <b/>
        <u/>
        <sz val="9"/>
        <rFont val="Times New Roman"/>
        <family val="1"/>
      </rPr>
      <t xml:space="preserve">Roofing Treatment
</t>
    </r>
    <r>
      <rPr>
        <b/>
        <sz val="9"/>
        <rFont val="Times New Roman"/>
        <family val="1"/>
      </rPr>
      <t xml:space="preserve">(Refer Spec's Section #  7560)
</t>
    </r>
    <r>
      <rPr>
        <sz val="9"/>
        <rFont val="Times New Roman"/>
        <family val="1"/>
      </rPr>
      <t>Providing  and  laying  roofing  treatment  over  flat  roof consisting of laying 2" thick (average) C.C. 1:2:4 screed laid in required slope, applying hot bitumen of grade 80-100  having  coverage  of  60lbs/100  Sft  over  screed icluding 2" thick heavy density polystyrene board ( 32 kg/cum)  insulation  over  bitumen,  having  6  mill  thick polythene  sheet  over  polystyrene  board,  and  finally laying   12"x12"   Clay   Tile   finished,   complete   as   per drawing and as directed by the Consultant.</t>
    </r>
  </si>
  <si>
    <r>
      <rPr>
        <b/>
        <u/>
        <sz val="9"/>
        <rFont val="Times New Roman"/>
        <family val="1"/>
      </rPr>
      <t>Sealant (Pointing Mastics)</t>
    </r>
    <r>
      <rPr>
        <b/>
        <sz val="9"/>
        <rFont val="Times New Roman"/>
        <family val="1"/>
      </rPr>
      <t xml:space="preserve"> (Refer Spec's Section # 7900)
</t>
    </r>
    <r>
      <rPr>
        <sz val="9"/>
        <rFont val="Times New Roman"/>
        <family val="1"/>
      </rPr>
      <t>Providing    and    applying    sealant    of    approved manufacturer  to  provide  a  positive  barrier  against penetration   of   air   and   moisture   at   periphery   of Aluminum/Wooden  Doors,  Windows  and  Ventilators and wherever required as directed by the Consultant.</t>
    </r>
  </si>
  <si>
    <t>RFT</t>
  </si>
  <si>
    <t>DIVISION 8. DOORS/VENTILATORS </t>
  </si>
  <si>
    <t>Size: 8" x 2"</t>
  </si>
  <si>
    <r>
      <rPr>
        <b/>
        <u/>
        <sz val="9"/>
        <rFont val="Times New Roman"/>
        <family val="1"/>
      </rPr>
      <t xml:space="preserve">Solid Core Door
</t>
    </r>
    <r>
      <rPr>
        <b/>
        <sz val="9"/>
        <rFont val="Times New Roman"/>
        <family val="1"/>
      </rPr>
      <t xml:space="preserve">(Refer Spec's Section # 8200)
</t>
    </r>
    <r>
      <rPr>
        <sz val="9"/>
        <rFont val="Times New Roman"/>
        <family val="1"/>
      </rPr>
      <t>Providing,  making  and  fixing  1  1/2"  thick  solid Core  Door  shutter  comprising  of  6"  top  rail,  6" mid rail, 6" bottom rail, 6" wide styles (using solid ash wood), having 1 1/4" thick Commercial Ply in between   with   Formica   finish   on   both   faces including  approved  door  lock,  hinges  and  all necessary hardwares. Complete as per drawing and as directed by the Consultants.</t>
    </r>
  </si>
  <si>
    <t>D1   = 3'-3" x 7'-0"</t>
  </si>
  <si>
    <t>Each</t>
  </si>
  <si>
    <t>b</t>
  </si>
  <si>
    <t>D2   = 2'-9" x 7'-0"</t>
  </si>
  <si>
    <r>
      <rPr>
        <b/>
        <u/>
        <sz val="9"/>
        <rFont val="Times New Roman"/>
        <family val="1"/>
      </rPr>
      <t xml:space="preserve">Frame less Glass Door
</t>
    </r>
    <r>
      <rPr>
        <b/>
        <sz val="9"/>
        <rFont val="Times New Roman"/>
        <family val="1"/>
      </rPr>
      <t xml:space="preserve">(Refer Spec's Section # 8800)
</t>
    </r>
    <r>
      <rPr>
        <sz val="9"/>
        <rFont val="Times New Roman"/>
        <family val="1"/>
      </rPr>
      <t>Providing and fixing  frame less  glass door using 12mm   thick   imported   clear   Tempered   glass shutter  having   custom  made  S.S.  /  ash  wood handles   on   both   faces   including   imported concealed pivot hinges, imported door lock with all  necessary  fixing  arrangement,  all  wooden surface to be finished with clear lacquer polish, complete as per drawing and as directed by the Consultants.</t>
    </r>
  </si>
  <si>
    <t>6'-0" x 8'-0"</t>
  </si>
  <si>
    <t>3'-0" x 8'-0"</t>
  </si>
  <si>
    <r>
      <rPr>
        <b/>
        <u/>
        <sz val="9"/>
        <rFont val="Times New Roman"/>
        <family val="1"/>
      </rPr>
      <t>Fixed Glazing (Internal)</t>
    </r>
    <r>
      <rPr>
        <b/>
        <sz val="9"/>
        <rFont val="Times New Roman"/>
        <family val="1"/>
      </rPr>
      <t xml:space="preserve"> </t>
    </r>
    <r>
      <rPr>
        <b/>
        <u/>
        <sz val="9"/>
        <rFont val="Times New Roman"/>
        <family val="1"/>
      </rPr>
      <t xml:space="preserve">(Refer Spec's Section # 8800)
</t>
    </r>
    <r>
      <rPr>
        <sz val="9"/>
        <rFont val="Times New Roman"/>
        <family val="1"/>
      </rPr>
      <t>Providing    and    fixing    8mm    thick    imported
tempered clear glass to be fixed with Aluminum U channels etc. with all fixing arrangement, glass to  be  sealed  with  Silicon  Sealant  all  around complete  in  all  respect  as  per  drawing  and  as directed by the Consultants.</t>
    </r>
  </si>
  <si>
    <t>Sub Total</t>
  </si>
  <si>
    <r>
      <rPr>
        <b/>
        <u/>
        <sz val="9"/>
        <rFont val="Times New Roman"/>
        <family val="1"/>
      </rPr>
      <t>Fixed Glazing (External)</t>
    </r>
    <r>
      <rPr>
        <b/>
        <sz val="9"/>
        <rFont val="Times New Roman"/>
        <family val="1"/>
      </rPr>
      <t xml:space="preserve"> </t>
    </r>
    <r>
      <rPr>
        <b/>
        <u/>
        <sz val="9"/>
        <rFont val="Times New Roman"/>
        <family val="1"/>
      </rPr>
      <t xml:space="preserve">(Refer Spec's Section # 8800)
</t>
    </r>
    <r>
      <rPr>
        <sz val="9"/>
        <rFont val="Times New Roman"/>
        <family val="1"/>
      </rPr>
      <t>Providing    and    fixing    8mm    thick    imported
tampered  clear  glass  to  be  fixed  with  4"  x  2" approved  natural  anodized   aluminium  frame including   hardware   and   all   necessary   fixing arrangements. Complete as per drawing and as
directed by the Consultant</t>
    </r>
  </si>
  <si>
    <r>
      <rPr>
        <b/>
        <u/>
        <sz val="9"/>
        <rFont val="Times New Roman"/>
        <family val="1"/>
      </rPr>
      <t>Aluminum Windows / Ventilators</t>
    </r>
    <r>
      <rPr>
        <b/>
        <sz val="9"/>
        <rFont val="Times New Roman"/>
        <family val="1"/>
      </rPr>
      <t xml:space="preserve"> </t>
    </r>
    <r>
      <rPr>
        <b/>
        <u/>
        <sz val="9"/>
        <rFont val="Times New Roman"/>
        <family val="1"/>
      </rPr>
      <t xml:space="preserve">(Refer Spec's Section # 8520)
</t>
    </r>
    <r>
      <rPr>
        <sz val="9"/>
        <rFont val="Times New Roman"/>
        <family val="1"/>
      </rPr>
      <t>Providing  and  fixing  aluminum  glazed  windows and ventilators using natural anodized aluminum (openable/fixed)  with  fly  proof  shutters  section as  approved  by  the  Architects  including  6mm thick   clear   glass   with   all   necessary   fixing arrangents      including      approved      quality hardwares,  handles,  latches  etc.  Complete  as per drawing and as directed by Consultants.</t>
    </r>
  </si>
  <si>
    <r>
      <rPr>
        <b/>
        <sz val="9"/>
        <rFont val="Times New Roman"/>
        <family val="1"/>
      </rPr>
      <t>Collection Division 8, Page 1
Division 8, Page 2</t>
    </r>
  </si>
  <si>
    <t>DIVISION  9. FINISHES</t>
  </si>
  <si>
    <r>
      <rPr>
        <b/>
        <u/>
        <sz val="9"/>
        <rFont val="Times New Roman"/>
        <family val="1"/>
      </rPr>
      <t xml:space="preserve">Internal Plaster
</t>
    </r>
    <r>
      <rPr>
        <b/>
        <sz val="9"/>
        <rFont val="Times New Roman"/>
        <family val="1"/>
      </rPr>
      <t xml:space="preserve">(Refer Specs. Section #. 9200)
</t>
    </r>
    <r>
      <rPr>
        <sz val="9"/>
        <rFont val="Times New Roman"/>
        <family val="1"/>
      </rPr>
      <t xml:space="preserve">Providing    and    applying    1/2"    thick    smooth cement sand plaster (internal) in plumb and line with ratio 1:5  (1 - cement, 5 - fine sand) on walls, columns   and   ceiling   etc.   in   straight/curved surfaces at any height including curing, making edges and corners, scaffolding etc., complete in all respect as per drawings and as per directed by the Consultants.
</t>
    </r>
    <r>
      <rPr>
        <b/>
        <sz val="9"/>
        <rFont val="Times New Roman"/>
        <family val="1"/>
      </rPr>
      <t xml:space="preserve">Note: </t>
    </r>
    <r>
      <rPr>
        <sz val="9"/>
        <rFont val="Times New Roman"/>
        <family val="1"/>
      </rPr>
      <t>Expanded metal to be provided and fixed on   the   joints   between   concrete   and   block masonry and at every joint of electric conduits.</t>
    </r>
  </si>
  <si>
    <r>
      <rPr>
        <b/>
        <u/>
        <sz val="9"/>
        <rFont val="Times New Roman"/>
        <family val="1"/>
      </rPr>
      <t xml:space="preserve">External Plaster 
</t>
    </r>
    <r>
      <rPr>
        <b/>
        <sz val="9"/>
        <rFont val="Times New Roman"/>
        <family val="1"/>
      </rPr>
      <t xml:space="preserve">(Refer Specs. Section #. 9200)
</t>
    </r>
    <r>
      <rPr>
        <sz val="9"/>
        <rFont val="Times New Roman"/>
        <family val="1"/>
      </rPr>
      <t>Providing  and  laying  3/4"  thick  smooth  cement sand  plaster  (1:4)  to  external  surface  including scaffolding, leveling, finishing, curing etc. at any height  including  making  vertical  and  horizontal control  joints.  Complete  in  all  respect  as  per drawings and as directed by the Consultants.</t>
    </r>
  </si>
  <si>
    <r>
      <rPr>
        <b/>
        <u/>
        <sz val="9"/>
        <rFont val="Times New Roman"/>
        <family val="1"/>
      </rPr>
      <t>Matt Enamel Paint on Walls</t>
    </r>
    <r>
      <rPr>
        <b/>
        <sz val="9"/>
        <rFont val="Times New Roman"/>
        <family val="1"/>
      </rPr>
      <t xml:space="preserve"> (Refer Specs. Section # 9900)
</t>
    </r>
    <r>
      <rPr>
        <sz val="9"/>
        <rFont val="Times New Roman"/>
        <family val="1"/>
      </rPr>
      <t>Providing and applying 3 coats of matt enamel paint   (Burger/ICI    of   approved    shade)   on internal  surface,  i.e.  walls,  columns  and  beam, etc.,  roller applied having egg-shell finish over a base coat of Primer,  including scraping, surface preparation and providing scaffolding complete as   per   drawings   and   as   directed   by   the Consultants.</t>
    </r>
  </si>
  <si>
    <r>
      <rPr>
        <b/>
        <u/>
        <sz val="9"/>
        <rFont val="Times New Roman"/>
        <family val="1"/>
      </rPr>
      <t>Plastic Emulsion Paint on Ceiling</t>
    </r>
    <r>
      <rPr>
        <b/>
        <sz val="9"/>
        <rFont val="Times New Roman"/>
        <family val="1"/>
      </rPr>
      <t xml:space="preserve"> (Refer Specs. Section # 9900)
</t>
    </r>
    <r>
      <rPr>
        <sz val="9"/>
        <rFont val="Times New Roman"/>
        <family val="1"/>
      </rPr>
      <t>Providing   and   applying   3   coats   of   Plastic Emulsion    Paint    (ICI    paint/Burger    Paint    or approved  equivalent  of  approved  shade  )  on ceiling roller applied over a base coat of Primer including   surface   preparation   and   providing scaffolding,  complete  as  per  drawings,  and as directed by the Consultants.</t>
    </r>
  </si>
  <si>
    <r>
      <rPr>
        <b/>
        <u/>
        <sz val="9"/>
        <rFont val="Times New Roman"/>
        <family val="1"/>
      </rPr>
      <t>Glazed Porcelain Tiles Dado</t>
    </r>
    <r>
      <rPr>
        <b/>
        <sz val="9"/>
        <rFont val="Times New Roman"/>
        <family val="1"/>
      </rPr>
      <t xml:space="preserve"> (Refer Specs. Section # 9300)
</t>
    </r>
    <r>
      <rPr>
        <sz val="9"/>
        <rFont val="Times New Roman"/>
        <family val="1"/>
      </rPr>
      <t>Providing  and  laying  Porcelain  Tiles  dado  using following  sizes  (colour  and  shade  as  approved by  the  Architect)  to  be  laid  over  1/2"  thick cement sand scratched plaster  1:5 (1-cement, 5 fine  sand)  including  setting  the  tiles  with  grey cement slurry  jointing, cutting, washing the tiles with matching colour cement slurry, curing and cleaning etc., complete as per drawing and as directed by the Consultants.</t>
    </r>
  </si>
  <si>
    <t>Kitchen(12"x12")</t>
  </si>
  <si>
    <t>Toilet Area(12"x12")</t>
  </si>
  <si>
    <r>
      <rPr>
        <b/>
        <u/>
        <sz val="9"/>
        <rFont val="Times New Roman"/>
        <family val="1"/>
      </rPr>
      <t xml:space="preserve">Porcelain Tiles Skirting
</t>
    </r>
    <r>
      <rPr>
        <b/>
        <sz val="9"/>
        <rFont val="Times New Roman"/>
        <family val="1"/>
      </rPr>
      <t xml:space="preserve">(Refer Specs. Section # 9300)
</t>
    </r>
    <r>
      <rPr>
        <sz val="9"/>
        <rFont val="Times New Roman"/>
        <family val="1"/>
      </rPr>
      <t>Providing and laying Porcelain Tiles skirting using 24"x 4" high (colour and shade as approved by the Architect) to be laid over 1/2" thick cement sand  scratched  plaster   1:5  (1-cement,  5-fine sand) including setting the tiles with gray cement slurry   jointing,  cutting,  washing  the  tiles  with matching   colour   cement   slurry,   curing   and cleaning etc., complete as per drawing and as directed by the Consultants.</t>
    </r>
  </si>
  <si>
    <t>Office Area</t>
  </si>
  <si>
    <r>
      <rPr>
        <b/>
        <u/>
        <sz val="9"/>
        <rFont val="Times New Roman"/>
        <family val="1"/>
      </rPr>
      <t>External Painting / Weather Shield </t>
    </r>
    <r>
      <rPr>
        <b/>
        <sz val="9"/>
        <rFont val="Times New Roman"/>
        <family val="1"/>
      </rPr>
      <t xml:space="preserve"> (Refer Specs. Section # 9900)
</t>
    </r>
    <r>
      <rPr>
        <sz val="9"/>
        <rFont val="Times New Roman"/>
        <family val="1"/>
      </rPr>
      <t>Providing and applying 3 coats of weathershield paint (ICI / Burger Paint or approved equivalent of approved special colour shade ) on external surfaces  including  applying  a  coat  of  primer, preparation of base etc. including cost of steel pipe scaffolding. Complete in all respect as per drawings and as directed by the Consultants.</t>
    </r>
  </si>
  <si>
    <r>
      <rPr>
        <b/>
        <u/>
        <sz val="9"/>
        <rFont val="Times New Roman"/>
        <family val="1"/>
      </rPr>
      <t>Marble Vanity Top with Apron</t>
    </r>
    <r>
      <rPr>
        <b/>
        <sz val="9"/>
        <rFont val="Times New Roman"/>
        <family val="1"/>
      </rPr>
      <t xml:space="preserve"> (Refer Specs. Section # 9630 )
</t>
    </r>
    <r>
      <rPr>
        <sz val="9"/>
        <rFont val="Times New Roman"/>
        <family val="1"/>
      </rPr>
      <t>Providing   and   laying   Pre-polished   (Chemical polished)  3/4"  thick   Verona  Marble  vanity  top (Colour   and    shade   as    approved    by   the Architect) having bull nose to be laid over 3/4" thick  C.C.  bed  on  R.C.C.  vanity  slab  including 1/2"  thick  plaster  on  vanity  R.C.C.  slab  bottom side, complete as per drawing and as directed</t>
    </r>
  </si>
  <si>
    <r>
      <rPr>
        <b/>
        <u/>
        <sz val="9"/>
        <rFont val="Times New Roman"/>
        <family val="1"/>
      </rPr>
      <t xml:space="preserve">Vanity Mirror 
</t>
    </r>
    <r>
      <rPr>
        <sz val="9"/>
        <rFont val="Times New Roman"/>
        <family val="1"/>
      </rPr>
      <t>Providing  and  fixing  imported  Mirror  6mm  thick having 1" Dia. Stainless Steel Studd to be screwed on  Toilet  wall  complete  in  all  respects  as  per drawings and as directed by the Consultants.</t>
    </r>
  </si>
  <si>
    <r>
      <rPr>
        <b/>
        <u/>
        <sz val="9"/>
        <rFont val="Times New Roman"/>
        <family val="1"/>
      </rPr>
      <t xml:space="preserve">Matt Porcelain Tile Flooring.
</t>
    </r>
    <r>
      <rPr>
        <b/>
        <sz val="9"/>
        <rFont val="Times New Roman"/>
        <family val="1"/>
      </rPr>
      <t>(Refer Specs. Section #. 9300)</t>
    </r>
  </si>
  <si>
    <t>Providing  and  laying  porcelain   tiles  floor  using following  sizes  Matt  finish  (Colour and  shade as approved  by  the  Architect)  to  be  laid  over  2 3/4"thick    cement    sand    (1:5)    mortar    bed including  setting  and  jointing  and  washing  the tiles with white cement slurry etc. as per drawings and as directed by the Consultants.</t>
  </si>
  <si>
    <t>Office Area (24"x24")</t>
  </si>
  <si>
    <t>Kitchen (12"x12")</t>
  </si>
  <si>
    <t>c</t>
  </si>
  <si>
    <t>Toilet Area (12"x12")</t>
  </si>
  <si>
    <t>,</t>
  </si>
  <si>
    <t>Tread / Landing</t>
  </si>
  <si>
    <r>
      <rPr>
        <b/>
        <u/>
        <sz val="9"/>
        <rFont val="Times New Roman"/>
        <family val="1"/>
      </rPr>
      <t>Plane Gypsum Board  Ceiling/Bulkhead</t>
    </r>
    <r>
      <rPr>
        <b/>
        <sz val="9"/>
        <rFont val="Times New Roman"/>
        <family val="1"/>
      </rPr>
      <t xml:space="preserve"> (Refer Spec's Section # 9250)
</t>
    </r>
    <r>
      <rPr>
        <sz val="9"/>
        <rFont val="Times New Roman"/>
        <family val="1"/>
      </rPr>
      <t>Providing and fixing suspended ceiling using 1/2" thick   tapered   edge   gypsum   board   ceiling Bulkhead      including      suspension      systems, attachment  devices,  hangers,  edge  mouldings, trim clips and trimming and any  extra hangers as required,   including   making   provision   for   light fixtures  etc.,  complete  as  per  drawings  and  as directed by the Consultants.</t>
    </r>
  </si>
  <si>
    <r>
      <rPr>
        <b/>
        <u/>
        <sz val="9"/>
        <rFont val="Times New Roman"/>
        <family val="1"/>
      </rPr>
      <t xml:space="preserve">Stone Coping
</t>
    </r>
    <r>
      <rPr>
        <b/>
        <sz val="9"/>
        <rFont val="Times New Roman"/>
        <family val="1"/>
      </rPr>
      <t xml:space="preserve">(Refer Specs. Section # 9630 )
</t>
    </r>
    <r>
      <rPr>
        <sz val="9"/>
        <rFont val="Times New Roman"/>
        <family val="1"/>
      </rPr>
      <t>Providing and fixing  18" x  3" thick  Stone coping on  parapet  top   to  be  laid  on  cement  sand mortar  including  setting  with  maching  cement slurry  and  jointing/washing  the  ledges,  curing and  cleaning  etc.  Complete  as  per  Drawings, and as directed by the Consultants.</t>
    </r>
  </si>
  <si>
    <r>
      <rPr>
        <b/>
        <u/>
        <sz val="9"/>
        <rFont val="Times New Roman"/>
        <family val="1"/>
      </rPr>
      <t xml:space="preserve">Concrete Window Sill 
</t>
    </r>
    <r>
      <rPr>
        <b/>
        <sz val="9"/>
        <rFont val="Times New Roman"/>
        <family val="1"/>
      </rPr>
      <t xml:space="preserve">(Refer Specs. Section # 3400)
</t>
    </r>
    <r>
      <rPr>
        <sz val="9"/>
        <rFont val="Times New Roman"/>
        <family val="1"/>
      </rPr>
      <t>Providing  and  fixing  pre-cast  concrete  window sill  to be laid on cement sand mortar including setting     with     grey     cement     slurry     and jointing/washing the ledges, curing and cleaning etc. Complete as per Drawings, and as directed by the Consultants.</t>
    </r>
  </si>
  <si>
    <r>
      <rPr>
        <b/>
        <u/>
        <sz val="9"/>
        <rFont val="Times New Roman"/>
        <family val="1"/>
      </rPr>
      <t xml:space="preserve">Precast Water Spout
(Refer Specs. Section # 3400)
</t>
    </r>
    <r>
      <rPr>
        <sz val="9"/>
        <rFont val="Times New Roman"/>
        <family val="1"/>
      </rPr>
      <t>Providing and fixing rain water spout on top roof and making channel from roof to Ground Floor on   wall.Complete   as   per   drawings   and   as directed by the Consultants.</t>
    </r>
  </si>
  <si>
    <t>EACH</t>
  </si>
  <si>
    <r>
      <rPr>
        <b/>
        <u/>
        <sz val="9"/>
        <rFont val="Times New Roman"/>
        <family val="1"/>
      </rPr>
      <t xml:space="preserve">R.C.C. Vanity Slab
</t>
    </r>
    <r>
      <rPr>
        <b/>
        <sz val="9"/>
        <rFont val="Times New Roman"/>
        <family val="1"/>
      </rPr>
      <t xml:space="preserve">(Refer Specs. Section # 3300)
</t>
    </r>
    <r>
      <rPr>
        <sz val="9"/>
        <rFont val="Times New Roman"/>
        <family val="1"/>
      </rPr>
      <t>Providing    and    laying    Reinforced    cement concrete  (1:2:4)  slab   with   3/8"  dia  steel  bars both way @ 6" c/c. including making provision for opening as per vanity size and shape, complete in all respect as per drawing and as directed by the Consultants. (Including Steel)</t>
    </r>
  </si>
  <si>
    <r>
      <rPr>
        <b/>
        <sz val="9"/>
        <rFont val="Times New Roman"/>
        <family val="1"/>
      </rPr>
      <t>Collection Division 9, Page 1
Division 9, Page 2
Division 9, Page 3
Division 9, Page 4</t>
    </r>
  </si>
  <si>
    <r>
      <rPr>
        <b/>
        <u/>
        <sz val="9"/>
        <rFont val="Times New Roman"/>
        <family val="1"/>
      </rPr>
      <t>Marble Steps for Staircase</t>
    </r>
    <r>
      <rPr>
        <b/>
        <sz val="9"/>
        <rFont val="Times New Roman"/>
        <family val="1"/>
      </rPr>
      <t xml:space="preserve"> (Refer Specs. Section #. 9630)
</t>
    </r>
    <r>
      <rPr>
        <sz val="9"/>
        <rFont val="Times New Roman"/>
        <family val="1"/>
      </rPr>
      <t>Providing  and  laying  3/4"  thick  Pre  -  polished Marble  for  steps,  landing  and  riser  (  Sample  as approved  by  the  Architects)  to  be  laid  over  1 1/2" or 2" thick (Avg.) cement sand (1:5) mortar bed  including  cutting,  leveling,  jointing,  curing, etc.  Complete  as  shown  on  drawings  and  as directed by the Consultants.</t>
    </r>
  </si>
  <si>
    <r>
      <rPr>
        <b/>
        <sz val="18"/>
        <rFont val="Times New Roman"/>
        <family val="1"/>
      </rPr>
      <t xml:space="preserve">EDUCATION CITY
</t>
    </r>
    <r>
      <rPr>
        <b/>
        <sz val="16.5"/>
        <rFont val="Times New Roman"/>
        <family val="1"/>
      </rPr>
      <t xml:space="preserve">KARACHI STAFF BUILDING
</t>
    </r>
    <r>
      <rPr>
        <b/>
        <sz val="14.5"/>
        <rFont val="Times New Roman"/>
        <family val="1"/>
      </rPr>
      <t xml:space="preserve">SUMMARY SHEET
</t>
    </r>
    <r>
      <rPr>
        <b/>
        <u/>
        <sz val="12.5"/>
        <rFont val="Times New Roman"/>
        <family val="1"/>
      </rPr>
      <t>CIVIL &amp; I.D. WORKS</t>
    </r>
  </si>
  <si>
    <t>DIVISION</t>
  </si>
  <si>
    <t>AMOUNT</t>
  </si>
  <si>
    <t>1 :</t>
  </si>
  <si>
    <t>2 :</t>
  </si>
  <si>
    <t>SITE WORK</t>
  </si>
  <si>
    <t>3 :</t>
  </si>
  <si>
    <t>CONCRETE</t>
  </si>
  <si>
    <t>4 :</t>
  </si>
  <si>
    <t>BLOCK MASONRY</t>
  </si>
  <si>
    <t>5 :</t>
  </si>
  <si>
    <t>METALS</t>
  </si>
  <si>
    <t>6 :</t>
  </si>
  <si>
    <t>WOOD WORK</t>
  </si>
  <si>
    <t>7 :</t>
  </si>
  <si>
    <t>MOISTURE PROTECTION</t>
  </si>
  <si>
    <t>8 :</t>
  </si>
  <si>
    <t>DOORS  WINDOWS AND VENTILATORS</t>
  </si>
  <si>
    <t>9 :</t>
  </si>
  <si>
    <t>FINISHES</t>
  </si>
  <si>
    <t>TOTAL :</t>
  </si>
  <si>
    <r>
      <rPr>
        <b/>
        <sz val="11"/>
        <rFont val="Times New Roman"/>
        <family val="1"/>
      </rPr>
      <t xml:space="preserve">--------------
</t>
    </r>
    <r>
      <rPr>
        <sz val="11"/>
        <rFont val="Times New Roman"/>
        <family val="1"/>
      </rPr>
      <t xml:space="preserve">Rs. </t>
    </r>
    <r>
      <rPr>
        <u/>
        <sz val="11"/>
        <rFont val="Times New Roman"/>
        <family val="1"/>
      </rPr>
      <t>                NIL                </t>
    </r>
  </si>
  <si>
    <r>
      <rPr>
        <b/>
        <sz val="11"/>
        <color rgb="FFFFFFFF"/>
        <rFont val="Times New Roman"/>
        <family val="1"/>
      </rPr>
      <t>EDUCATION CITY, KARACHI.                                                                                         Bill of Quantities
STAFF BUILDING                                                                                                        Division-2 Site Work</t>
    </r>
  </si>
  <si>
    <t>DIVISION 2. SITE WORK</t>
  </si>
  <si>
    <r>
      <rPr>
        <b/>
        <u/>
        <sz val="9"/>
        <rFont val="Times New Roman"/>
        <family val="1"/>
      </rPr>
      <t xml:space="preserve">Excavation
</t>
    </r>
    <r>
      <rPr>
        <b/>
        <sz val="9"/>
        <rFont val="Times New Roman"/>
        <family val="1"/>
      </rPr>
      <t xml:space="preserve">(Refer Spec's  Section # 2300)
</t>
    </r>
    <r>
      <rPr>
        <sz val="9"/>
        <rFont val="Times New Roman"/>
        <family val="1"/>
      </rPr>
      <t>Excavation for foundation of columns, walls, etc. in all kinds of soil upto any depth and lead including back filling of excavated earth in foundation trenches and spreading  the  approved  surplus  earth  in  plinth  area and  or  depressions  where  required  including  making provision   for   shoring   of   loose   soil   if   requried   and removal of excavated earth upto 5'-0" from edge of exavation  complete  as  per  drawing  and  as  directed</t>
    </r>
  </si>
  <si>
    <t>CFT</t>
  </si>
  <si>
    <r>
      <rPr>
        <b/>
        <u/>
        <sz val="9"/>
        <rFont val="Times New Roman"/>
        <family val="1"/>
      </rPr>
      <t xml:space="preserve">Termite Proofing
</t>
    </r>
    <r>
      <rPr>
        <b/>
        <sz val="9"/>
        <rFont val="Times New Roman"/>
        <family val="1"/>
      </rPr>
      <t xml:space="preserve">(Refer Spec's Section # 2360)
</t>
    </r>
    <r>
      <rPr>
        <sz val="9"/>
        <rFont val="Times New Roman"/>
        <family val="1"/>
      </rPr>
      <t xml:space="preserve">Providing  and  carrying  out  termite  proofing  to  all horizontal and vertical excavated surfaces to reduced level  of excavation,  layers  of fill  and  under  all  floors, external area, courtyard and tree pits at every 6" layers shall received termite using "Agenda 25 EC" by Jaffer Brothers or approved equivalent and shall be applied as directed by the consultants.  </t>
    </r>
    <r>
      <rPr>
        <b/>
        <sz val="9"/>
        <rFont val="Times New Roman"/>
        <family val="1"/>
      </rPr>
      <t>(Plinth Area)</t>
    </r>
  </si>
  <si>
    <r>
      <rPr>
        <b/>
        <u/>
        <sz val="9"/>
        <rFont val="Times New Roman"/>
        <family val="1"/>
      </rPr>
      <t xml:space="preserve">Earth Filling
</t>
    </r>
    <r>
      <rPr>
        <b/>
        <sz val="9"/>
        <rFont val="Times New Roman"/>
        <family val="1"/>
      </rPr>
      <t xml:space="preserve">(Refer Spec's  Section # 2300)
</t>
    </r>
    <r>
      <rPr>
        <sz val="9"/>
        <rFont val="Times New Roman"/>
        <family val="1"/>
      </rPr>
      <t>Earth   filling   in   plinth,   depression   and   where   ever required laid in 6" layer well watered, consolidated and compacted  with  mechanical  means  to  achive  95% modified proctor density at optimum moisture contents complete  as  per  drawing  and  as  directed  by  the Consultants</t>
    </r>
  </si>
  <si>
    <t>Brough from out Side</t>
  </si>
  <si>
    <r>
      <rPr>
        <b/>
        <u/>
        <sz val="9"/>
        <rFont val="Times New Roman"/>
        <family val="1"/>
      </rPr>
      <t xml:space="preserve">Stone Soling
</t>
    </r>
    <r>
      <rPr>
        <b/>
        <sz val="9"/>
        <rFont val="Times New Roman"/>
        <family val="1"/>
      </rPr>
      <t xml:space="preserve">(Refer Spec's  Section # 2505)
</t>
    </r>
    <r>
      <rPr>
        <sz val="9"/>
        <rFont val="Times New Roman"/>
        <family val="1"/>
      </rPr>
      <t>Providing and and laying  stone soling to  6" thickness with broken stones and filling the voids with stone metal 3/4"   to   1   1/2"   size   and   fine   sand,   well   rammed, watered,     consolidated     and     compacted     with mechanical means. complete as per drawing and as directed by the Consultant</t>
    </r>
  </si>
  <si>
    <t>DIVISION - 3 CONCRETE</t>
  </si>
  <si>
    <r>
      <rPr>
        <b/>
        <u/>
        <sz val="9"/>
        <rFont val="Times New Roman"/>
        <family val="1"/>
      </rPr>
      <t xml:space="preserve">1:4:8 in Foundation
</t>
    </r>
    <r>
      <rPr>
        <b/>
        <sz val="9"/>
        <rFont val="Times New Roman"/>
        <family val="1"/>
      </rPr>
      <t xml:space="preserve">(Refer Specs. Section # 3300)
</t>
    </r>
    <r>
      <rPr>
        <sz val="9"/>
        <rFont val="Times New Roman"/>
        <family val="1"/>
      </rPr>
      <t>Providing  and  laying  C.C.  1:4:8  bed  concrete  using sulphate  resistance  cement,  graded  screened  bajri 3/8" and down gauge as fine aggregate and  stone ballast 1" to 2" size as coarse aggregate  in foundation over  well  compacted  earth  including  levelling  and curing etc. complete as per drawing and as directed by the Consultants.</t>
    </r>
  </si>
  <si>
    <r>
      <rPr>
        <b/>
        <u/>
        <sz val="9"/>
        <rFont val="Times New Roman"/>
        <family val="1"/>
      </rPr>
      <t xml:space="preserve">1:3:6 Cast - in - Situ
</t>
    </r>
    <r>
      <rPr>
        <b/>
        <sz val="9"/>
        <rFont val="Times New Roman"/>
        <family val="1"/>
      </rPr>
      <t xml:space="preserve">(Refer Specs. Section # 3300)
</t>
    </r>
    <r>
      <rPr>
        <sz val="9"/>
        <rFont val="Times New Roman"/>
        <family val="1"/>
      </rPr>
      <t>Providing  and   laying   C.C  1:3:6  Cast  -in-  Situ  using sulphate  resistance  cement,  graded  screened  bajri 3/8"   and   down   gauge   as   fine   aggregate   and crushed  stone   3/4"  and  down  gauge   as  coarse aggragate   including   form   work   and   its   removal, curing  etc.  having  minimum  works  cube  crushing strength of 1500 p.s.i. after 28 days curing complete as per drawing and as directed by the Consultants</t>
    </r>
  </si>
  <si>
    <r>
      <rPr>
        <b/>
        <u/>
        <sz val="9"/>
        <rFont val="Times New Roman"/>
        <family val="1"/>
      </rPr>
      <t xml:space="preserve">1:9 Sub - Floor
</t>
    </r>
    <r>
      <rPr>
        <b/>
        <sz val="9"/>
        <rFont val="Times New Roman"/>
        <family val="1"/>
      </rPr>
      <t xml:space="preserve">(Refer Specs. Section # 3300)
</t>
    </r>
    <r>
      <rPr>
        <sz val="9"/>
        <rFont val="Times New Roman"/>
        <family val="1"/>
      </rPr>
      <t>Providing  and  laying  cement  concrete  1:9  (  1  - cement,  9  -  graded  screened  bajri  3/8"  and  down gauge)  for  sub  floor  laid  in  level/slope  as  required including consolidating, curing etc. complete as per drawing and as directed by the Consultants</t>
    </r>
  </si>
  <si>
    <t>3"th</t>
  </si>
  <si>
    <r>
      <rPr>
        <b/>
        <u/>
        <sz val="9"/>
        <rFont val="Times New Roman"/>
        <family val="1"/>
      </rPr>
      <t>Reinforced Cement Concrete  (f'c 3.0 ksi, Cylindrical </t>
    </r>
    <r>
      <rPr>
        <b/>
        <sz val="9"/>
        <rFont val="Times New Roman"/>
        <family val="1"/>
      </rPr>
      <t xml:space="preserve"> </t>
    </r>
    <r>
      <rPr>
        <b/>
        <u/>
        <sz val="9"/>
        <rFont val="Times New Roman"/>
        <family val="1"/>
      </rPr>
      <t>Strength)</t>
    </r>
    <r>
      <rPr>
        <b/>
        <sz val="9"/>
        <rFont val="Times New Roman"/>
        <family val="1"/>
      </rPr>
      <t xml:space="preserve"> (Refer Specs. Section # 3300)
</t>
    </r>
    <r>
      <rPr>
        <sz val="9"/>
        <rFont val="Times New Roman"/>
        <family val="1"/>
      </rPr>
      <t xml:space="preserve">Providing  &amp;  placing  straight  or  curved  cast-in  place
designed  mix  Reinforced  Cement  Concrete  having f'c  3.0  ksi  (Cylindrical  Strength)  with  machine  mixing using   S.R.  /  Ordinary  Portland  Cement,  Erecting  / Removing   form   work   leaving   unbroken   concrete joints,    compacting    through    electro-mechanical vibrator,   curing,   furnishing   all   constituent   material including   placing   of   all   pipes,   sleeves,   conduits, fittings. Complete as per Drawings, Specifications and as directed by the Consultants.
</t>
    </r>
    <r>
      <rPr>
        <b/>
        <sz val="9"/>
        <rFont val="Times New Roman"/>
        <family val="1"/>
      </rPr>
      <t>(Excluding cost of Steel Reinforcement)</t>
    </r>
  </si>
  <si>
    <t>Upto Plinth Level (Using S.R. Cement)</t>
  </si>
  <si>
    <t>a.</t>
  </si>
  <si>
    <t>Footing</t>
  </si>
  <si>
    <t>Sub-Total</t>
  </si>
  <si>
    <t>b.</t>
  </si>
  <si>
    <t>Plinth Beams</t>
  </si>
  <si>
    <t>c.</t>
  </si>
  <si>
    <t>Column</t>
  </si>
  <si>
    <t>d.</t>
  </si>
  <si>
    <t>SOG</t>
  </si>
  <si>
    <t>In Super Structure (Using O.P. Cement)</t>
  </si>
  <si>
    <t>Columns</t>
  </si>
  <si>
    <t>Beam</t>
  </si>
  <si>
    <t>Slab</t>
  </si>
  <si>
    <t>i</t>
  </si>
  <si>
    <t>6"thick</t>
  </si>
  <si>
    <t>ii</t>
  </si>
  <si>
    <t>4"thick</t>
  </si>
  <si>
    <t>Staircase</t>
  </si>
  <si>
    <t>e.</t>
  </si>
  <si>
    <t>Lintle</t>
  </si>
  <si>
    <r>
      <rPr>
        <b/>
        <u/>
        <sz val="9"/>
        <rFont val="Times New Roman"/>
        <family val="1"/>
      </rPr>
      <t xml:space="preserve">Reinforcement Bars
</t>
    </r>
    <r>
      <rPr>
        <b/>
        <sz val="9"/>
        <rFont val="Times New Roman"/>
        <family val="1"/>
      </rPr>
      <t xml:space="preserve">(Refer Specs. Section # 3300)
</t>
    </r>
    <r>
      <rPr>
        <sz val="9"/>
        <rFont val="Times New Roman"/>
        <family val="1"/>
      </rPr>
      <t>Providing   cutting,   bending,   binding   and   placing reinforcement  tor  steel  bars  in  position  on  C.C.  pre- cast spacer tying with binding 20SWG complete with the cost of binding wire etc.  as per drawing and as directed by the Consultants.</t>
    </r>
  </si>
  <si>
    <r>
      <rPr>
        <b/>
        <sz val="9"/>
        <rFont val="Times New Roman"/>
        <family val="1"/>
      </rPr>
      <t>Collection Division 3, Page 1
Division 3, Page 2</t>
    </r>
  </si>
  <si>
    <t>DIVISION  4. BLOCK MASONRY</t>
  </si>
  <si>
    <r>
      <rPr>
        <b/>
        <u/>
        <sz val="9"/>
        <rFont val="Times New Roman"/>
        <family val="1"/>
      </rPr>
      <t xml:space="preserve">Block Masonry
</t>
    </r>
    <r>
      <rPr>
        <b/>
        <sz val="9"/>
        <rFont val="Times New Roman"/>
        <family val="1"/>
      </rPr>
      <t xml:space="preserve">(Refer Spec's Section # 4050 &amp; 4200)
</t>
    </r>
    <r>
      <rPr>
        <sz val="9"/>
        <rFont val="Times New Roman"/>
        <family val="1"/>
      </rPr>
      <t>Providing   and   laying  solid   concrete  block   wall (having   strength   800   psi   minimum)   laid   in   1:4 cement mortar including curing,raking out of joints etc, complete as per drawings and as directed by the Consultants</t>
    </r>
  </si>
  <si>
    <t>8" thick</t>
  </si>
  <si>
    <t>4" thick</t>
  </si>
  <si>
    <r>
      <rPr>
        <b/>
        <u/>
        <sz val="9"/>
        <rFont val="Times New Roman"/>
        <family val="1"/>
      </rPr>
      <t>Cement Concrete Plateform</t>
    </r>
    <r>
      <rPr>
        <b/>
        <sz val="9"/>
        <rFont val="Times New Roman"/>
        <family val="1"/>
      </rPr>
      <t xml:space="preserve"> (Refer Specs. Section # 3300)
</t>
    </r>
    <r>
      <rPr>
        <sz val="9"/>
        <rFont val="Times New Roman"/>
        <family val="1"/>
      </rPr>
      <t>Providig and laying 1:3:6 Plateform 4" high including levelling, curing, etc,complete as per drawings and
as directed by the Consultants.</t>
    </r>
  </si>
  <si>
    <r>
      <rPr>
        <b/>
        <u/>
        <sz val="9"/>
        <rFont val="Times New Roman"/>
        <family val="1"/>
      </rPr>
      <t xml:space="preserve">Entrance Steps
</t>
    </r>
    <r>
      <rPr>
        <b/>
        <sz val="9"/>
        <rFont val="Times New Roman"/>
        <family val="1"/>
      </rPr>
      <t xml:space="preserve">(Refer Spec's Section # 4050 &amp; 4200)
</t>
    </r>
    <r>
      <rPr>
        <sz val="9"/>
        <rFont val="Times New Roman"/>
        <family val="1"/>
      </rPr>
      <t>Providing and laying  1:3:6 C.C solid blocks 6" x 8" x 12" for entrance steps laid in mortar  1:6 (1 - cement 6 - fine sand ) with levelling, curing etc. complete as per drawing and as directed by the Consultants.</t>
    </r>
  </si>
  <si>
    <r>
      <rPr>
        <b/>
        <u/>
        <sz val="9"/>
        <rFont val="Times New Roman"/>
        <family val="1"/>
      </rPr>
      <t>Ramed Earth Reinforced Wall / Column</t>
    </r>
    <r>
      <rPr>
        <b/>
        <sz val="9"/>
        <rFont val="Times New Roman"/>
        <family val="1"/>
      </rPr>
      <t xml:space="preserve"> (Refer Spec's Section # 3330)
</t>
    </r>
    <r>
      <rPr>
        <sz val="9"/>
        <rFont val="Times New Roman"/>
        <family val="1"/>
      </rPr>
      <t xml:space="preserve">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t>
    </r>
    <r>
      <rPr>
        <b/>
        <sz val="9"/>
        <rFont val="Times New Roman"/>
        <family val="1"/>
      </rPr>
      <t>(Including Steel bars)</t>
    </r>
  </si>
  <si>
    <t>Above Grade</t>
  </si>
  <si>
    <r>
      <rPr>
        <b/>
        <sz val="9"/>
        <rFont val="Times New Roman"/>
        <family val="1"/>
      </rPr>
      <t>Collection Division 4, Page 1
Division 4, Page 2</t>
    </r>
  </si>
  <si>
    <r>
      <rPr>
        <b/>
        <u/>
        <sz val="9"/>
        <rFont val="Times New Roman"/>
        <family val="1"/>
      </rPr>
      <t xml:space="preserve">Ramed Earth Wall Cladding
</t>
    </r>
    <r>
      <rPr>
        <b/>
        <sz val="9"/>
        <rFont val="Times New Roman"/>
        <family val="1"/>
      </rPr>
      <t xml:space="preserve">(Refer Specs. Section # 3330, 4050 &amp; 4200)
</t>
    </r>
    <r>
      <rPr>
        <sz val="9"/>
        <rFont val="Times New Roman"/>
        <family val="1"/>
      </rPr>
      <t xml:space="preserve">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t>
    </r>
    <r>
      <rPr>
        <b/>
        <sz val="9"/>
        <rFont val="Times New Roman"/>
        <family val="1"/>
      </rPr>
      <t>(Including Steel bars)</t>
    </r>
  </si>
  <si>
    <r>
      <rPr>
        <b/>
        <sz val="12"/>
        <color rgb="FFFFFFFF"/>
        <rFont val="Times New Roman"/>
        <family val="1"/>
      </rPr>
      <t>EDUCATION CITY, KARACHI.                                                                                Bill of Quantities
STAFF BUILDING                                                                                         Division - 5 Metal Work</t>
    </r>
  </si>
  <si>
    <r>
      <rPr>
        <b/>
        <sz val="10"/>
        <rFont val="Times New Roman"/>
        <family val="1"/>
      </rPr>
      <t>RATE
(Rs)</t>
    </r>
  </si>
  <si>
    <r>
      <rPr>
        <b/>
        <sz val="10"/>
        <rFont val="Times New Roman"/>
        <family val="1"/>
      </rPr>
      <t>AMOUNT
(Rs)</t>
    </r>
  </si>
  <si>
    <r>
      <rPr>
        <b/>
        <u/>
        <sz val="10"/>
        <rFont val="Times New Roman"/>
        <family val="1"/>
      </rPr>
      <t xml:space="preserve">M.S. Railing for staircase
</t>
    </r>
    <r>
      <rPr>
        <b/>
        <sz val="10"/>
        <rFont val="Times New Roman"/>
        <family val="1"/>
      </rPr>
      <t xml:space="preserve">(Refer Spec's Section # 5120 &amp; 5500)
</t>
    </r>
    <r>
      <rPr>
        <sz val="10"/>
        <rFont val="Times New Roman"/>
        <family val="1"/>
      </rPr>
      <t>Providing, fabricating and fixing Mild Steel railing using 3/4" square bar (vertical) at 6" c/c bolted with  6"  x  6"  x  1/2"  thick  M.S.  plate  at  alternate steps  including  3/4"  square  bar  top  &amp;  bottom bracing and 2" dia M.S. pipe top hand rail, (All
M.S.  members  shall  have  sprayed  on  Enamel paint finished over a base coat of Zinc chromate including   all   necessary   hardware   and   fixing arrangements  as  shown  on  drawings  and  as directed by the Consultants.</t>
    </r>
  </si>
  <si>
    <r>
      <rPr>
        <b/>
        <sz val="10"/>
        <color rgb="FFFFFFFF"/>
        <rFont val="Times New Roman"/>
        <family val="1"/>
      </rPr>
      <t xml:space="preserve">EDUCATION CITY, KARACHI.                                                                                             </t>
    </r>
    <r>
      <rPr>
        <b/>
        <vertAlign val="superscript"/>
        <sz val="10"/>
        <color rgb="FFFFFFFF"/>
        <rFont val="Times New Roman"/>
        <family val="1"/>
      </rPr>
      <t xml:space="preserve">Bill of Quantities
</t>
    </r>
    <r>
      <rPr>
        <b/>
        <sz val="10"/>
        <color rgb="FFFFFFFF"/>
        <rFont val="Times New Roman"/>
        <family val="1"/>
      </rPr>
      <t>STAFF BUILDING                                                                                                     Division - 6  Wood Work</t>
    </r>
  </si>
  <si>
    <r>
      <rPr>
        <b/>
        <sz val="8"/>
        <rFont val="Times New Roman"/>
        <family val="1"/>
      </rPr>
      <t>RATE
(Rs)</t>
    </r>
  </si>
  <si>
    <r>
      <rPr>
        <b/>
        <sz val="8"/>
        <rFont val="Times New Roman"/>
        <family val="1"/>
      </rPr>
      <t>AMOUNT
(Rs)</t>
    </r>
  </si>
  <si>
    <r>
      <rPr>
        <b/>
        <u/>
        <sz val="8"/>
        <rFont val="Times New Roman"/>
        <family val="1"/>
      </rPr>
      <t>Base Cabinet with Marble Top for Kitchen</t>
    </r>
    <r>
      <rPr>
        <b/>
        <sz val="8"/>
        <rFont val="Times New Roman"/>
        <family val="1"/>
      </rPr>
      <t xml:space="preserve"> (Refer Spec's Section # 6400)
</t>
    </r>
    <r>
      <rPr>
        <sz val="8"/>
        <rFont val="Times New Roman"/>
        <family val="1"/>
      </rPr>
      <t>Providing, making and fixing wooden base cabinet using 3/4"  thick  Partex  board  top,   adjustable  shelves,  drawer and shutter with white  textured formica topping and 3/4" x  3/8"  thick  Ash   wood  lipping  on  edges,  including   pre- polished   half   round   edge   marble   top.   All   Ash   wood surface to be finished with clear lacquer polish, including approved hardware, hinges, handles etc. complete as per drawings and as directed by the Consultants.</t>
    </r>
  </si>
  <si>
    <r>
      <rPr>
        <b/>
        <u/>
        <sz val="8"/>
        <rFont val="Times New Roman"/>
        <family val="1"/>
      </rPr>
      <t>Upper Cabinet for Kitchen</t>
    </r>
    <r>
      <rPr>
        <b/>
        <sz val="8"/>
        <rFont val="Times New Roman"/>
        <family val="1"/>
      </rPr>
      <t xml:space="preserve"> (Refer Spec's Section # 6400)
</t>
    </r>
    <r>
      <rPr>
        <sz val="8"/>
        <rFont val="Times New Roman"/>
        <family val="1"/>
      </rPr>
      <t>Providing, making and fixing wooden upper cabinet using 3/4"   thick   Partex   board   with   white   textured   formica topping and Ash wood lipping to exposed edges including adjustable  shelving.  All  Ash  wood  surface  to  be  finished with  clear  lacquer  polish,  including  approved  hardware, hinges,  handles  etc.  complete  as  per  drawings  and  as directed by the Consultants.</t>
    </r>
  </si>
  <si>
    <r>
      <rPr>
        <b/>
        <sz val="11"/>
        <color rgb="FFFFFFFF"/>
        <rFont val="Times New Roman"/>
        <family val="1"/>
      </rPr>
      <t>EDUCATION CITY, KARACHI.                                                                                     Bill of Quantities
STAFF BUILDING                                                                                         Division - 7 Moisture Work</t>
    </r>
  </si>
  <si>
    <r>
      <rPr>
        <b/>
        <u/>
        <sz val="9"/>
        <rFont val="Times New Roman"/>
        <family val="1"/>
      </rPr>
      <t>Water Proofing for Wet Areas</t>
    </r>
    <r>
      <rPr>
        <b/>
        <sz val="9"/>
        <rFont val="Times New Roman"/>
        <family val="1"/>
      </rPr>
      <t xml:space="preserve"> </t>
    </r>
    <r>
      <rPr>
        <b/>
        <u/>
        <sz val="9"/>
        <rFont val="Times New Roman"/>
        <family val="1"/>
      </rPr>
      <t xml:space="preserve">(Refer Spec's Section # 7100)
</t>
    </r>
    <r>
      <rPr>
        <sz val="9"/>
        <rFont val="Times New Roman"/>
        <family val="1"/>
      </rPr>
      <t>Providing  and  applying  Acrylic  based  water  Proofing, Brush bond of FOSROC or Brushcrete of FEB or approved equivalent in two coats including primer coat. Complete as per drawing and as directed by the Consultants.</t>
    </r>
  </si>
  <si>
    <r>
      <rPr>
        <b/>
        <u/>
        <sz val="9"/>
        <rFont val="Times New Roman"/>
        <family val="1"/>
      </rPr>
      <t>Damp Proof Course (Bitumen Coating).</t>
    </r>
    <r>
      <rPr>
        <b/>
        <sz val="9"/>
        <rFont val="Times New Roman"/>
        <family val="1"/>
      </rPr>
      <t xml:space="preserve"> </t>
    </r>
    <r>
      <rPr>
        <b/>
        <u/>
        <sz val="9"/>
        <rFont val="Times New Roman"/>
        <family val="1"/>
      </rPr>
      <t xml:space="preserve">(Refer Spec's Section # 7100)
</t>
    </r>
    <r>
      <rPr>
        <sz val="9"/>
        <rFont val="Times New Roman"/>
        <family val="1"/>
      </rPr>
      <t>Providing  and  applying  1/8"  thick  damp  proof  course using  AHS  hycarb  bitumen  (60  lbs/100  Sft)  on  top  of interior   and   exterior   Plinth   beams,   complete   as   per
drawing and as directed by the Consultants.</t>
    </r>
  </si>
  <si>
    <r>
      <rPr>
        <b/>
        <u/>
        <sz val="9"/>
        <rFont val="Times New Roman"/>
        <family val="1"/>
      </rPr>
      <t xml:space="preserve">Bitumen Coating
(Refer Spec's Section # 7100)
</t>
    </r>
    <r>
      <rPr>
        <sz val="9"/>
        <rFont val="Times New Roman"/>
        <family val="1"/>
      </rPr>
      <t>Providing and applying hot bitumen 70-80 grade 60 Lbs. per 100 Sft. to all horizontal and vertical sides of structure upto   Plinth   Level   complete   as   per   drawing   and   as directed by the Consultants.</t>
    </r>
  </si>
  <si>
    <r>
      <rPr>
        <b/>
        <u/>
        <sz val="9"/>
        <rFont val="Times New Roman"/>
        <family val="1"/>
      </rPr>
      <t>Water Proofing Under SOG </t>
    </r>
    <r>
      <rPr>
        <b/>
        <sz val="9"/>
        <rFont val="Times New Roman"/>
        <family val="1"/>
      </rPr>
      <t xml:space="preserve"> </t>
    </r>
    <r>
      <rPr>
        <b/>
        <u/>
        <sz val="9"/>
        <rFont val="Times New Roman"/>
        <family val="1"/>
      </rPr>
      <t xml:space="preserve">(Refer Spec's Section # 7100)
</t>
    </r>
    <r>
      <rPr>
        <sz val="9"/>
        <rFont val="Times New Roman"/>
        <family val="1"/>
      </rPr>
      <t>Providing  and  applying  hot  bitumen  of  grade  80-100 having coverage of 60lbs/100 Sft over screed icluding 6 mill   thick   polythene   sheet   over   bitumen   coating, complete   as   per   drawing   and   as   directed   by   the Consultant.</t>
    </r>
  </si>
  <si>
    <r>
      <rPr>
        <b/>
        <u/>
        <sz val="9"/>
        <rFont val="Times New Roman"/>
        <family val="1"/>
      </rPr>
      <t xml:space="preserve">Roofing Treatment
(Refer Spec's Section # 7560)
</t>
    </r>
    <r>
      <rPr>
        <sz val="9"/>
        <rFont val="Times New Roman"/>
        <family val="1"/>
      </rPr>
      <t>Providing  and  laying  roofing  treatment  over  flat  roof consisting of laying 2" thick (average) C.C. 1:2:4 screed laid in required slope, applying hot bitumen of grade 80- 100 having coverage of 60lbs/100 Sft over screed icluding 2"  thick  heavy  density  polystyrene  board  (  32  kg/cum) insulation  over  bitumen,  having  6  mill  thick  polythene sheet  over  polystyrene  board,  and  finally  laying  12"x12" Clay  Tile  finished,  complete  as  per  drawing  and  as directed by the Consultant.</t>
    </r>
  </si>
  <si>
    <r>
      <rPr>
        <b/>
        <u/>
        <sz val="9"/>
        <rFont val="Times New Roman"/>
        <family val="1"/>
      </rPr>
      <t>Sealant (Pointing Mastics)</t>
    </r>
    <r>
      <rPr>
        <b/>
        <sz val="9"/>
        <rFont val="Times New Roman"/>
        <family val="1"/>
      </rPr>
      <t xml:space="preserve"> </t>
    </r>
    <r>
      <rPr>
        <b/>
        <u/>
        <sz val="9"/>
        <rFont val="Times New Roman"/>
        <family val="1"/>
      </rPr>
      <t xml:space="preserve">(Refer Spec's Section # 7900)
</t>
    </r>
    <r>
      <rPr>
        <sz val="9"/>
        <rFont val="Times New Roman"/>
        <family val="1"/>
      </rPr>
      <t>Providing     and     applying     sealant     of     approved manufacturer   to   provide   a   positive   barrier   against penetration   of   air   and   moisture   at   periphery   of Aluminum/Wooden Doors, Windows and Ventilators and wherever required as directed by the Consultant.</t>
    </r>
  </si>
  <si>
    <r>
      <rPr>
        <b/>
        <sz val="11"/>
        <color rgb="FFFFFFFF"/>
        <rFont val="Times New Roman"/>
        <family val="1"/>
      </rPr>
      <t>EDUCATION CITY, KARACHI.                                                                                Bill of Quantities
STAFF BUILDING                                                                       Division - 8 Doors/Windows/Vent.</t>
    </r>
  </si>
  <si>
    <r>
      <rPr>
        <b/>
        <u/>
        <sz val="9"/>
        <rFont val="Times New Roman"/>
        <family val="1"/>
      </rPr>
      <t xml:space="preserve">Metal Door Frames 
</t>
    </r>
    <r>
      <rPr>
        <b/>
        <sz val="9"/>
        <rFont val="Times New Roman"/>
        <family val="1"/>
      </rPr>
      <t xml:space="preserve">(Refer Spec's Section # 8100)
</t>
    </r>
    <r>
      <rPr>
        <sz val="9"/>
        <rFont val="Times New Roman"/>
        <family val="1"/>
      </rPr>
      <t>Providing,  fabricating  and  fixing   hollow  metal frame  for  doors  using  16  gauge  pressed  sheet metal.  Frames  to  be  fabricated  by  continuous welding,   reinforcement   for   hinge,   lock   and closer,  frames  to  be  filled  with  cement  sand mortar  (1:6)  including  anchoring  as  per  details finish with zinc chromate at workshop and with approved    enamel    paint    after    installation. Provisions for installation of all hardware shall be made in the frame.</t>
    </r>
  </si>
  <si>
    <t>Size: 10" x 2"</t>
  </si>
  <si>
    <t>D1   = 3'-3" x 7'-0" (Bed Rooms and Lounge)</t>
  </si>
  <si>
    <t>D2 = 2"-9" x 7'-0" (Kitchen and Toilet)</t>
  </si>
  <si>
    <r>
      <rPr>
        <b/>
        <u/>
        <sz val="9"/>
        <rFont val="Times New Roman"/>
        <family val="1"/>
      </rPr>
      <t>Aluminum Windows / Ventilators</t>
    </r>
    <r>
      <rPr>
        <b/>
        <sz val="9"/>
        <rFont val="Times New Roman"/>
        <family val="1"/>
      </rPr>
      <t xml:space="preserve"> </t>
    </r>
    <r>
      <rPr>
        <b/>
        <u/>
        <sz val="9"/>
        <rFont val="Times New Roman"/>
        <family val="1"/>
      </rPr>
      <t xml:space="preserve">(Refer Spec's Section # 8520)
</t>
    </r>
    <r>
      <rPr>
        <sz val="9"/>
        <rFont val="Times New Roman"/>
        <family val="1"/>
      </rPr>
      <t>Providing  and  fixing  aluminum  glazed  windows
and ventilators using natural anodized aluminum (openable/fixed)  with  fly  proof  shutters  section as  approved  by  the  Architects  including  6mm thick   clear   glass   with   all   necessary   fixing arrangents      including      approved      quality hardwares,  handles,  latches  etc.  Complete  as per drawing and as directed by Consultants.</t>
    </r>
  </si>
  <si>
    <r>
      <rPr>
        <b/>
        <u/>
        <sz val="9"/>
        <rFont val="Times New Roman"/>
        <family val="1"/>
      </rPr>
      <t xml:space="preserve">External Plaster 
</t>
    </r>
    <r>
      <rPr>
        <b/>
        <sz val="9"/>
        <rFont val="Times New Roman"/>
        <family val="1"/>
      </rPr>
      <t xml:space="preserve">(Refer Specs. Section #. 9200)
</t>
    </r>
    <r>
      <rPr>
        <sz val="9"/>
        <rFont val="Times New Roman"/>
        <family val="1"/>
      </rPr>
      <t>Providing  and  laying  3/4"  thick  smooth  cement  sand plaster  (1:4)  to  external  surface  including  scaffolding, levelling,  finishing,  curing  etc.  at  any  height  including making vertical and horizontal control joints. Complete in all  respect  as  per  drawings  and  as  directed  by  the Consultants.</t>
    </r>
  </si>
  <si>
    <r>
      <rPr>
        <b/>
        <u/>
        <sz val="9"/>
        <rFont val="Times New Roman"/>
        <family val="1"/>
      </rPr>
      <t>Matt Enamel Paint on Walls</t>
    </r>
    <r>
      <rPr>
        <b/>
        <sz val="9"/>
        <rFont val="Times New Roman"/>
        <family val="1"/>
      </rPr>
      <t xml:space="preserve"> (Refer Specs. Section # 9900)
</t>
    </r>
    <r>
      <rPr>
        <sz val="9"/>
        <rFont val="Times New Roman"/>
        <family val="1"/>
      </rPr>
      <t>Providing  and  applying  3  coats  of  matt  enamel   paint (Burger/ICI  of approved shade) on  internal  surface, i.e. walls  and  columns  etc.,   roller  applied  having  egg-shell finish  over  a  base  coat  of  Primer,   including  scraping, surface preparation and providing scaffolding complete as per drawings and as directed by the Consultants.</t>
    </r>
  </si>
  <si>
    <r>
      <rPr>
        <b/>
        <u/>
        <sz val="9"/>
        <rFont val="Times New Roman"/>
        <family val="1"/>
      </rPr>
      <t>External Painting / Weather Shield </t>
    </r>
    <r>
      <rPr>
        <b/>
        <sz val="9"/>
        <rFont val="Times New Roman"/>
        <family val="1"/>
      </rPr>
      <t xml:space="preserve"> (Refer Specs. Section # 9900)
</t>
    </r>
    <r>
      <rPr>
        <sz val="9"/>
        <rFont val="Times New Roman"/>
        <family val="1"/>
      </rPr>
      <t>Providing and applying 3 coats of weathershield paint (ICI
/  Burger  Paint  or   approved  equivalent   of  approved special  colour  shade  )  on  external  surfaces  including applying  a  coat  of  primer,  preparation  of  base  etc. including  cost  of  steel  pipe  scaffolding.  Complete  in  all respect   as   per   drawings   and   as   directed   by   the Consultants.</t>
    </r>
  </si>
  <si>
    <r>
      <rPr>
        <b/>
        <u/>
        <sz val="9"/>
        <rFont val="Times New Roman"/>
        <family val="1"/>
      </rPr>
      <t>Matt Porcelain Tile Flooring</t>
    </r>
    <r>
      <rPr>
        <b/>
        <sz val="9"/>
        <rFont val="Times New Roman"/>
        <family val="1"/>
      </rPr>
      <t xml:space="preserve">. (Refer Specs. Section #. 9300)
</t>
    </r>
    <r>
      <rPr>
        <sz val="9"/>
        <rFont val="Times New Roman"/>
        <family val="1"/>
      </rPr>
      <t>Providing  and  laying  porcelain  tiles  floor  using  following sizes  Matt  finish  (Colour  and  shade  as  approved  by  the Architect) to  be laid  over 2  3/4"thick cement  sand (1:5) mortar bed   including setting and  jointing and washing the tiles with white cement slurry etc. as per drawings and as directed by the Consultants.</t>
    </r>
  </si>
  <si>
    <t>12" x 12" Kitchen</t>
  </si>
  <si>
    <t>24" x 12" Toilet / Powder</t>
  </si>
  <si>
    <r>
      <rPr>
        <b/>
        <u/>
        <sz val="9"/>
        <rFont val="Times New Roman"/>
        <family val="1"/>
      </rPr>
      <t>Glazed Porcelain Tiles Dado</t>
    </r>
    <r>
      <rPr>
        <b/>
        <sz val="9"/>
        <rFont val="Times New Roman"/>
        <family val="1"/>
      </rPr>
      <t xml:space="preserve"> (Refer Specs. Section # 9300)
</t>
    </r>
    <r>
      <rPr>
        <sz val="9"/>
        <rFont val="Times New Roman"/>
        <family val="1"/>
      </rPr>
      <t>Providing and laying Porcelain Tiles dado using following sizes (colour and shade as approved by the Architect) to be laid over 1/2" thick cement sand scratched plaster  1:5 (1-cement, 5-fine sand) including setting the tiles with grey cement  slurry   jointing,  cutting,  washing  the  tiles  with matching colour cement slurry, curing and cleaning etc., complete   as   per   drawing   and   as   directed   by   the Consultants.</t>
    </r>
  </si>
  <si>
    <t>24"x 12" Toilet  (Matt Finish)</t>
  </si>
  <si>
    <t>4"x 4" Kitchen (Polished Finish)</t>
  </si>
  <si>
    <r>
      <rPr>
        <b/>
        <u/>
        <sz val="9"/>
        <rFont val="Times New Roman"/>
        <family val="1"/>
      </rPr>
      <t xml:space="preserve">Porcelain Tiles Skirting
</t>
    </r>
    <r>
      <rPr>
        <b/>
        <sz val="9"/>
        <rFont val="Times New Roman"/>
        <family val="1"/>
      </rPr>
      <t xml:space="preserve">(Refer Specs. Section # 9300)
</t>
    </r>
    <r>
      <rPr>
        <sz val="9"/>
        <rFont val="Times New Roman"/>
        <family val="1"/>
      </rPr>
      <t>Providing  and  laying  Porcelain  tiles  Skirting  4"  High  over 1/2" thick cement sand scretched plaster 1:4   (1- cement, 4-fine sand) including setting the tiles with white  cement slurry  and  jointing/washing  the  tiles  with  white  cement slurry   in   required   shade,   curing   and   cleaning   etc. Complete in all respect as per drawings and as directed by the Consultants.</t>
    </r>
  </si>
  <si>
    <r>
      <rPr>
        <sz val="9"/>
        <rFont val="Times New Roman"/>
        <family val="1"/>
      </rPr>
      <t>RFT</t>
    </r>
  </si>
  <si>
    <r>
      <rPr>
        <b/>
        <u/>
        <sz val="9"/>
        <rFont val="Times New Roman"/>
        <family val="1"/>
      </rPr>
      <t>Cement Concrete Floor</t>
    </r>
    <r>
      <rPr>
        <b/>
        <sz val="9"/>
        <rFont val="Times New Roman"/>
        <family val="1"/>
      </rPr>
      <t xml:space="preserve"> (Refer Specs. Section # 9740)
</t>
    </r>
    <r>
      <rPr>
        <sz val="9"/>
        <rFont val="Times New Roman"/>
        <family val="1"/>
      </rPr>
      <t>Providing  and  laying  2"  thick  cement  concrete  1:6  (  1  - cement, 6 - graded screened bajri 3/8" and down gauge) for cement concrete floor laid in level/slope as required including  consolidating,  curing   etc.  complete   as  per drawing and as directed by the Consultants.</t>
    </r>
  </si>
  <si>
    <r>
      <rPr>
        <sz val="9"/>
        <rFont val="Times New Roman"/>
        <family val="1"/>
      </rPr>
      <t>SFT</t>
    </r>
  </si>
  <si>
    <r>
      <rPr>
        <b/>
        <u/>
        <sz val="9"/>
        <rFont val="Times New Roman"/>
        <family val="1"/>
      </rPr>
      <t>Cement Concrete finish for Staircase</t>
    </r>
    <r>
      <rPr>
        <b/>
        <sz val="9"/>
        <rFont val="Times New Roman"/>
        <family val="1"/>
      </rPr>
      <t xml:space="preserve"> (Refer Specs. Section # 9740)
</t>
    </r>
    <r>
      <rPr>
        <sz val="9"/>
        <rFont val="Times New Roman"/>
        <family val="1"/>
      </rPr>
      <t>Providing and laying cement concrete 1:6 ( 1 - cement, 6 graded screened bajri 3/8" and down gauge) for cement concrete finish of staircase laid in level/slope as required including  consolidating,  curing   etc.  complete   as  per drawing and as directed by the Consultants.</t>
    </r>
  </si>
  <si>
    <r>
      <rPr>
        <b/>
        <sz val="9"/>
        <rFont val="Times New Roman"/>
        <family val="1"/>
      </rPr>
      <t>Sub-Total</t>
    </r>
  </si>
  <si>
    <r>
      <rPr>
        <b/>
        <u/>
        <sz val="9"/>
        <rFont val="Times New Roman"/>
        <family val="1"/>
      </rPr>
      <t xml:space="preserve">Precast Water Spout
(Refer Specs. Section # 3400)
</t>
    </r>
    <r>
      <rPr>
        <sz val="9"/>
        <rFont val="Times New Roman"/>
        <family val="1"/>
      </rPr>
      <t>Providing  and  fixing  rain  water  spout  on  top  roof  and making    channel    from    roof    to    Ground    Floor    on wall.Complete  as  per  drawings  and  as  directed  by  the Consultants.</t>
    </r>
  </si>
  <si>
    <r>
      <rPr>
        <sz val="9"/>
        <rFont val="Times New Roman"/>
        <family val="1"/>
      </rPr>
      <t>Each</t>
    </r>
  </si>
  <si>
    <r>
      <rPr>
        <b/>
        <u/>
        <sz val="9"/>
        <rFont val="Times New Roman"/>
        <family val="1"/>
      </rPr>
      <t xml:space="preserve">Vanity Mirror 
</t>
    </r>
    <r>
      <rPr>
        <sz val="9"/>
        <rFont val="Times New Roman"/>
        <family val="1"/>
      </rPr>
      <t>Providing and fixing imported Mirror 6mm thick having 1" Dia.  Stainless  Steel  Studd  to  be  screwed  on  Toilet  wall complete in all respects as per drawings and as directed by the Consultants.</t>
    </r>
  </si>
  <si>
    <r>
      <rPr>
        <b/>
        <u/>
        <sz val="9"/>
        <rFont val="Times New Roman"/>
        <family val="1"/>
      </rPr>
      <t xml:space="preserve">R.C.C. Vanity Slab
</t>
    </r>
    <r>
      <rPr>
        <b/>
        <sz val="9"/>
        <rFont val="Times New Roman"/>
        <family val="1"/>
      </rPr>
      <t xml:space="preserve">(Refer Specs. Section # 3300)
</t>
    </r>
    <r>
      <rPr>
        <sz val="9"/>
        <rFont val="Times New Roman"/>
        <family val="1"/>
      </rPr>
      <t>Providing and laying Reinforced cement concrete (1:2:4) slab  with  3/8" dia steel bars both way @ 6" c/c. including making provision for opening as per vanity size and shape, complete in all respect as per drawing and as directed by the Consultants.(Including Steel)</t>
    </r>
  </si>
  <si>
    <r>
      <rPr>
        <b/>
        <u/>
        <sz val="9"/>
        <rFont val="Times New Roman"/>
        <family val="1"/>
      </rPr>
      <t xml:space="preserve">Marble Vanity Top with Apron
</t>
    </r>
    <r>
      <rPr>
        <b/>
        <sz val="9"/>
        <rFont val="Times New Roman"/>
        <family val="1"/>
      </rPr>
      <t xml:space="preserve">.
</t>
    </r>
    <r>
      <rPr>
        <sz val="9"/>
        <rFont val="Times New Roman"/>
        <family val="1"/>
      </rPr>
      <t>Providing  and  laying  Pre-polished  (Chemical  polished) 3/4" thick  Verona Marble vanity top (Colour and shade as approved  by  the  Architect)  having  bull  nose  to  be  laid over 3/4" thick C.C. bed on R.C.C. vanity  slab including 1/2"  thick  plaster  on  vanity  R.C.C.  slab  bottom  side, complete   as   per   drawing   and   as   directed   by   the Consultants.</t>
    </r>
  </si>
  <si>
    <r>
      <rPr>
        <b/>
        <u/>
        <sz val="9"/>
        <rFont val="Times New Roman"/>
        <family val="1"/>
      </rPr>
      <t xml:space="preserve">Concrete Window Sill
(Refer Specs. Section # 3400) 
</t>
    </r>
    <r>
      <rPr>
        <sz val="9"/>
        <rFont val="Times New Roman"/>
        <family val="1"/>
      </rPr>
      <t>Providing and fixing  pre-cast concrete window sill  to be laid  on  cement  sand  mortar  including  setting  with  grey cement slurry and jointing/washing the ledges, curing and cleaning etc. Complete as per Drawings, and as directed by the Consultants.</t>
    </r>
  </si>
  <si>
    <r>
      <rPr>
        <b/>
        <u/>
        <sz val="9"/>
        <rFont val="Times New Roman"/>
        <family val="1"/>
      </rPr>
      <t xml:space="preserve">Stone Coping
</t>
    </r>
    <r>
      <rPr>
        <b/>
        <sz val="9"/>
        <rFont val="Times New Roman"/>
        <family val="1"/>
      </rPr>
      <t xml:space="preserve">(Refer Specs. Section # 9630)
</t>
    </r>
    <r>
      <rPr>
        <sz val="9"/>
        <rFont val="Times New Roman"/>
        <family val="1"/>
      </rPr>
      <t>Providing and fixing 18" x 3" thick Stone coping on parapet top  to be laid on cement sand mortar including setting with  maching  cement  slurry  and  jointing/washing  the ledges,   curing   and   cleaning   etc.   Complete   as   per Drawings, and as directed by the Consultants.</t>
    </r>
  </si>
  <si>
    <r>
      <rPr>
        <b/>
        <sz val="9"/>
        <rFont val="Times New Roman"/>
        <family val="1"/>
      </rPr>
      <t>Collection Division 9, Page 1
Division 9, Page 2
Division 9, Page 3</t>
    </r>
  </si>
  <si>
    <r>
      <rPr>
        <b/>
        <u/>
        <sz val="9"/>
        <rFont val="Times New Roman"/>
        <family val="1"/>
      </rPr>
      <t xml:space="preserve">Internal Plaster
</t>
    </r>
    <r>
      <rPr>
        <b/>
        <sz val="9"/>
        <rFont val="Times New Roman"/>
        <family val="1"/>
      </rPr>
      <t xml:space="preserve">(Refer Specs. Section #. 9200)
</t>
    </r>
    <r>
      <rPr>
        <sz val="9"/>
        <rFont val="Times New Roman"/>
        <family val="1"/>
      </rPr>
      <t xml:space="preserve">Providing  and  applying  1/2"  thick  smooth  cement  sand plaster  (internal)  in  plumb  and  line  with  ratio  1:5   (1  - cement, 5 - fine sand) on walls, columns and ceiling etc. in straight/curved  surfaces  at  any  height  including  curing, making edges and corners, scaffolding etc., complete in all  respect  as  per  drawings  and  as  per  directed  by  the Consultants.
</t>
    </r>
    <r>
      <rPr>
        <b/>
        <sz val="9"/>
        <rFont val="Times New Roman"/>
        <family val="1"/>
      </rPr>
      <t xml:space="preserve">Note:  </t>
    </r>
    <r>
      <rPr>
        <sz val="9"/>
        <rFont val="Times New Roman"/>
        <family val="1"/>
      </rPr>
      <t>Expanded metal to be provided and fixed on the joints between concrete and block masonry and at every joint of electric conduits.</t>
    </r>
  </si>
  <si>
    <r>
      <rPr>
        <b/>
        <u/>
        <sz val="9"/>
        <rFont val="Times New Roman"/>
        <family val="1"/>
      </rPr>
      <t>Plastic Emulsion Paint. </t>
    </r>
    <r>
      <rPr>
        <b/>
        <sz val="9"/>
        <rFont val="Times New Roman"/>
        <family val="1"/>
      </rPr>
      <t xml:space="preserve">  (Refer Specs. Section # 9900)
</t>
    </r>
    <r>
      <rPr>
        <sz val="9"/>
        <rFont val="Times New Roman"/>
        <family val="1"/>
      </rPr>
      <t>Providing and applying 3 coats of Plastic Emulsion paint (ICI/Berger/Jotun    paint    or   approved    equivalent   of approved  shade)  to  concrete  /  gypsum  ceiling  and applying  a  coat  of  primer,  preparation  of  base  etc. Compete as shown on drawings and as directed by the Consultants</t>
    </r>
  </si>
  <si>
    <t>--------------</t>
  </si>
  <si>
    <t>10 :</t>
  </si>
  <si>
    <t>PLANTATION</t>
  </si>
  <si>
    <r>
      <t xml:space="preserve">Rs. </t>
    </r>
    <r>
      <rPr>
        <u/>
        <sz val="10"/>
        <rFont val="Times New Roman"/>
        <family val="1"/>
      </rPr>
      <t>                NIL               </t>
    </r>
  </si>
  <si>
    <r>
      <rPr>
        <sz val="10"/>
        <rFont val="Times New Roman"/>
        <family val="1"/>
      </rPr>
      <t>CONTRACTOR'S SIGNATURE
AND STAMP</t>
    </r>
  </si>
  <si>
    <r>
      <rPr>
        <b/>
        <sz val="14"/>
        <rFont val="Times New Roman"/>
        <family val="1"/>
      </rPr>
      <t>EDUCATION CITY
KARACHI
EXTERNAL DEVELOPMENT WORK
SUMMARY SHEET</t>
    </r>
  </si>
  <si>
    <r>
      <rPr>
        <b/>
        <u/>
        <sz val="9"/>
        <rFont val="Times New Roman"/>
        <family val="1"/>
      </rPr>
      <t xml:space="preserve">Excavation
</t>
    </r>
    <r>
      <rPr>
        <b/>
        <sz val="9"/>
        <rFont val="Times New Roman"/>
        <family val="1"/>
      </rPr>
      <t xml:space="preserve">(Refer Spec's  Section # 2300)
</t>
    </r>
    <r>
      <rPr>
        <sz val="9"/>
        <rFont val="Times New Roman"/>
        <family val="1"/>
      </rPr>
      <t>Excavation for foundation of columns, walls, etc. in all kinds of soil upto any depth and lead including back filling  of  excavated  earth  in  foundation  trenches  and spreading  the  approved  surplus  earth  in  plinth  area and  or  depressions  where  required  including  making provision for shoring of loose soil if requried and removal of excavated earth upto 5'-0" from edge of exavation complete  as  per  drawing  and  as  directed  by  the</t>
    </r>
  </si>
  <si>
    <r>
      <rPr>
        <b/>
        <u/>
        <sz val="9"/>
        <rFont val="Times New Roman"/>
        <family val="1"/>
      </rPr>
      <t xml:space="preserve">Termite Proofing
</t>
    </r>
    <r>
      <rPr>
        <b/>
        <sz val="9"/>
        <rFont val="Times New Roman"/>
        <family val="1"/>
      </rPr>
      <t xml:space="preserve">(Refer Spec's Section # 2360)
</t>
    </r>
    <r>
      <rPr>
        <sz val="9"/>
        <rFont val="Times New Roman"/>
        <family val="1"/>
      </rPr>
      <t xml:space="preserve">Providing   and   carrying   out   termite   proofing   to   all horizontal and vertical excavated surfaces to reduced level  of  excavation,  layers  of  fill  and  under  all  floors, external area, courtyard and tree pits at every 6" layers shall received termite using "Agenda 25 EC" by Jaffer Brothers or approved equivalent and shall be applied as directed by the consultants.  </t>
    </r>
    <r>
      <rPr>
        <b/>
        <sz val="9"/>
        <rFont val="Times New Roman"/>
        <family val="1"/>
      </rPr>
      <t>(Plinth Area)</t>
    </r>
  </si>
  <si>
    <r>
      <rPr>
        <b/>
        <u/>
        <sz val="9"/>
        <rFont val="Times New Roman"/>
        <family val="1"/>
      </rPr>
      <t xml:space="preserve">Stone Soling
</t>
    </r>
    <r>
      <rPr>
        <b/>
        <sz val="9"/>
        <rFont val="Times New Roman"/>
        <family val="1"/>
      </rPr>
      <t xml:space="preserve">(Refer Spec's  Section # 2505)
</t>
    </r>
    <r>
      <rPr>
        <sz val="9"/>
        <rFont val="Times New Roman"/>
        <family val="1"/>
      </rPr>
      <t>Providing  and  and  laying   stone  soling  with  broken stones  and  filling  the  voids  with  stone  metal  3/4"  to  1 1/2"   size   and   fine   sand,   well   rammed,   watered, consolidated    and    compacted    with    mechanical means. complete as per drawing and as directed by the Consultant</t>
    </r>
  </si>
  <si>
    <t>6" Thick  (Below Rip Rap Stone Floor / Footpath)</t>
  </si>
  <si>
    <r>
      <rPr>
        <b/>
        <sz val="9"/>
        <rFont val="Times New Roman"/>
        <family val="1"/>
      </rPr>
      <t xml:space="preserve">2.5
</t>
    </r>
    <r>
      <rPr>
        <sz val="9"/>
        <rFont val="Times New Roman"/>
        <family val="1"/>
      </rPr>
      <t>i)
ii) iii)
iv)
v)
vi)</t>
    </r>
  </si>
  <si>
    <r>
      <rPr>
        <b/>
        <u/>
        <sz val="9"/>
        <rFont val="Times New Roman"/>
        <family val="1"/>
      </rPr>
      <t xml:space="preserve">Water Bound Maccadum (For Road)
</t>
    </r>
    <r>
      <rPr>
        <sz val="9"/>
        <rFont val="Times New Roman"/>
        <family val="1"/>
      </rPr>
      <t>Providing  &amp;  laying  Water  Bound  Maccadum  with  the following items:
Spread Stone Ballast (Avg. size 2"), the loose material to be 4" in thickness and roll with 3-passes of 10 ton roller.
Spread   excavated   clay   on   stone   ballast.   Keep spreading the clay untill the clay fills all voids.
Ensure that the earth does not cover the stone ballast, if it does - broom finish the surface. Stone ballast should remain visible all the time.
Sprinkle  water  in  small  quantity  so  that  clay  layer becomes damp. Start compaction with 10 ton roller.
Add more clay, Sprinkle water &amp; compact untill move of the roller squeezez water out of  WBM.
Repeat steps (i) to (v) to achieve total thickness.
All   above   to   be   taken   as   a   complete   job   in accordance with relevant drawings and as directed by
the Consultants.</t>
    </r>
  </si>
  <si>
    <r>
      <rPr>
        <b/>
        <sz val="9"/>
        <rFont val="Times New Roman"/>
        <family val="1"/>
      </rPr>
      <t>Collection Division 2, Page 1
Division 2, Page 2</t>
    </r>
  </si>
  <si>
    <r>
      <rPr>
        <b/>
        <u/>
        <sz val="9"/>
        <rFont val="Times New Roman"/>
        <family val="1"/>
      </rPr>
      <t xml:space="preserve">1:4:8 in Foundation
</t>
    </r>
    <r>
      <rPr>
        <b/>
        <sz val="9"/>
        <rFont val="Times New Roman"/>
        <family val="1"/>
      </rPr>
      <t xml:space="preserve">(Refer Specs. Section # 3300)
</t>
    </r>
    <r>
      <rPr>
        <sz val="9"/>
        <rFont val="Times New Roman"/>
        <family val="1"/>
      </rPr>
      <t>Providing and laying  C.C. 1:4:8 bed concrete using sulphate  resistance  cement,  graded  screened  bajri 3/8" and down gauge as fine aggregate and  stone ballast 1" to 2" size as coarse aggregate  in foundation over  well  compacted  earth  including  levelling  and curing etc. complete as per drawing and as directed by the Consultants.</t>
    </r>
  </si>
  <si>
    <r>
      <rPr>
        <b/>
        <u/>
        <sz val="9"/>
        <rFont val="Times New Roman"/>
        <family val="1"/>
      </rPr>
      <t xml:space="preserve">1:9 Sub Floor.
</t>
    </r>
    <r>
      <rPr>
        <b/>
        <sz val="9"/>
        <rFont val="Times New Roman"/>
        <family val="1"/>
      </rPr>
      <t xml:space="preserve">(Refer Specs. Section # 3300)
</t>
    </r>
    <r>
      <rPr>
        <sz val="9"/>
        <rFont val="Times New Roman"/>
        <family val="1"/>
      </rPr>
      <t>Providing  and  laying  cement  concrete  1:9  (  1  - cement,  9  -  graded  screened  bajri  3/8"  and  down gauge)  for  sub  floor  laid  in  level/slope  as  required including consolidating, curing etc. complete as per drawing and as directed by the Consultants</t>
    </r>
  </si>
  <si>
    <t>Rip Rap Base Floor</t>
  </si>
  <si>
    <r>
      <rPr>
        <b/>
        <u/>
        <sz val="9"/>
        <rFont val="Times New Roman"/>
        <family val="1"/>
      </rPr>
      <t>Reinforced Cement Concrete (f'c 3.0 ksi, Cylindrical </t>
    </r>
    <r>
      <rPr>
        <b/>
        <sz val="9"/>
        <rFont val="Times New Roman"/>
        <family val="1"/>
      </rPr>
      <t xml:space="preserve"> </t>
    </r>
    <r>
      <rPr>
        <b/>
        <u/>
        <sz val="9"/>
        <rFont val="Times New Roman"/>
        <family val="1"/>
      </rPr>
      <t>Strength)</t>
    </r>
    <r>
      <rPr>
        <b/>
        <sz val="9"/>
        <rFont val="Times New Roman"/>
        <family val="1"/>
      </rPr>
      <t xml:space="preserve"> (Refer Specs. Section # 3300)
</t>
    </r>
    <r>
      <rPr>
        <sz val="9"/>
        <rFont val="Times New Roman"/>
        <family val="1"/>
      </rPr>
      <t>Providing  &amp;  placing  straight  or  curved  cast-in  place designed  mix  Reinforced  Cement  Concrete  having f'c 3.0 ksi (Cylindrical Strength) with machine mixing using   S.R.  /  Ordinary  Portland  Cement,  Erecting  / Removing   form   work   leaving   unbroken   concrete joints,    compacting    through    electro-mechanical vibrator,   curing,   furnishing   all   constituent   material including   placing   of   all   pipes,   sleeves,   conduits, fittings. Complete as per Drawings, Specifications and as directed by the Consultants.
(Excluding cost of Steel Reinforcement)</t>
    </r>
  </si>
  <si>
    <r>
      <rPr>
        <b/>
        <u/>
        <sz val="9"/>
        <rFont val="Times New Roman"/>
        <family val="1"/>
      </rPr>
      <t>Upto Plinth Level (Using S.R. Cement)</t>
    </r>
  </si>
  <si>
    <t>SOG 4" Thick</t>
  </si>
  <si>
    <r>
      <rPr>
        <b/>
        <u/>
        <sz val="9"/>
        <rFont val="Times New Roman"/>
        <family val="1"/>
      </rPr>
      <t>In Super Structure (Using O.P. Cement)</t>
    </r>
  </si>
  <si>
    <t>Beams</t>
  </si>
  <si>
    <t>Slab (6"thick)</t>
  </si>
  <si>
    <r>
      <rPr>
        <b/>
        <sz val="11"/>
        <color rgb="FFFFFFFF"/>
        <rFont val="Times New Roman"/>
        <family val="1"/>
      </rPr>
      <t>EDUCATION CITY, KARACHI.                                                                               Bill of Quantities
EXTERNAL DEVELOPMENT                                                                  Division - 4 Block Masonry</t>
    </r>
  </si>
  <si>
    <r>
      <rPr>
        <b/>
        <u/>
        <sz val="9"/>
        <rFont val="Times New Roman"/>
        <family val="1"/>
      </rPr>
      <t xml:space="preserve">Block Masonry
</t>
    </r>
    <r>
      <rPr>
        <b/>
        <sz val="9"/>
        <rFont val="Times New Roman"/>
        <family val="1"/>
      </rPr>
      <t xml:space="preserve">(Refer Spec's Section # 4050 &amp; 4200)
</t>
    </r>
    <r>
      <rPr>
        <sz val="9"/>
        <rFont val="Times New Roman"/>
        <family val="1"/>
      </rPr>
      <t>Providing  and  laying  solid  concrete  block  wall (having  strength  800  psi  minimum)  laid  in  1:4 cement  mortar  including  curing,raking  out  of joints  etc,  complete  as  per  drawings  and  as directed by the Consultants</t>
    </r>
  </si>
  <si>
    <r>
      <rPr>
        <b/>
        <u/>
        <sz val="9"/>
        <rFont val="Times New Roman"/>
        <family val="1"/>
      </rPr>
      <t>Ramed Earth Reinforced Wall / Column</t>
    </r>
    <r>
      <rPr>
        <b/>
        <sz val="9"/>
        <rFont val="Times New Roman"/>
        <family val="1"/>
      </rPr>
      <t xml:space="preserve"> (Refer Spec's Section # 3330)
</t>
    </r>
    <r>
      <rPr>
        <sz val="9"/>
        <rFont val="Times New Roman"/>
        <family val="1"/>
      </rPr>
      <t xml:space="preserve">Providing  and  laying  12"  thick  Solid  Rammed Earth Reinforced Wall to be made-up of a damp mixture   of    approved   soil,   cement,   pigment (Bayer) and admixtures blend to be consistant for all  work  and  to  be  poured  into  an  external supported Torsion box that moulds the shape of a wall section creating a solid wall of earth. Wall to be reinforced horizontally and vertically with steel bars as shown on drawings. The wall to be built verticaly in layers not excceding 12" in height well rammed / compressed (mechanically) including consolidation, curing, removal of form work etc. Complete as per Drawings, Specifications and as directed by the Consultants.
</t>
    </r>
    <r>
      <rPr>
        <b/>
        <sz val="9"/>
        <rFont val="Times New Roman"/>
        <family val="1"/>
      </rPr>
      <t>(Including Steel bars)</t>
    </r>
  </si>
  <si>
    <r>
      <rPr>
        <b/>
        <u/>
        <sz val="9"/>
        <rFont val="Times New Roman"/>
        <family val="1"/>
      </rPr>
      <t xml:space="preserve">Ramed Earth Wall Cladding
</t>
    </r>
    <r>
      <rPr>
        <b/>
        <sz val="9"/>
        <rFont val="Times New Roman"/>
        <family val="1"/>
      </rPr>
      <t xml:space="preserve">(Refer Specs. Section # 3330, 4050 &amp; 4200)
</t>
    </r>
    <r>
      <rPr>
        <sz val="9"/>
        <rFont val="Times New Roman"/>
        <family val="1"/>
      </rPr>
      <t xml:space="preserve">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t>
    </r>
    <r>
      <rPr>
        <b/>
        <sz val="9"/>
        <rFont val="Times New Roman"/>
        <family val="1"/>
      </rPr>
      <t>(Including   Steel
bars)</t>
    </r>
  </si>
  <si>
    <r>
      <rPr>
        <b/>
        <sz val="11"/>
        <color rgb="FFFFFFFF"/>
        <rFont val="Times New Roman"/>
        <family val="1"/>
      </rPr>
      <t>EDUCATION CITY, KARACHI.                                                                               Bill of Quantities
EXTERNAL DEVELOPMENT                                                                         Division - 5 Metal Work</t>
    </r>
  </si>
  <si>
    <r>
      <rPr>
        <b/>
        <u/>
        <sz val="9"/>
        <rFont val="Times New Roman"/>
        <family val="1"/>
      </rPr>
      <t xml:space="preserve">Structural Steel Work
</t>
    </r>
    <r>
      <rPr>
        <b/>
        <sz val="9"/>
        <rFont val="Times New Roman"/>
        <family val="1"/>
      </rPr>
      <t xml:space="preserve">(Refer Spec's Section # 5120 &amp; 5500)
</t>
    </r>
    <r>
      <rPr>
        <sz val="8"/>
        <rFont val="Times New Roman"/>
        <family val="1"/>
      </rPr>
      <t>Providing,  fabricating and  fixing  Structural  Steel   using
M.S.  Girders/  Angles  /  Base  plates  /  Gusset  Plates  / Chequered   Plates   /   V-Plate   all   kind   of   Bolts   etc, welded properly with each other. (All welded joints to be  grinded  properly  to  have  smooth  finish:  All  M.S. members shall have sprayed-on Enamel paint finish over a base coat of Zinc chromate)  including all necessary hardware   and   fixing   arrangements   as   shown   on Drawings  /  Details,  Specifications  and  as  directed  by the Consultants.</t>
    </r>
  </si>
  <si>
    <r>
      <rPr>
        <b/>
        <u/>
        <sz val="9"/>
        <rFont val="Times New Roman"/>
        <family val="1"/>
      </rPr>
      <t xml:space="preserve">M.S. Gates 
</t>
    </r>
    <r>
      <rPr>
        <b/>
        <sz val="9"/>
        <rFont val="Times New Roman"/>
        <family val="1"/>
      </rPr>
      <t xml:space="preserve">(Refer Spec's Section # 5120 &amp; 5500)
</t>
    </r>
    <r>
      <rPr>
        <sz val="8"/>
        <rFont val="Times New Roman"/>
        <family val="1"/>
      </rPr>
      <t>Providing,  fabricating  and  fixing  Metal  gates  frame hollow tube vertical posts at each ends. The shutter to be  made  up   horizonital  M.S.  solid  bar  @  4"  equal distances, welded with vertical post. 1" x 1" vertical M.S. solid bars to be inserted &amp; welded in horizontal bar holes @ 4" c/c.  with all necessary fixing arrangements, wheel, stainless    steel    track,    Lock,    flanges    &amp;    anchor bolts.Including applying 2 coats of approved color zinc chromate. complete in all respect as per drawings &amp; as directed by the consultant.</t>
    </r>
  </si>
  <si>
    <r>
      <rPr>
        <b/>
        <u/>
        <sz val="9"/>
        <rFont val="Times New Roman"/>
        <family val="1"/>
      </rPr>
      <t xml:space="preserve">Barbed wire
</t>
    </r>
    <r>
      <rPr>
        <b/>
        <sz val="9"/>
        <rFont val="Times New Roman"/>
        <family val="1"/>
      </rPr>
      <t xml:space="preserve">(Refer Spec's Section # 5120 &amp; 5500)
</t>
    </r>
    <r>
      <rPr>
        <sz val="8"/>
        <rFont val="Times New Roman"/>
        <family val="1"/>
      </rPr>
      <t>Providing , fabricating and fixing barbed wire on outer periphery,  using  1  1/2''  x  1  1/2''x  1/8"thick  M.S.  angle (vertical) @ 10'-0" c/c and barbed wire (horizontal) @ 9" c/c.    fixed  with  M.S.  angle  including  all  necessary hardware and fixing arrangemnts as per drawings and
as directed by the Consultants.</t>
    </r>
  </si>
  <si>
    <r>
      <rPr>
        <b/>
        <u/>
        <sz val="9"/>
        <rFont val="Times New Roman"/>
        <family val="1"/>
      </rPr>
      <t>Water Proofing for Wet Areas </t>
    </r>
    <r>
      <rPr>
        <b/>
        <sz val="9"/>
        <rFont val="Times New Roman"/>
        <family val="1"/>
      </rPr>
      <t xml:space="preserve"> (Refer Specs. Section # 7100)
</t>
    </r>
    <r>
      <rPr>
        <sz val="9"/>
        <rFont val="Times New Roman"/>
        <family val="1"/>
      </rPr>
      <t>Providing    and    applying    Acrylic    based    water Proofing, Brush bond of FOSROC or Brushcrete of FEB or   approved   equivalent   in   two   coats   including primer   coat.   Complete   as   per   drawing   and   as
directed by the Consultants</t>
    </r>
  </si>
  <si>
    <r>
      <rPr>
        <b/>
        <u/>
        <sz val="9"/>
        <rFont val="Times New Roman"/>
        <family val="1"/>
      </rPr>
      <t>Damp Proof Course (Bitumen Coating).</t>
    </r>
    <r>
      <rPr>
        <b/>
        <sz val="9"/>
        <rFont val="Times New Roman"/>
        <family val="1"/>
      </rPr>
      <t xml:space="preserve"> (Refer Specs. Section # 7100)
</t>
    </r>
    <r>
      <rPr>
        <sz val="9"/>
        <rFont val="Times New Roman"/>
        <family val="1"/>
      </rPr>
      <t>Providing and applying 1/8" thick damp proof course using AHS hycarb bitumen (60 lbs/100 Sft) on top of interior  and  exterior  Plinth  beams,  complete  as  per drawing and as directed by the Consultants.</t>
    </r>
  </si>
  <si>
    <r>
      <rPr>
        <b/>
        <u/>
        <sz val="9"/>
        <rFont val="Times New Roman"/>
        <family val="1"/>
      </rPr>
      <t xml:space="preserve">Bitumen Coating 
</t>
    </r>
    <r>
      <rPr>
        <b/>
        <sz val="9"/>
        <rFont val="Times New Roman"/>
        <family val="1"/>
      </rPr>
      <t xml:space="preserve">(Refer Specs. Section # 7100)
</t>
    </r>
    <r>
      <rPr>
        <sz val="9"/>
        <rFont val="Times New Roman"/>
        <family val="1"/>
      </rPr>
      <t>Providing and applying hot bitumen 70-80 grade 60 Lbs. per 100 Sft. to all horizontal and vertical sides of structure upto Plinth Level complete as per drawing and as directed by the Consultants.</t>
    </r>
  </si>
  <si>
    <r>
      <rPr>
        <b/>
        <u/>
        <sz val="9"/>
        <rFont val="Times New Roman"/>
        <family val="1"/>
      </rPr>
      <t>Water Proofing Under SOG / Rip Rap Stone Floor</t>
    </r>
    <r>
      <rPr>
        <b/>
        <sz val="9"/>
        <rFont val="Times New Roman"/>
        <family val="1"/>
      </rPr>
      <t xml:space="preserve"> (Refer Specs. Section # 7100)
</t>
    </r>
    <r>
      <rPr>
        <sz val="9"/>
        <rFont val="Times New Roman"/>
        <family val="1"/>
      </rPr>
      <t>Providing and applying hot bitumen of grade 80-100 having   coverage   of   60lbs/100   Sft   over   screed icluding  6  mill  thick  polythene  sheet  over  bitumen coating, complete as per drawing and as directed
by the Consultant</t>
    </r>
  </si>
  <si>
    <t>Under SOG</t>
  </si>
  <si>
    <t>Under Stone Floor</t>
  </si>
  <si>
    <r>
      <rPr>
        <b/>
        <u/>
        <sz val="9"/>
        <rFont val="Times New Roman"/>
        <family val="1"/>
      </rPr>
      <t xml:space="preserve">Roofing Treatment
</t>
    </r>
    <r>
      <rPr>
        <b/>
        <sz val="9"/>
        <rFont val="Times New Roman"/>
        <family val="1"/>
      </rPr>
      <t xml:space="preserve">(Refer Specs. Section # 7560)
</t>
    </r>
    <r>
      <rPr>
        <sz val="9"/>
        <rFont val="Times New Roman"/>
        <family val="1"/>
      </rPr>
      <t>Providing and laying roofing treatment over flat roof consisting  of  laying  2"  thick  (average)  C.C.  1:2:4 screed laid in required slope, applying hot bitumen of  grade  80-100  having  coverage  of  60lbs/100  Sft over    screed    icluding    2"    thick    heavy    density polystyrene   board   (   32   kg/cum)   insulation   over bitumen,  having  6  mill  thick  polythene  sheet  over polystyrene board, and finally laying 12"x12" Clay Tile finished, complete as per drawing and as directed by the Consultant.</t>
    </r>
  </si>
  <si>
    <r>
      <rPr>
        <b/>
        <u/>
        <sz val="9"/>
        <rFont val="Times New Roman"/>
        <family val="1"/>
      </rPr>
      <t>Sealant (Pointing Mastics)</t>
    </r>
    <r>
      <rPr>
        <b/>
        <sz val="9"/>
        <rFont val="Times New Roman"/>
        <family val="1"/>
      </rPr>
      <t xml:space="preserve"> (Refer Specs. Section # 7900)
</t>
    </r>
    <r>
      <rPr>
        <sz val="9"/>
        <rFont val="Times New Roman"/>
        <family val="1"/>
      </rPr>
      <t>Providing    and    applying    sealant    of    approved manufacturer  to  provide  a  positive  barrier  against penetration  of  air  and  moisture  at  periphery  of Aluminum/Wooden  Doors,  Windows  and  Ventilators and    wherever    required    as    directed    by    the
Consultant</t>
    </r>
  </si>
  <si>
    <r>
      <rPr>
        <b/>
        <sz val="9"/>
        <rFont val="Times New Roman"/>
        <family val="1"/>
      </rPr>
      <t>Collection Division 7, Page 1
Division 7, Page 2</t>
    </r>
  </si>
  <si>
    <r>
      <rPr>
        <b/>
        <sz val="11"/>
        <color rgb="FFFFFFFF"/>
        <rFont val="Times New Roman"/>
        <family val="1"/>
      </rPr>
      <t>EDUCATION CITY, KARACHI.                                                                                Bill of Quantities
EXTERNAL DEVELOPMENT                                                       Division - 8 Doors/Windows/Vent.</t>
    </r>
  </si>
  <si>
    <r>
      <rPr>
        <b/>
        <u/>
        <sz val="9"/>
        <rFont val="Times New Roman"/>
        <family val="1"/>
      </rPr>
      <t xml:space="preserve">Metal Door Frames 
</t>
    </r>
    <r>
      <rPr>
        <b/>
        <sz val="9"/>
        <rFont val="Times New Roman"/>
        <family val="1"/>
      </rPr>
      <t xml:space="preserve">(Refer Specs. Section # 8100)
</t>
    </r>
    <r>
      <rPr>
        <sz val="9"/>
        <rFont val="Times New Roman"/>
        <family val="1"/>
      </rPr>
      <t>Providing,  fabricating  and  fixing   hollow  metal frame  for  doors  using  16  gauge  pressed  sheet metal.  Frames  to  be  fabricated  by  continuous welding,   reinforcement   for   hinge,   lock   and closer,  frames  to  be  filled  with  cement  sand mortar  (1:6)  including  anchoring  as  per  details finish with zinc chromate at workshop and with approved    enamel    paint    after    installation. Provisions for installation of all hardware shall be made in the frame.</t>
    </r>
  </si>
  <si>
    <r>
      <rPr>
        <b/>
        <u/>
        <sz val="9"/>
        <rFont val="Times New Roman"/>
        <family val="1"/>
      </rPr>
      <t xml:space="preserve">Solid Core Door  
</t>
    </r>
    <r>
      <rPr>
        <b/>
        <sz val="9"/>
        <rFont val="Times New Roman"/>
        <family val="1"/>
      </rPr>
      <t xml:space="preserve">(Refer Specs. Section # 8200)
</t>
    </r>
    <r>
      <rPr>
        <sz val="9"/>
        <rFont val="Times New Roman"/>
        <family val="1"/>
      </rPr>
      <t>Providing,  making  and  fixing  1  1/2"  thick  solid Core  Door  shutter  comprising  of  6"  top  rail,  6" mid rail, 6" bottom rail, 6" wide styles (using solid ash wood), having 1 1/4" thick Commercial Ply in between   with   Formica   finish   on   both   faces including  approved  door  lock,  hinges  and  all necessary hardwares. Complete as per drawing and as directed by the Consultants..</t>
    </r>
  </si>
  <si>
    <r>
      <rPr>
        <b/>
        <u/>
        <sz val="9"/>
        <rFont val="Times New Roman"/>
        <family val="1"/>
      </rPr>
      <t xml:space="preserve">Internal Plaster
</t>
    </r>
    <r>
      <rPr>
        <b/>
        <sz val="9"/>
        <rFont val="Times New Roman"/>
        <family val="1"/>
      </rPr>
      <t xml:space="preserve">(Refer Specs. Section #. 9200)
</t>
    </r>
    <r>
      <rPr>
        <sz val="9"/>
        <rFont val="Times New Roman"/>
        <family val="1"/>
      </rPr>
      <t xml:space="preserve">Providing  and  applying  1/2"  thick  smooth  cement sand plaster (internal) in plumb and line with ratio 1:5  (1  -  cement,  5  -  fine  sand)  on  walls,  columns and ceiling etc. in straight/curved surfaces at any height including curing, making edges and corners, scaffolding  etc.,  complete  in  all  respect  as  per drawings and as per directed by the Consultants.
</t>
    </r>
    <r>
      <rPr>
        <b/>
        <sz val="9"/>
        <rFont val="Times New Roman"/>
        <family val="1"/>
      </rPr>
      <t xml:space="preserve">Note: </t>
    </r>
    <r>
      <rPr>
        <sz val="9"/>
        <rFont val="Times New Roman"/>
        <family val="1"/>
      </rPr>
      <t>Expanded metal to be provided and fixed on the  joints  between  concrete  and  block  masonry
and at every joint of electric conduits.</t>
    </r>
  </si>
  <si>
    <r>
      <rPr>
        <b/>
        <u/>
        <sz val="9"/>
        <rFont val="Times New Roman"/>
        <family val="1"/>
      </rPr>
      <t xml:space="preserve">External Plaster 
</t>
    </r>
    <r>
      <rPr>
        <b/>
        <sz val="9"/>
        <rFont val="Times New Roman"/>
        <family val="1"/>
      </rPr>
      <t xml:space="preserve">(Refer Specs. Section #. 9200)
</t>
    </r>
    <r>
      <rPr>
        <sz val="9"/>
        <rFont val="Times New Roman"/>
        <family val="1"/>
      </rPr>
      <t>Providing and laying 3/4" thick smooth cement sand plaster     (1:4)    to    external     surface     including scaffolding,  levelling,  finishing,  curing  etc.  at  any height   including   making   vertical   and   horizontal control   joints.   Complete   in   all   respect   as   per drawings and as directed by the Consultants.</t>
    </r>
  </si>
  <si>
    <r>
      <rPr>
        <b/>
        <u/>
        <sz val="9"/>
        <rFont val="Times New Roman"/>
        <family val="1"/>
      </rPr>
      <t>Matt Enamel Paint on Walls</t>
    </r>
    <r>
      <rPr>
        <b/>
        <sz val="9"/>
        <rFont val="Times New Roman"/>
        <family val="1"/>
      </rPr>
      <t xml:space="preserve"> (Refer Specs. Section # 9900)
</t>
    </r>
    <r>
      <rPr>
        <sz val="9"/>
        <rFont val="Times New Roman"/>
        <family val="1"/>
      </rPr>
      <t>Providing  and  applying  3  coats  of  matt  enamel paint  (Burger/ICI  of  approved  shade)  on  internal surface, i.e. walls and columns etc.,  roller applied having egg-shell finish over a base coat of Primer, including    scraping,    surface    preparation    and providing  scaffolding  complete  as  per  drawings and as directed by the Consultants.</t>
    </r>
  </si>
  <si>
    <r>
      <rPr>
        <b/>
        <u/>
        <sz val="9"/>
        <rFont val="Times New Roman"/>
        <family val="1"/>
      </rPr>
      <t>Plastic Emulsion Paint on Ceiling</t>
    </r>
    <r>
      <rPr>
        <b/>
        <sz val="9"/>
        <rFont val="Times New Roman"/>
        <family val="1"/>
      </rPr>
      <t xml:space="preserve"> (Refer Specs. Section # 9900)
</t>
    </r>
    <r>
      <rPr>
        <sz val="9"/>
        <rFont val="Times New Roman"/>
        <family val="1"/>
      </rPr>
      <t>Providing and applying 3 coats of Plastic Emulsion paint     (ICI/Berger/Jotun     paint     or     approved equivalent   of   approved   shade)   to   concrete   / gypsum  ceiling  and  applying  a  coat  of  primer, preparation  of  base  etc.  Compete  as  shown  on drawings and as directed by the Consultants.</t>
    </r>
  </si>
  <si>
    <r>
      <rPr>
        <b/>
        <u/>
        <sz val="9"/>
        <rFont val="Times New Roman"/>
        <family val="1"/>
      </rPr>
      <t>External Painting / Weather Shield </t>
    </r>
    <r>
      <rPr>
        <b/>
        <sz val="9"/>
        <rFont val="Times New Roman"/>
        <family val="1"/>
      </rPr>
      <t xml:space="preserve"> (Refer Specs. Section # 9900)
</t>
    </r>
    <r>
      <rPr>
        <sz val="9"/>
        <rFont val="Times New Roman"/>
        <family val="1"/>
      </rPr>
      <t>Providing  and  applying  3  coats  of  weathershield paint (ICI / Burger Paint or approved equivalent of approved   special   colour   shade   )   on   external surfaces   including   applying   a   coat   of   primer, preparation of base etc. including cost of steel pipe scaffolding. Complete in all respect as per drawings and as directed by the Consultants.</t>
    </r>
  </si>
  <si>
    <r>
      <rPr>
        <b/>
        <u/>
        <sz val="9"/>
        <rFont val="Times New Roman"/>
        <family val="1"/>
      </rPr>
      <t>Glazed Porcelain Tiles Dado</t>
    </r>
    <r>
      <rPr>
        <b/>
        <sz val="9"/>
        <rFont val="Times New Roman"/>
        <family val="1"/>
      </rPr>
      <t xml:space="preserve"> (Refer Specs. Section # 9300)
</t>
    </r>
    <r>
      <rPr>
        <sz val="9"/>
        <rFont val="Times New Roman"/>
        <family val="1"/>
      </rPr>
      <t>Providing  and  laying  Porcelain  Tiles  dado  using following  sizes  (colour  and  shade as  approved by the  Architect)  to  be  laid  over  1/2"  thick  cement sand scratched plaster  1:5 (1-cement, 5-fine sand) including  setting  the  tiles  with  grey  cement  slurry jointing,  cutting,  washing  the  tiles  with  matching colour  cement  slurry,  curing  and  cleaning  etc., complete  as  per  drawing  and  as  directed  by  the</t>
    </r>
  </si>
  <si>
    <t>"    "</t>
  </si>
  <si>
    <r>
      <rPr>
        <b/>
        <u/>
        <sz val="9"/>
        <rFont val="Times New Roman"/>
        <family val="1"/>
      </rPr>
      <t>Matt Porcelain Tile Flooring</t>
    </r>
    <r>
      <rPr>
        <b/>
        <sz val="9"/>
        <rFont val="Times New Roman"/>
        <family val="1"/>
      </rPr>
      <t xml:space="preserve">. (Refer Specs. Section #. 9300)
</t>
    </r>
    <r>
      <rPr>
        <sz val="9"/>
        <rFont val="Times New Roman"/>
        <family val="1"/>
      </rPr>
      <t>Providing   and   laying   porcelain   tiles   floor  using following  sizes  Matt  finish  (Colour  and  shade  as approved  by  the  Architect)  to  be  laid  over  2 3/4"thick cement sand (1:5) mortar bed   including setting and  jointing and washing the tiles with white cement slurry etc. as per drawings and as directed
by the Consultants</t>
    </r>
  </si>
  <si>
    <t>8" x 8" toilet</t>
  </si>
  <si>
    <r>
      <rPr>
        <b/>
        <u/>
        <sz val="9"/>
        <rFont val="Times New Roman"/>
        <family val="1"/>
      </rPr>
      <t>Cement Concrete Floor</t>
    </r>
    <r>
      <rPr>
        <b/>
        <sz val="9"/>
        <rFont val="Times New Roman"/>
        <family val="1"/>
      </rPr>
      <t xml:space="preserve"> (Refer Specs. Section # 9740)
</t>
    </r>
    <r>
      <rPr>
        <sz val="9"/>
        <rFont val="Times New Roman"/>
        <family val="1"/>
      </rPr>
      <t>Providing and laying 2" thick cement concrete 1:6 (
1  -  cement,  6  -  graded  screened  bajri  3/8"  and down  gauge)  for  cement  concrete  floor  laid  in level/slope   as   required   including   consolidating, curing   etc.   complete   as   per   drawing   and   as
directed by the Consultants</t>
    </r>
  </si>
  <si>
    <r>
      <rPr>
        <b/>
        <u/>
        <sz val="9"/>
        <rFont val="Times New Roman"/>
        <family val="1"/>
      </rPr>
      <t xml:space="preserve">Loose Gravel Filling
</t>
    </r>
    <r>
      <rPr>
        <sz val="9"/>
        <rFont val="Times New Roman"/>
        <family val="1"/>
      </rPr>
      <t xml:space="preserve">Providing and spreading  Loose Gravel filling 1 1/2" and 2" down gauge in c.c. channel, complete as per drawing and as directed by the Consultants.
</t>
    </r>
    <r>
      <rPr>
        <b/>
        <sz val="9"/>
        <rFont val="Times New Roman"/>
        <family val="1"/>
      </rPr>
      <t>(4" Thick Layer)</t>
    </r>
  </si>
  <si>
    <r>
      <rPr>
        <b/>
        <u/>
        <sz val="9"/>
        <rFont val="Times New Roman"/>
        <family val="1"/>
      </rPr>
      <t>Washed Terrazo in Situ Flooring</t>
    </r>
    <r>
      <rPr>
        <b/>
        <sz val="9"/>
        <rFont val="Times New Roman"/>
        <family val="1"/>
      </rPr>
      <t xml:space="preserve"> </t>
    </r>
    <r>
      <rPr>
        <b/>
        <u/>
        <sz val="9"/>
        <rFont val="Times New Roman"/>
        <family val="1"/>
      </rPr>
      <t xml:space="preserve">(Refer Specs. Section # 9400) 
</t>
    </r>
    <r>
      <rPr>
        <sz val="9"/>
        <rFont val="Times New Roman"/>
        <family val="1"/>
      </rPr>
      <t>Providing   and   laying   3/4"   thick   grey   cement Washed  Terrazo  laid  over  2"  thick  cement  sand mortar, Complete as per drawing, and as directed
by the Consultants.</t>
    </r>
  </si>
  <si>
    <r>
      <rPr>
        <b/>
        <u/>
        <sz val="9"/>
        <rFont val="Times New Roman"/>
        <family val="1"/>
      </rPr>
      <t xml:space="preserve">Rip Rap Stone 
</t>
    </r>
    <r>
      <rPr>
        <sz val="9"/>
        <rFont val="Times New Roman"/>
        <family val="1"/>
      </rPr>
      <t>Providing and  laying 2' thick Random Size Rip Rap Stone on embankment to be laid over 1 1/2" or 2" thick (Avg.) cement sand (1:5) mortar bed including leveling,    dressing,    curing    and    jointing.    etc. Complete  as  shown  on  drawings  and  as  directed by the Consultants.</t>
    </r>
  </si>
  <si>
    <r>
      <rPr>
        <b/>
        <sz val="9"/>
        <rFont val="Times New Roman"/>
        <family val="1"/>
      </rPr>
      <t>Collection
Division 9, Page 1
Division 9, Page 2
Division 9, Page 3</t>
    </r>
  </si>
  <si>
    <r>
      <rPr>
        <b/>
        <sz val="11"/>
        <color rgb="FFFFFFFF"/>
        <rFont val="Times New Roman"/>
        <family val="1"/>
      </rPr>
      <t>EDUCATION CITY, KARACHI.                                                                               Bill of Quantities
EXTERNAL DEVELOPMENT                                                                   DIVISION 10 : PLANTATION</t>
    </r>
  </si>
  <si>
    <r>
      <rPr>
        <b/>
        <sz val="9"/>
        <rFont val="Times New Roman"/>
        <family val="1"/>
      </rPr>
      <t>RATE
Rs.</t>
    </r>
  </si>
  <si>
    <r>
      <rPr>
        <b/>
        <sz val="9"/>
        <rFont val="Times New Roman"/>
        <family val="1"/>
      </rPr>
      <t>AMOUNT
Rs.</t>
    </r>
  </si>
  <si>
    <r>
      <rPr>
        <b/>
        <u/>
        <sz val="9"/>
        <rFont val="Times New Roman"/>
        <family val="1"/>
      </rPr>
      <t xml:space="preserve">PLANTATION
</t>
    </r>
    <r>
      <rPr>
        <sz val="9"/>
        <rFont val="Times New Roman"/>
        <family val="1"/>
      </rPr>
      <t>Providing   and   Planting   following   Trees   with making Pits and filling  Sweet Earth as approved by the Architect or Consultant.</t>
    </r>
  </si>
  <si>
    <t>Ficus  9'-0" to 10'-0" high</t>
  </si>
  <si>
    <t>No</t>
  </si>
  <si>
    <r>
      <rPr>
        <b/>
        <u/>
        <sz val="9"/>
        <rFont val="Times New Roman"/>
        <family val="1"/>
      </rPr>
      <t xml:space="preserve">Grass
</t>
    </r>
    <r>
      <rPr>
        <sz val="9"/>
        <rFont val="Times New Roman"/>
        <family val="1"/>
      </rPr>
      <t>Providing  and  Planting  Grass  and  manure  as approved  by  the  Architect  including  making burm where ever required including sweet earth filling  up  to 1'-0"  depth and as directed  by the Consultants</t>
    </r>
  </si>
  <si>
    <r>
      <rPr>
        <b/>
        <u/>
        <sz val="9"/>
        <rFont val="Times New Roman"/>
        <family val="1"/>
      </rPr>
      <t xml:space="preserve">Ground Cover
</t>
    </r>
    <r>
      <rPr>
        <sz val="9"/>
        <rFont val="Times New Roman"/>
        <family val="1"/>
      </rPr>
      <t>Providing   and   Planting   Ground   covers   and manure as approved by the Architect including sweet earth filling up to 9"depth and as directed by the Consultants.</t>
    </r>
  </si>
  <si>
    <r>
      <rPr>
        <b/>
        <u/>
        <sz val="9"/>
        <rFont val="Times New Roman"/>
        <family val="1"/>
      </rPr>
      <t xml:space="preserve">Chlerodendron
</t>
    </r>
    <r>
      <rPr>
        <sz val="9"/>
        <rFont val="Times New Roman"/>
        <family val="1"/>
      </rPr>
      <t>Providing   and   Planting   Chlerodendron   and manure as approved by the Architect including sweet   earth   filling   up   to   24"depth   and   as directed by the Consultants.</t>
    </r>
  </si>
  <si>
    <r>
      <rPr>
        <b/>
        <u/>
        <sz val="9"/>
        <rFont val="Times New Roman"/>
        <family val="1"/>
      </rPr>
      <t xml:space="preserve">Stone Kerb
</t>
    </r>
    <r>
      <rPr>
        <sz val="9"/>
        <rFont val="Times New Roman"/>
        <family val="1"/>
      </rPr>
      <t>Providing and laying pre-cast concrete kerbs 12" wide   x   1'-6"   high   and    6"   thick   including excavation,    lean    concrete     with    leveling, finishing,    curing    etc.    as    directed    by    the Consultants</t>
    </r>
  </si>
  <si>
    <r>
      <rPr>
        <b/>
        <u/>
        <sz val="9"/>
        <rFont val="Times New Roman"/>
        <family val="1"/>
      </rPr>
      <t xml:space="preserve">Excavation
</t>
    </r>
    <r>
      <rPr>
        <b/>
        <sz val="9"/>
        <rFont val="Times New Roman"/>
        <family val="1"/>
      </rPr>
      <t xml:space="preserve">(Refer Spec's  Section # 2300)
</t>
    </r>
    <r>
      <rPr>
        <sz val="9"/>
        <rFont val="Times New Roman"/>
        <family val="1"/>
      </rPr>
      <t>Excavation for under ground water tank, saptic tank &amp; soak pit, etc. in all kinds of soil upto any depth and lead including back filling of excavated earth and spreading the approved surplus earth and or depressions where required including making provision for shoring of loose soil if requried and removal of excavated earth from edge of exavation complete as per drawing and as directed by the Consultants.</t>
    </r>
  </si>
  <si>
    <r>
      <rPr>
        <b/>
        <u/>
        <sz val="9"/>
        <rFont val="Times New Roman"/>
        <family val="1"/>
      </rPr>
      <t xml:space="preserve">Termite Proofing
</t>
    </r>
    <r>
      <rPr>
        <b/>
        <sz val="9"/>
        <rFont val="Times New Roman"/>
        <family val="1"/>
      </rPr>
      <t xml:space="preserve">(Refer Spec's Section # 2360)
</t>
    </r>
    <r>
      <rPr>
        <sz val="9"/>
        <rFont val="Times New Roman"/>
        <family val="1"/>
      </rPr>
      <t>Providing and carrying out termite proofing to all horizontal  and  vertical  excavated  surfaces  to reduced  level  of  excavation,  layers  of  fill  and under   all  floors,  external  area,  courtyard  and tree pits at every 6" layers shall received termite using   "Agenda   25   EC"   by   Jaffer   Brothers   or approved  equivalent  and  shall  be  applied  as directed by the consultants.</t>
    </r>
  </si>
  <si>
    <r>
      <rPr>
        <b/>
        <u/>
        <sz val="9"/>
        <rFont val="Times New Roman"/>
        <family val="1"/>
      </rPr>
      <t xml:space="preserve">Earth Filling
</t>
    </r>
    <r>
      <rPr>
        <b/>
        <sz val="9"/>
        <rFont val="Times New Roman"/>
        <family val="1"/>
      </rPr>
      <t xml:space="preserve">(Refer Spec's  Section # 2300)
</t>
    </r>
    <r>
      <rPr>
        <sz val="9"/>
        <rFont val="Times New Roman"/>
        <family val="1"/>
      </rPr>
      <t>Earth filling in plinth, depression and where ever required    laid in 6" layer well watered, consolidated and compacted with mechanical means to achive 95% modified proctor density at optimum  moisture contents complete as per drawing and as directed by the Consultants.</t>
    </r>
  </si>
  <si>
    <r>
      <rPr>
        <b/>
        <u/>
        <sz val="9"/>
        <rFont val="Times New Roman"/>
        <family val="1"/>
      </rPr>
      <t xml:space="preserve">Stone Soling
</t>
    </r>
    <r>
      <rPr>
        <b/>
        <sz val="9"/>
        <rFont val="Times New Roman"/>
        <family val="1"/>
      </rPr>
      <t xml:space="preserve">(Refer Spec's  Section # 2505)
</t>
    </r>
    <r>
      <rPr>
        <sz val="9"/>
        <rFont val="Times New Roman"/>
        <family val="1"/>
      </rPr>
      <t>Providing  and  and  laying   stone  soling  to   6" thickness with broken stones and filling the voids with stone metal 3/4" to 1 1/2" size and fine sand, well    rammed,    watered,    consolidated    and compacted with mechanical means. complete as   per   drawing   and   as   directed   by   the</t>
    </r>
  </si>
  <si>
    <r>
      <rPr>
        <b/>
        <u/>
        <sz val="9"/>
        <rFont val="Times New Roman"/>
        <family val="1"/>
      </rPr>
      <t xml:space="preserve">1:4:8 in Foundation
</t>
    </r>
    <r>
      <rPr>
        <b/>
        <sz val="9"/>
        <rFont val="Times New Roman"/>
        <family val="1"/>
      </rPr>
      <t xml:space="preserve">(Refer Specs. Section # 3300)
</t>
    </r>
    <r>
      <rPr>
        <sz val="9"/>
        <rFont val="Times New Roman"/>
        <family val="1"/>
      </rPr>
      <t>Providing and laying C.C. 1:4:8 bed concrete using sulphate  resistance cement, graded screened bajri 3/8" and down gauge as fine aggregate and stone ballast 1" to 2" size as coarse aggregate in foundation over well compacted earth including levelling and curing etc. complete as per drawing and as directed by the Consultants.</t>
    </r>
  </si>
  <si>
    <r>
      <rPr>
        <b/>
        <u/>
        <sz val="9"/>
        <rFont val="Times New Roman"/>
        <family val="1"/>
      </rPr>
      <t>Reinforced Cement Concrete  (f'c 3.0 ksi, Cylindrical </t>
    </r>
    <r>
      <rPr>
        <b/>
        <sz val="9"/>
        <rFont val="Times New Roman"/>
        <family val="1"/>
      </rPr>
      <t xml:space="preserve"> </t>
    </r>
    <r>
      <rPr>
        <b/>
        <u/>
        <sz val="9"/>
        <rFont val="Times New Roman"/>
        <family val="1"/>
      </rPr>
      <t>Strength)</t>
    </r>
    <r>
      <rPr>
        <b/>
        <sz val="9"/>
        <rFont val="Times New Roman"/>
        <family val="1"/>
      </rPr>
      <t xml:space="preserve"> (Refer Specs. Section # 3300)
</t>
    </r>
    <r>
      <rPr>
        <sz val="9"/>
        <rFont val="Times New Roman"/>
        <family val="1"/>
      </rPr>
      <t xml:space="preserve">Providing &amp; placing straight or curved cast-in place designed mix Reinforced Cement Concrete having f'c 3.0 ksi (Cylindrical Strength) with machine mixing using S.R.  /  Ordinary Portland Cement, Erecting / Removing form  work  leaving unbroken concrete joints, compacting through    electro-mechanical vibrator, curing, furnishing all constituent material including placing of all pipes, sleeves, conduits, fittings. Complete as per Drawings, Specifications and as directed by the Consultants.
</t>
    </r>
    <r>
      <rPr>
        <b/>
        <sz val="9"/>
        <rFont val="Times New Roman"/>
        <family val="1"/>
      </rPr>
      <t>(Excluding cost of Steel Reinforcement)</t>
    </r>
  </si>
  <si>
    <r>
      <rPr>
        <b/>
        <u/>
        <sz val="9"/>
        <rFont val="Times New Roman"/>
        <family val="1"/>
      </rPr>
      <t xml:space="preserve">Reinforcement Bars
</t>
    </r>
    <r>
      <rPr>
        <b/>
        <sz val="9"/>
        <rFont val="Times New Roman"/>
        <family val="1"/>
      </rPr>
      <t xml:space="preserve">(Refer Specs. Section # 3300)
</t>
    </r>
    <r>
      <rPr>
        <sz val="9"/>
        <rFont val="Times New Roman"/>
        <family val="1"/>
      </rPr>
      <t>Providing cutting, bending, binding and placing reinforcement tor steel bars in position on C.C. pre- cast spacer tying with binding 20SWG complete with the cost of binding wire etc. as per drawing and as directed by the Consultants.</t>
    </r>
  </si>
  <si>
    <r>
      <rPr>
        <b/>
        <u/>
        <sz val="9"/>
        <rFont val="Times New Roman"/>
        <family val="1"/>
      </rPr>
      <t xml:space="preserve">Block Masonry
</t>
    </r>
    <r>
      <rPr>
        <b/>
        <sz val="9"/>
        <rFont val="Times New Roman"/>
        <family val="1"/>
      </rPr>
      <t xml:space="preserve">(Refer Spec's Section # 4050 &amp; 4200)
</t>
    </r>
    <r>
      <rPr>
        <sz val="9"/>
        <rFont val="Times New Roman"/>
        <family val="1"/>
      </rPr>
      <t>Providing and laying solid concrete block wall (having strength  800  psi  minimum)  laid  in  1:4  cement  mortar including  curing,raking  out  of  joints  etc,  complete  as per drawings and as directed by the Consultants.</t>
    </r>
  </si>
  <si>
    <t>6" thick</t>
  </si>
  <si>
    <t>1000 CFT</t>
  </si>
  <si>
    <t xml:space="preserve">18-B/4 </t>
  </si>
  <si>
    <t>92 / 109</t>
  </si>
  <si>
    <t>13-B / 3</t>
  </si>
  <si>
    <t>1000CFT</t>
  </si>
  <si>
    <t>22 / 4</t>
  </si>
  <si>
    <r>
      <rPr>
        <b/>
        <u/>
        <sz val="9"/>
        <color rgb="FFFF0000"/>
        <rFont val="Arial"/>
        <family val="2"/>
      </rPr>
      <t xml:space="preserve">Earth Filling
</t>
    </r>
    <r>
      <rPr>
        <b/>
        <sz val="9"/>
        <color rgb="FFFF0000"/>
        <rFont val="Arial"/>
        <family val="2"/>
      </rPr>
      <t xml:space="preserve">(Refer Spec's  Section # 2300)
</t>
    </r>
    <r>
      <rPr>
        <sz val="9"/>
        <color rgb="FFFF0000"/>
        <rFont val="Lucida Sans Unicode"/>
        <family val="2"/>
      </rPr>
      <t>Earth filling in plinth, depression and where ever required    laid    in    6"    layer    well    watered, consolidated and compacted with mechanical means to achive 95% modified proctor density at optimum  moisture  contents  complete  as  per drawing and as directed by the Consultants.</t>
    </r>
  </si>
  <si>
    <t>16 / 31</t>
  </si>
  <si>
    <t>100CFT</t>
  </si>
  <si>
    <t>5(i) / 16</t>
  </si>
  <si>
    <t>5(h) / 16</t>
  </si>
  <si>
    <t>19(b ii) / 18</t>
  </si>
  <si>
    <t>100SFT</t>
  </si>
  <si>
    <t>6(a i) / 16-17</t>
  </si>
  <si>
    <t>8-a / 17</t>
  </si>
  <si>
    <t xml:space="preserve">23 / 19 </t>
  </si>
  <si>
    <r>
      <rPr>
        <b/>
        <u/>
        <sz val="9"/>
        <color rgb="FFFF0000"/>
        <rFont val="Arial"/>
        <family val="2"/>
      </rPr>
      <t xml:space="preserve">Ramed Earth Wall Cladding
</t>
    </r>
    <r>
      <rPr>
        <b/>
        <sz val="9"/>
        <color rgb="FFFF0000"/>
        <rFont val="Arial"/>
        <family val="2"/>
      </rPr>
      <t xml:space="preserve">(Refer Specs. Section # 3330, 4050 &amp; 4200)
</t>
    </r>
    <r>
      <rPr>
        <sz val="9"/>
        <color rgb="FFFF0000"/>
        <rFont val="Lucida Sans Unicode"/>
        <family val="2"/>
      </rPr>
      <t xml:space="preserve">Providing and laying 5" thick Solid Rammed Earth Wall cladding  on  already  laid  block  walls  insulated  with  2 1/2"  thick  insulation  board  factory  applied  facing  of Aluminum  or  Kraft  paper  including  metal  lathing  to board to be made-up of a damp mixture of  approved soil, cement, pigment (Bayer) and admixtures blend to be  consistant  for  all  work  and  to  be  poured  into  an external supported Torsion box that moulds the shape of a wall section creating a solid wall of earth. The wall to be built verticaly in layers not excceding 12" in height well  rammed  /  compressed  (mechanically)  including consolidation,   curing,   removal   of   form   work   etc. complete   as   per   Drawings,   Specifications   and   as
directed by the Consultants. </t>
    </r>
    <r>
      <rPr>
        <b/>
        <sz val="9"/>
        <color rgb="FFFF0000"/>
        <rFont val="Arial"/>
        <family val="2"/>
      </rPr>
      <t>(Including Steel bars)</t>
    </r>
  </si>
  <si>
    <t>,2 / 91</t>
  </si>
  <si>
    <t>,3 / 91</t>
  </si>
  <si>
    <t>KG</t>
  </si>
  <si>
    <t>,5di+ii+ii / 91</t>
  </si>
  <si>
    <t>Sft.</t>
  </si>
  <si>
    <t>%Sft.</t>
  </si>
  <si>
    <t>RA</t>
  </si>
  <si>
    <t>9/71</t>
  </si>
  <si>
    <t>MR</t>
  </si>
  <si>
    <t>5/34</t>
  </si>
  <si>
    <t>%sft.</t>
  </si>
  <si>
    <r>
      <rPr>
        <b/>
        <u/>
        <sz val="9"/>
        <rFont val="Times New Roman"/>
        <family val="1"/>
      </rPr>
      <t xml:space="preserve">Roofing Treatment
</t>
    </r>
    <r>
      <rPr>
        <b/>
        <sz val="9"/>
        <rFont val="Times New Roman"/>
        <family val="1"/>
      </rPr>
      <t xml:space="preserve">(Refer Spec's Section #  7560)
</t>
    </r>
    <r>
      <rPr>
        <sz val="9"/>
        <rFont val="Times New Roman"/>
        <family val="1"/>
      </rPr>
      <t>Providing  and  laying  2" thick heavy density polystyrene board ( 32 kg/cum)  insulation  over  bitumen,  hcomplete   as   per drawing and as directed by the Consultant.</t>
    </r>
  </si>
  <si>
    <t>16c/42</t>
  </si>
  <si>
    <t>101/ 112</t>
  </si>
  <si>
    <t>%CFT</t>
  </si>
  <si>
    <t>38/38</t>
  </si>
  <si>
    <r>
      <rPr>
        <b/>
        <u/>
        <sz val="9"/>
        <rFont val="Times New Roman"/>
        <family val="1"/>
      </rPr>
      <t xml:space="preserve">Metal Door Frames
</t>
    </r>
    <r>
      <rPr>
        <b/>
        <sz val="9"/>
        <rFont val="Times New Roman"/>
        <family val="1"/>
      </rPr>
      <t xml:space="preserve">(Refer Spec's Section # 8100)
</t>
    </r>
    <r>
      <rPr>
        <sz val="9"/>
        <rFont val="Times New Roman"/>
        <family val="1"/>
      </rPr>
      <t>Providing,  fabricating  and  fixing   hollow  metal frame  for  doors  using  20  gauge  pressed  sheet metal.  Frames  to  be  fabricated  by  continuous welding,   reinforcement   for   hinge,   lock   and closer,  frames  to  be  filled  with  cement  sand mortar  (1:6)  including  anchoring  as  per  details finish with zinc chromate at workshop and with approved    enamel    paint    after    installation. Provisions for installation of all hardware shall be</t>
    </r>
  </si>
  <si>
    <t>28 / 93</t>
  </si>
  <si>
    <t>57 / 65</t>
  </si>
  <si>
    <t>Item Description not Change</t>
  </si>
  <si>
    <t>53/64</t>
  </si>
  <si>
    <t>84a/108</t>
  </si>
  <si>
    <t>12b/52</t>
  </si>
  <si>
    <t>11c/52</t>
  </si>
  <si>
    <t>64b/66</t>
  </si>
  <si>
    <t>40A+B
+B/56</t>
  </si>
  <si>
    <t>36A+B
+B/55</t>
  </si>
  <si>
    <t>38/45</t>
  </si>
  <si>
    <t>%Sft</t>
  </si>
  <si>
    <t>38A+B
+B/56</t>
  </si>
  <si>
    <t>25/43</t>
  </si>
  <si>
    <t>28/43</t>
  </si>
  <si>
    <t>6bi+c/16</t>
  </si>
  <si>
    <t>Cft.</t>
  </si>
</sst>
</file>

<file path=xl/styles.xml><?xml version="1.0" encoding="utf-8"?>
<styleSheet xmlns="http://schemas.openxmlformats.org/spreadsheetml/2006/main" xmlns:mc="http://schemas.openxmlformats.org/markup-compatibility/2006" xmlns:x14ac="http://schemas.microsoft.com/office/spreadsheetml/2009/9/ac" mc:Ignorable="x14ac">
  <numFmts count="5">
    <numFmt numFmtId="43" formatCode="_(* #,##0.00_);_(* \(#,##0.00\);_(* &quot;-&quot;??_);_(@_)"/>
    <numFmt numFmtId="164" formatCode="0.0"/>
    <numFmt numFmtId="165" formatCode="0."/>
    <numFmt numFmtId="166" formatCode="_(* #,##0.0_);_(* \(#,##0.0\);_(* &quot;-&quot;??_);_(@_)"/>
    <numFmt numFmtId="167" formatCode="_(* #,##0_);_(* \(#,##0\);_(* &quot;-&quot;??_);_(@_)"/>
  </numFmts>
  <fonts count="69" x14ac:knownFonts="1">
    <font>
      <sz val="10"/>
      <color rgb="FF000000"/>
      <name val="Times New Roman"/>
      <charset val="204"/>
    </font>
    <font>
      <b/>
      <sz val="9"/>
      <name val="Arial"/>
    </font>
    <font>
      <b/>
      <sz val="9"/>
      <name val="Trebuchet MS"/>
    </font>
    <font>
      <sz val="9"/>
      <name val="Trebuchet MS"/>
    </font>
    <font>
      <b/>
      <sz val="10"/>
      <name val="Trebuchet MS"/>
    </font>
    <font>
      <b/>
      <sz val="7"/>
      <name val="Trebuchet MS"/>
    </font>
    <font>
      <b/>
      <sz val="9"/>
      <color rgb="FF000000"/>
      <name val="Arial"/>
      <family val="2"/>
    </font>
    <font>
      <b/>
      <u/>
      <sz val="9"/>
      <name val="Arial"/>
    </font>
    <font>
      <sz val="9"/>
      <color rgb="FF000000"/>
      <name val="Lucida Sans Unicode"/>
      <family val="2"/>
    </font>
    <font>
      <sz val="9"/>
      <name val="Lucida Sans Unicode"/>
    </font>
    <font>
      <b/>
      <u/>
      <sz val="9"/>
      <name val="Arial"/>
      <family val="2"/>
    </font>
    <font>
      <sz val="8"/>
      <name val="Trebuchet MS"/>
      <family val="2"/>
    </font>
    <font>
      <b/>
      <sz val="18"/>
      <name val="Trebuchet MS"/>
      <family val="2"/>
    </font>
    <font>
      <b/>
      <sz val="16.5"/>
      <name val="Trebuchet MS"/>
      <family val="2"/>
    </font>
    <font>
      <b/>
      <sz val="14.5"/>
      <name val="Trebuchet MS"/>
      <family val="2"/>
    </font>
    <font>
      <b/>
      <u/>
      <sz val="12.5"/>
      <name val="Trebuchet MS"/>
      <family val="2"/>
    </font>
    <font>
      <b/>
      <sz val="9"/>
      <name val="Trebuchet MS"/>
      <family val="2"/>
    </font>
    <font>
      <sz val="9"/>
      <name val="Trebuchet MS"/>
      <family val="2"/>
    </font>
    <font>
      <u/>
      <sz val="9"/>
      <name val="Trebuchet MS"/>
      <family val="2"/>
    </font>
    <font>
      <b/>
      <sz val="10"/>
      <name val="Trebuchet MS"/>
      <family val="2"/>
    </font>
    <font>
      <b/>
      <sz val="11"/>
      <color rgb="FFFFFFFF"/>
      <name val="Arial"/>
      <family val="2"/>
    </font>
    <font>
      <b/>
      <sz val="9"/>
      <name val="Arial"/>
      <family val="2"/>
    </font>
    <font>
      <sz val="9"/>
      <name val="Lucida Sans Unicode"/>
      <family val="2"/>
    </font>
    <font>
      <sz val="10"/>
      <color rgb="FF000000"/>
      <name val="Times New Roman"/>
      <charset val="204"/>
    </font>
    <font>
      <b/>
      <sz val="10"/>
      <color rgb="FF000000"/>
      <name val="Times New Roman"/>
      <family val="1"/>
    </font>
    <font>
      <sz val="10"/>
      <color rgb="FF000000"/>
      <name val="Times New Roman"/>
      <family val="1"/>
    </font>
    <font>
      <sz val="9"/>
      <name val="Times New Roman"/>
      <family val="1"/>
    </font>
    <font>
      <b/>
      <sz val="9"/>
      <name val="Times New Roman"/>
      <family val="1"/>
    </font>
    <font>
      <b/>
      <sz val="10"/>
      <name val="Times New Roman"/>
      <family val="1"/>
    </font>
    <font>
      <b/>
      <sz val="22"/>
      <name val="Times New Roman"/>
      <family val="1"/>
    </font>
    <font>
      <b/>
      <u/>
      <sz val="22"/>
      <name val="Times New Roman"/>
      <family val="1"/>
    </font>
    <font>
      <b/>
      <sz val="20"/>
      <name val="Times New Roman"/>
      <family val="1"/>
    </font>
    <font>
      <sz val="14.5"/>
      <name val="Times New Roman"/>
      <family val="1"/>
    </font>
    <font>
      <b/>
      <sz val="18"/>
      <name val="Times New Roman"/>
      <family val="1"/>
    </font>
    <font>
      <b/>
      <sz val="16"/>
      <name val="Times New Roman"/>
      <family val="1"/>
    </font>
    <font>
      <b/>
      <sz val="14.5"/>
      <name val="Times New Roman"/>
      <family val="1"/>
    </font>
    <font>
      <b/>
      <sz val="11"/>
      <name val="Times New Roman"/>
      <family val="1"/>
    </font>
    <font>
      <sz val="11"/>
      <name val="Times New Roman"/>
      <family val="1"/>
    </font>
    <font>
      <sz val="8"/>
      <name val="Times New Roman"/>
      <family val="1"/>
    </font>
    <font>
      <b/>
      <sz val="12"/>
      <name val="Times New Roman"/>
      <family val="1"/>
    </font>
    <font>
      <sz val="12"/>
      <color rgb="FF000000"/>
      <name val="Times New Roman"/>
      <family val="1"/>
    </font>
    <font>
      <sz val="12"/>
      <name val="Times New Roman"/>
      <family val="1"/>
    </font>
    <font>
      <b/>
      <u/>
      <sz val="12"/>
      <name val="Times New Roman"/>
      <family val="1"/>
    </font>
    <font>
      <b/>
      <vertAlign val="superscript"/>
      <sz val="12"/>
      <name val="Times New Roman"/>
      <family val="1"/>
    </font>
    <font>
      <sz val="9"/>
      <name val="Times New Roman"/>
      <family val="2"/>
      <charset val="204"/>
    </font>
    <font>
      <sz val="10"/>
      <name val="Times New Roman"/>
      <family val="1"/>
    </font>
    <font>
      <b/>
      <sz val="9"/>
      <color rgb="FF000000"/>
      <name val="Times New Roman"/>
      <family val="1"/>
    </font>
    <font>
      <b/>
      <u/>
      <sz val="9"/>
      <name val="Times New Roman"/>
      <family val="1"/>
    </font>
    <font>
      <sz val="9"/>
      <color rgb="FF000000"/>
      <name val="Times New Roman"/>
      <family val="1"/>
    </font>
    <font>
      <b/>
      <sz val="11"/>
      <color rgb="FFFFFFFF"/>
      <name val="Times New Roman"/>
      <family val="1"/>
    </font>
    <font>
      <b/>
      <sz val="16.5"/>
      <name val="Times New Roman"/>
      <family val="1"/>
    </font>
    <font>
      <b/>
      <u/>
      <sz val="12.5"/>
      <name val="Times New Roman"/>
      <family val="1"/>
    </font>
    <font>
      <u/>
      <sz val="10"/>
      <name val="Times New Roman"/>
      <family val="1"/>
    </font>
    <font>
      <sz val="11"/>
      <color rgb="FF000000"/>
      <name val="Times New Roman"/>
      <family val="1"/>
    </font>
    <font>
      <u/>
      <sz val="11"/>
      <name val="Times New Roman"/>
      <family val="1"/>
    </font>
    <font>
      <b/>
      <sz val="12"/>
      <color rgb="FFFFFFFF"/>
      <name val="Times New Roman"/>
      <family val="1"/>
    </font>
    <font>
      <b/>
      <u/>
      <sz val="10"/>
      <name val="Times New Roman"/>
      <family val="1"/>
    </font>
    <font>
      <b/>
      <sz val="10"/>
      <color rgb="FFFFFFFF"/>
      <name val="Times New Roman"/>
      <family val="1"/>
    </font>
    <font>
      <b/>
      <vertAlign val="superscript"/>
      <sz val="10"/>
      <color rgb="FFFFFFFF"/>
      <name val="Times New Roman"/>
      <family val="1"/>
    </font>
    <font>
      <b/>
      <sz val="8"/>
      <name val="Times New Roman"/>
      <family val="1"/>
    </font>
    <font>
      <b/>
      <sz val="8"/>
      <color rgb="FF000000"/>
      <name val="Times New Roman"/>
      <family val="1"/>
    </font>
    <font>
      <b/>
      <u/>
      <sz val="8"/>
      <name val="Times New Roman"/>
      <family val="1"/>
    </font>
    <font>
      <sz val="8"/>
      <color rgb="FF000000"/>
      <name val="Times New Roman"/>
      <family val="1"/>
    </font>
    <font>
      <sz val="14"/>
      <color rgb="FF000000"/>
      <name val="Times New Roman"/>
      <family val="1"/>
    </font>
    <font>
      <b/>
      <sz val="14"/>
      <name val="Times New Roman"/>
      <family val="1"/>
    </font>
    <font>
      <sz val="10"/>
      <color rgb="FFFF0000"/>
      <name val="Times New Roman"/>
      <family val="1"/>
    </font>
    <font>
      <b/>
      <u/>
      <sz val="9"/>
      <color rgb="FFFF0000"/>
      <name val="Arial"/>
      <family val="2"/>
    </font>
    <font>
      <b/>
      <sz val="9"/>
      <color rgb="FFFF0000"/>
      <name val="Arial"/>
      <family val="2"/>
    </font>
    <font>
      <sz val="9"/>
      <color rgb="FFFF0000"/>
      <name val="Lucida Sans Unicode"/>
      <family val="2"/>
    </font>
  </fonts>
  <fills count="3">
    <fill>
      <patternFill patternType="none"/>
    </fill>
    <fill>
      <patternFill patternType="gray125"/>
    </fill>
    <fill>
      <patternFill patternType="solid">
        <fgColor rgb="FF7F7F7F"/>
      </patternFill>
    </fill>
  </fills>
  <borders count="19">
    <border>
      <left/>
      <right/>
      <top/>
      <bottom/>
      <diagonal/>
    </border>
    <border>
      <left/>
      <right/>
      <top/>
      <bottom style="thin">
        <color rgb="FF000000"/>
      </bottom>
      <diagonal/>
    </border>
    <border>
      <left/>
      <right/>
      <top style="thin">
        <color rgb="FF000000"/>
      </top>
      <bottom/>
      <diagonal/>
    </border>
    <border>
      <left style="thin">
        <color rgb="FF000000"/>
      </left>
      <right style="thin">
        <color rgb="FF000000"/>
      </right>
      <top style="thin">
        <color rgb="FF000000"/>
      </top>
      <bottom style="thin">
        <color rgb="FF000000"/>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rgb="FF000000"/>
      </left>
      <right style="thin">
        <color rgb="FF000000"/>
      </right>
      <top/>
      <bottom style="thin">
        <color rgb="FF000000"/>
      </bottom>
      <diagonal/>
    </border>
    <border>
      <left style="thin">
        <color rgb="FF000000"/>
      </left>
      <right/>
      <top style="thin">
        <color rgb="FF000000"/>
      </top>
      <bottom/>
      <diagonal/>
    </border>
    <border>
      <left/>
      <right style="thin">
        <color rgb="FF000000"/>
      </right>
      <top style="thin">
        <color rgb="FF000000"/>
      </top>
      <bottom/>
      <diagonal/>
    </border>
    <border>
      <left style="thin">
        <color rgb="FF000000"/>
      </left>
      <right/>
      <top/>
      <bottom style="thin">
        <color rgb="FF000000"/>
      </bottom>
      <diagonal/>
    </border>
    <border>
      <left/>
      <right style="thin">
        <color rgb="FF000000"/>
      </right>
      <top/>
      <bottom style="thin">
        <color rgb="FF000000"/>
      </bottom>
      <diagonal/>
    </border>
    <border>
      <left style="thin">
        <color indexed="64"/>
      </left>
      <right style="thin">
        <color indexed="64"/>
      </right>
      <top style="thin">
        <color indexed="64"/>
      </top>
      <bottom style="thin">
        <color indexed="64"/>
      </bottom>
      <diagonal/>
    </border>
    <border>
      <left style="thin">
        <color indexed="64"/>
      </left>
      <right/>
      <top style="thin">
        <color rgb="FF000000"/>
      </top>
      <bottom style="thin">
        <color indexed="64"/>
      </bottom>
      <diagonal/>
    </border>
    <border>
      <left/>
      <right/>
      <top style="thin">
        <color rgb="FF000000"/>
      </top>
      <bottom style="thin">
        <color indexed="64"/>
      </bottom>
      <diagonal/>
    </border>
    <border>
      <left/>
      <right style="thin">
        <color indexed="64"/>
      </right>
      <top style="thin">
        <color rgb="FF000000"/>
      </top>
      <bottom style="thin">
        <color indexed="64"/>
      </bottom>
      <diagonal/>
    </border>
    <border>
      <left/>
      <right/>
      <top/>
      <bottom style="thin">
        <color auto="1"/>
      </bottom>
      <diagonal/>
    </border>
    <border>
      <left style="thin">
        <color rgb="FF000000"/>
      </left>
      <right/>
      <top/>
      <bottom/>
      <diagonal/>
    </border>
  </borders>
  <cellStyleXfs count="4">
    <xf numFmtId="0" fontId="0" fillId="0" borderId="0"/>
    <xf numFmtId="43" fontId="23" fillId="0" borderId="0" applyFont="0" applyFill="0" applyBorder="0" applyAlignment="0" applyProtection="0"/>
    <xf numFmtId="0" fontId="25" fillId="0" borderId="0"/>
    <xf numFmtId="43" fontId="25" fillId="0" borderId="0" applyFont="0" applyFill="0" applyBorder="0" applyAlignment="0" applyProtection="0"/>
  </cellStyleXfs>
  <cellXfs count="342">
    <xf numFmtId="0" fontId="0" fillId="0" borderId="0" xfId="0" applyAlignment="1">
      <alignment horizontal="left" vertical="top"/>
    </xf>
    <xf numFmtId="0" fontId="0" fillId="0" borderId="0" xfId="0" applyAlignment="1">
      <alignment horizontal="left" vertical="center" wrapText="1"/>
    </xf>
    <xf numFmtId="0" fontId="3" fillId="0" borderId="0" xfId="0" applyFont="1" applyAlignment="1">
      <alignment horizontal="left" vertical="center" wrapText="1"/>
    </xf>
    <xf numFmtId="0" fontId="0" fillId="0" borderId="3" xfId="0" applyBorder="1" applyAlignment="1">
      <alignment horizontal="left" vertical="center" wrapText="1"/>
    </xf>
    <xf numFmtId="0" fontId="0" fillId="0" borderId="3" xfId="0" applyBorder="1" applyAlignment="1">
      <alignment horizontal="center" vertical="center" wrapText="1"/>
    </xf>
    <xf numFmtId="166" fontId="24" fillId="0" borderId="6" xfId="1" applyNumberFormat="1" applyFont="1" applyFill="1" applyBorder="1" applyAlignment="1">
      <alignment horizontal="left" vertical="center" wrapText="1"/>
    </xf>
    <xf numFmtId="0" fontId="0" fillId="0" borderId="0" xfId="0" applyAlignment="1">
      <alignment horizontal="left" vertical="center"/>
    </xf>
    <xf numFmtId="0" fontId="1" fillId="0" borderId="3" xfId="0" applyFont="1" applyBorder="1" applyAlignment="1">
      <alignment horizontal="center" vertical="center" wrapText="1"/>
    </xf>
    <xf numFmtId="4" fontId="0" fillId="0" borderId="3" xfId="0" applyNumberFormat="1" applyBorder="1" applyAlignment="1">
      <alignment horizontal="center" vertical="center" wrapText="1"/>
    </xf>
    <xf numFmtId="4" fontId="0" fillId="0" borderId="0" xfId="0" applyNumberFormat="1" applyAlignment="1">
      <alignment horizontal="center" vertical="center"/>
    </xf>
    <xf numFmtId="167" fontId="0" fillId="0" borderId="3" xfId="1" applyNumberFormat="1" applyFont="1" applyFill="1" applyBorder="1" applyAlignment="1">
      <alignment horizontal="center" vertical="center" wrapText="1"/>
    </xf>
    <xf numFmtId="167" fontId="24" fillId="0" borderId="3" xfId="0" applyNumberFormat="1" applyFont="1" applyBorder="1" applyAlignment="1">
      <alignment horizontal="left" vertical="center" wrapText="1"/>
    </xf>
    <xf numFmtId="167" fontId="24" fillId="0" borderId="3" xfId="1" applyNumberFormat="1" applyFont="1" applyFill="1" applyBorder="1" applyAlignment="1">
      <alignment horizontal="left" vertical="center" wrapText="1"/>
    </xf>
    <xf numFmtId="37" fontId="24" fillId="0" borderId="3" xfId="1" applyNumberFormat="1" applyFont="1" applyFill="1" applyBorder="1" applyAlignment="1">
      <alignment horizontal="right" vertical="center" wrapText="1"/>
    </xf>
    <xf numFmtId="0" fontId="26" fillId="0" borderId="5" xfId="0" applyFont="1" applyBorder="1" applyAlignment="1">
      <alignment horizontal="left" vertical="center" wrapText="1"/>
    </xf>
    <xf numFmtId="43" fontId="25" fillId="0" borderId="3" xfId="1" applyFont="1" applyFill="1" applyBorder="1" applyAlignment="1">
      <alignment horizontal="left" wrapText="1"/>
    </xf>
    <xf numFmtId="164" fontId="6" fillId="0" borderId="3" xfId="0" applyNumberFormat="1" applyFont="1" applyBorder="1" applyAlignment="1">
      <alignment horizontal="center" vertical="center" shrinkToFit="1"/>
    </xf>
    <xf numFmtId="0" fontId="9" fillId="0" borderId="3" xfId="0" applyFont="1" applyBorder="1" applyAlignment="1">
      <alignment horizontal="center" vertical="center" wrapText="1"/>
    </xf>
    <xf numFmtId="0" fontId="0" fillId="0" borderId="0" xfId="0" applyAlignment="1">
      <alignment horizontal="center" vertical="center"/>
    </xf>
    <xf numFmtId="0" fontId="0" fillId="0" borderId="0" xfId="0" applyAlignment="1">
      <alignment horizontal="center" vertical="center" wrapText="1"/>
    </xf>
    <xf numFmtId="0" fontId="25" fillId="0" borderId="0" xfId="0" applyFont="1" applyAlignment="1">
      <alignment horizontal="center" vertical="center" wrapText="1"/>
    </xf>
    <xf numFmtId="0" fontId="25" fillId="0" borderId="0" xfId="0" applyFont="1" applyAlignment="1">
      <alignment horizontal="left" vertical="center"/>
    </xf>
    <xf numFmtId="0" fontId="25" fillId="0" borderId="0" xfId="0" applyFont="1" applyAlignment="1">
      <alignment horizontal="center" vertical="center"/>
    </xf>
    <xf numFmtId="0" fontId="37" fillId="0" borderId="0" xfId="0" applyFont="1" applyAlignment="1">
      <alignment horizontal="center" vertical="center" wrapText="1"/>
    </xf>
    <xf numFmtId="0" fontId="37" fillId="0" borderId="0" xfId="0" applyFont="1" applyAlignment="1">
      <alignment horizontal="left" vertical="center" wrapText="1"/>
    </xf>
    <xf numFmtId="0" fontId="39" fillId="0" borderId="0" xfId="0" applyFont="1" applyAlignment="1">
      <alignment horizontal="center" vertical="center" wrapText="1"/>
    </xf>
    <xf numFmtId="0" fontId="39" fillId="0" borderId="0" xfId="0" applyFont="1" applyAlignment="1">
      <alignment horizontal="left" vertical="center" wrapText="1"/>
    </xf>
    <xf numFmtId="0" fontId="40" fillId="0" borderId="0" xfId="0" applyFont="1" applyAlignment="1">
      <alignment horizontal="left" vertical="center" wrapText="1"/>
    </xf>
    <xf numFmtId="0" fontId="40" fillId="0" borderId="0" xfId="0" applyFont="1" applyAlignment="1">
      <alignment horizontal="left" vertical="center"/>
    </xf>
    <xf numFmtId="0" fontId="41" fillId="0" borderId="0" xfId="0" applyFont="1" applyAlignment="1">
      <alignment horizontal="center" vertical="center" wrapText="1"/>
    </xf>
    <xf numFmtId="0" fontId="41" fillId="0" borderId="0" xfId="0" applyFont="1" applyAlignment="1">
      <alignment horizontal="left" vertical="center" wrapText="1"/>
    </xf>
    <xf numFmtId="0" fontId="40" fillId="0" borderId="0" xfId="0" applyFont="1" applyAlignment="1">
      <alignment horizontal="center" vertical="center" wrapText="1"/>
    </xf>
    <xf numFmtId="0" fontId="3" fillId="0" borderId="0" xfId="0" applyFont="1" applyAlignment="1">
      <alignment horizontal="center" vertical="center" wrapText="1"/>
    </xf>
    <xf numFmtId="0" fontId="0" fillId="0" borderId="0" xfId="0" applyAlignment="1">
      <alignment horizontal="center" vertical="top"/>
    </xf>
    <xf numFmtId="0" fontId="5" fillId="0" borderId="0" xfId="0" applyFont="1" applyAlignment="1">
      <alignment vertical="center"/>
    </xf>
    <xf numFmtId="0" fontId="0" fillId="0" borderId="0" xfId="0" applyAlignment="1">
      <alignment vertical="center" wrapText="1"/>
    </xf>
    <xf numFmtId="0" fontId="2" fillId="0" borderId="0" xfId="0" applyFont="1" applyAlignment="1">
      <alignment horizontal="center" vertical="center" wrapText="1"/>
    </xf>
    <xf numFmtId="0" fontId="17" fillId="0" borderId="0" xfId="0" applyFont="1" applyAlignment="1">
      <alignment horizontal="left" vertical="center" wrapText="1"/>
    </xf>
    <xf numFmtId="43" fontId="40" fillId="0" borderId="0" xfId="1" applyFont="1" applyAlignment="1">
      <alignment horizontal="left" vertical="center"/>
    </xf>
    <xf numFmtId="43" fontId="25" fillId="0" borderId="0" xfId="1" applyFont="1" applyAlignment="1">
      <alignment horizontal="left" vertical="center"/>
    </xf>
    <xf numFmtId="167" fontId="25" fillId="0" borderId="0" xfId="1" applyNumberFormat="1" applyFont="1" applyAlignment="1">
      <alignment horizontal="left" vertical="center"/>
    </xf>
    <xf numFmtId="0" fontId="0" fillId="0" borderId="0" xfId="0" applyAlignment="1">
      <alignment vertical="top" wrapText="1"/>
    </xf>
    <xf numFmtId="0" fontId="9" fillId="0" borderId="3" xfId="0" applyFont="1" applyBorder="1" applyAlignment="1">
      <alignment horizontal="left" vertical="center" wrapText="1"/>
    </xf>
    <xf numFmtId="1" fontId="6" fillId="0" borderId="3" xfId="0" applyNumberFormat="1" applyFont="1" applyBorder="1" applyAlignment="1">
      <alignment horizontal="center" vertical="center" shrinkToFit="1"/>
    </xf>
    <xf numFmtId="3" fontId="8" fillId="0" borderId="3" xfId="0" applyNumberFormat="1" applyFont="1" applyBorder="1" applyAlignment="1">
      <alignment horizontal="center" vertical="center" shrinkToFit="1"/>
    </xf>
    <xf numFmtId="4" fontId="25" fillId="0" borderId="3" xfId="0" applyNumberFormat="1" applyFont="1" applyBorder="1" applyAlignment="1">
      <alignment horizontal="center" vertical="center" wrapText="1"/>
    </xf>
    <xf numFmtId="167" fontId="25" fillId="0" borderId="3" xfId="1" applyNumberFormat="1" applyFont="1" applyFill="1" applyBorder="1" applyAlignment="1">
      <alignment horizontal="center" vertical="center" wrapText="1"/>
    </xf>
    <xf numFmtId="4" fontId="24" fillId="0" borderId="3" xfId="0" applyNumberFormat="1" applyFont="1" applyBorder="1" applyAlignment="1">
      <alignment horizontal="center" vertical="center" wrapText="1"/>
    </xf>
    <xf numFmtId="167" fontId="24" fillId="0" borderId="3" xfId="1" applyNumberFormat="1" applyFont="1" applyFill="1" applyBorder="1" applyAlignment="1">
      <alignment horizontal="center" vertical="center" wrapText="1"/>
    </xf>
    <xf numFmtId="0" fontId="24" fillId="0" borderId="0" xfId="0" applyFont="1" applyAlignment="1">
      <alignment horizontal="center" vertical="center"/>
    </xf>
    <xf numFmtId="0" fontId="45" fillId="0" borderId="0" xfId="0" applyFont="1" applyAlignment="1">
      <alignment horizontal="center" vertical="center" wrapText="1"/>
    </xf>
    <xf numFmtId="0" fontId="1" fillId="0" borderId="13" xfId="0" applyFont="1" applyBorder="1" applyAlignment="1">
      <alignment horizontal="center" vertical="center" wrapText="1"/>
    </xf>
    <xf numFmtId="4" fontId="0" fillId="0" borderId="13" xfId="0" applyNumberFormat="1" applyBorder="1" applyAlignment="1">
      <alignment horizontal="center" vertical="center" wrapText="1"/>
    </xf>
    <xf numFmtId="0" fontId="0" fillId="0" borderId="13" xfId="0" applyBorder="1" applyAlignment="1">
      <alignment horizontal="center" vertical="center" wrapText="1"/>
    </xf>
    <xf numFmtId="1" fontId="6" fillId="0" borderId="13" xfId="0" applyNumberFormat="1" applyFont="1" applyBorder="1" applyAlignment="1">
      <alignment horizontal="center" vertical="center" shrinkToFit="1"/>
    </xf>
    <xf numFmtId="164" fontId="6" fillId="0" borderId="13" xfId="0" applyNumberFormat="1" applyFont="1" applyBorder="1" applyAlignment="1">
      <alignment horizontal="center" vertical="center" shrinkToFit="1"/>
    </xf>
    <xf numFmtId="0" fontId="0" fillId="0" borderId="13" xfId="0" applyBorder="1" applyAlignment="1">
      <alignment horizontal="left" vertical="center" wrapText="1"/>
    </xf>
    <xf numFmtId="0" fontId="9" fillId="0" borderId="13" xfId="0" applyFont="1" applyBorder="1" applyAlignment="1">
      <alignment horizontal="center" vertical="center" wrapText="1"/>
    </xf>
    <xf numFmtId="0" fontId="9" fillId="0" borderId="13" xfId="0" applyFont="1" applyBorder="1" applyAlignment="1">
      <alignment horizontal="left" vertical="center" wrapText="1"/>
    </xf>
    <xf numFmtId="167" fontId="0" fillId="0" borderId="13" xfId="1" applyNumberFormat="1" applyFont="1" applyFill="1" applyBorder="1" applyAlignment="1">
      <alignment horizontal="left" vertical="center" wrapText="1"/>
    </xf>
    <xf numFmtId="167" fontId="0" fillId="0" borderId="13" xfId="0" applyNumberFormat="1" applyBorder="1" applyAlignment="1">
      <alignment horizontal="left" vertical="center" wrapText="1"/>
    </xf>
    <xf numFmtId="0" fontId="7" fillId="0" borderId="13" xfId="0" applyFont="1" applyBorder="1" applyAlignment="1">
      <alignment horizontal="left" vertical="center" wrapText="1"/>
    </xf>
    <xf numFmtId="167" fontId="25" fillId="0" borderId="13" xfId="0" applyNumberFormat="1" applyFont="1" applyBorder="1" applyAlignment="1">
      <alignment horizontal="left" vertical="center" wrapText="1"/>
    </xf>
    <xf numFmtId="167" fontId="24" fillId="0" borderId="13" xfId="0" applyNumberFormat="1" applyFont="1" applyBorder="1" applyAlignment="1">
      <alignment horizontal="left" vertical="center" wrapText="1"/>
    </xf>
    <xf numFmtId="0" fontId="24" fillId="0" borderId="0" xfId="0" applyFont="1" applyAlignment="1">
      <alignment horizontal="left" vertical="center"/>
    </xf>
    <xf numFmtId="3" fontId="8" fillId="0" borderId="13" xfId="0" applyNumberFormat="1" applyFont="1" applyBorder="1" applyAlignment="1">
      <alignment horizontal="center" vertical="center" shrinkToFit="1"/>
    </xf>
    <xf numFmtId="4" fontId="9" fillId="0" borderId="13" xfId="0" applyNumberFormat="1" applyFont="1" applyBorder="1" applyAlignment="1">
      <alignment horizontal="center" vertical="center" wrapText="1"/>
    </xf>
    <xf numFmtId="1" fontId="8" fillId="0" borderId="13" xfId="0" applyNumberFormat="1" applyFont="1" applyBorder="1" applyAlignment="1">
      <alignment horizontal="center" vertical="center" shrinkToFit="1"/>
    </xf>
    <xf numFmtId="0" fontId="44" fillId="0" borderId="13" xfId="0" applyFont="1" applyBorder="1" applyAlignment="1">
      <alignment horizontal="left" vertical="center" wrapText="1"/>
    </xf>
    <xf numFmtId="0" fontId="22" fillId="0" borderId="13" xfId="0" applyFont="1" applyBorder="1" applyAlignment="1">
      <alignment horizontal="left" vertical="center" wrapText="1"/>
    </xf>
    <xf numFmtId="4" fontId="1" fillId="0" borderId="13" xfId="0" applyNumberFormat="1" applyFont="1" applyBorder="1" applyAlignment="1">
      <alignment horizontal="center" vertical="center" wrapText="1"/>
    </xf>
    <xf numFmtId="2" fontId="8" fillId="0" borderId="13" xfId="0" applyNumberFormat="1" applyFont="1" applyBorder="1" applyAlignment="1">
      <alignment horizontal="center" vertical="center" shrinkToFit="1"/>
    </xf>
    <xf numFmtId="3" fontId="9" fillId="0" borderId="13" xfId="0" applyNumberFormat="1" applyFont="1" applyBorder="1" applyAlignment="1">
      <alignment horizontal="center" vertical="center" wrapText="1"/>
    </xf>
    <xf numFmtId="0" fontId="7" fillId="0" borderId="3" xfId="0" applyFont="1" applyBorder="1" applyAlignment="1">
      <alignment horizontal="left" vertical="center" wrapText="1"/>
    </xf>
    <xf numFmtId="0" fontId="44" fillId="0" borderId="3" xfId="0" applyFont="1" applyBorder="1" applyAlignment="1">
      <alignment horizontal="left" vertical="center" wrapText="1"/>
    </xf>
    <xf numFmtId="1" fontId="8" fillId="0" borderId="3" xfId="0" applyNumberFormat="1" applyFont="1" applyBorder="1" applyAlignment="1">
      <alignment horizontal="center" vertical="center" shrinkToFit="1"/>
    </xf>
    <xf numFmtId="0" fontId="27" fillId="0" borderId="3" xfId="0" applyFont="1" applyBorder="1" applyAlignment="1">
      <alignment horizontal="center" vertical="center" wrapText="1"/>
    </xf>
    <xf numFmtId="0" fontId="47" fillId="0" borderId="3" xfId="0" applyFont="1" applyBorder="1" applyAlignment="1">
      <alignment horizontal="left" vertical="top" wrapText="1"/>
    </xf>
    <xf numFmtId="0" fontId="25" fillId="0" borderId="3" xfId="0" applyFont="1" applyBorder="1" applyAlignment="1">
      <alignment horizontal="left" wrapText="1"/>
    </xf>
    <xf numFmtId="0" fontId="25" fillId="0" borderId="0" xfId="0" applyFont="1" applyAlignment="1">
      <alignment horizontal="left" vertical="top"/>
    </xf>
    <xf numFmtId="0" fontId="25" fillId="0" borderId="3" xfId="0" applyFont="1" applyBorder="1" applyAlignment="1">
      <alignment horizontal="left" vertical="top" wrapText="1"/>
    </xf>
    <xf numFmtId="0" fontId="26" fillId="0" borderId="3" xfId="0" applyFont="1" applyBorder="1" applyAlignment="1">
      <alignment horizontal="left" vertical="top" wrapText="1"/>
    </xf>
    <xf numFmtId="0" fontId="25" fillId="0" borderId="3" xfId="0" applyFont="1" applyBorder="1" applyAlignment="1">
      <alignment horizontal="left" vertical="center" wrapText="1"/>
    </xf>
    <xf numFmtId="0" fontId="25" fillId="0" borderId="6" xfId="0" applyFont="1" applyBorder="1" applyAlignment="1">
      <alignment horizontal="left" vertical="center" wrapText="1"/>
    </xf>
    <xf numFmtId="167" fontId="25" fillId="0" borderId="3" xfId="1" applyNumberFormat="1" applyFont="1" applyFill="1" applyBorder="1" applyAlignment="1">
      <alignment horizontal="left" vertical="center" wrapText="1"/>
    </xf>
    <xf numFmtId="2" fontId="48" fillId="0" borderId="3" xfId="0" applyNumberFormat="1" applyFont="1" applyBorder="1" applyAlignment="1">
      <alignment horizontal="center" shrinkToFit="1"/>
    </xf>
    <xf numFmtId="1" fontId="46" fillId="0" borderId="3" xfId="0" applyNumberFormat="1" applyFont="1" applyBorder="1" applyAlignment="1">
      <alignment horizontal="center" vertical="center" shrinkToFit="1"/>
    </xf>
    <xf numFmtId="0" fontId="47" fillId="0" borderId="3" xfId="0" applyFont="1" applyBorder="1" applyAlignment="1">
      <alignment horizontal="left" vertical="center" wrapText="1"/>
    </xf>
    <xf numFmtId="0" fontId="26" fillId="0" borderId="3" xfId="0" applyFont="1" applyBorder="1" applyAlignment="1">
      <alignment horizontal="right" vertical="center" wrapText="1"/>
    </xf>
    <xf numFmtId="0" fontId="26" fillId="0" borderId="3" xfId="0" applyFont="1" applyBorder="1" applyAlignment="1">
      <alignment horizontal="left" vertical="center" wrapText="1"/>
    </xf>
    <xf numFmtId="2" fontId="48" fillId="0" borderId="3" xfId="0" applyNumberFormat="1" applyFont="1" applyBorder="1" applyAlignment="1">
      <alignment horizontal="center" vertical="center" shrinkToFit="1"/>
    </xf>
    <xf numFmtId="1" fontId="48" fillId="0" borderId="3" xfId="0" applyNumberFormat="1" applyFont="1" applyBorder="1" applyAlignment="1">
      <alignment horizontal="center" vertical="center" shrinkToFit="1"/>
    </xf>
    <xf numFmtId="0" fontId="28" fillId="0" borderId="3" xfId="0" applyFont="1" applyBorder="1" applyAlignment="1">
      <alignment horizontal="center" vertical="center" wrapText="1"/>
    </xf>
    <xf numFmtId="164" fontId="46" fillId="0" borderId="3" xfId="0" applyNumberFormat="1" applyFont="1" applyBorder="1" applyAlignment="1">
      <alignment horizontal="center" vertical="center" shrinkToFit="1"/>
    </xf>
    <xf numFmtId="4" fontId="25" fillId="0" borderId="0" xfId="0" applyNumberFormat="1" applyFont="1" applyAlignment="1">
      <alignment horizontal="center" vertical="center"/>
    </xf>
    <xf numFmtId="167" fontId="25" fillId="0" borderId="0" xfId="1" applyNumberFormat="1" applyFont="1" applyFill="1" applyBorder="1" applyAlignment="1">
      <alignment horizontal="left" vertical="center"/>
    </xf>
    <xf numFmtId="0" fontId="25" fillId="0" borderId="3" xfId="0" applyFont="1" applyBorder="1" applyAlignment="1">
      <alignment horizontal="center" vertical="center" wrapText="1"/>
    </xf>
    <xf numFmtId="0" fontId="26" fillId="0" borderId="3" xfId="0" applyFont="1" applyBorder="1" applyAlignment="1">
      <alignment horizontal="center" vertical="center" wrapText="1"/>
    </xf>
    <xf numFmtId="0" fontId="25" fillId="0" borderId="6" xfId="0" applyFont="1" applyBorder="1" applyAlignment="1">
      <alignment horizontal="center" vertical="center" wrapText="1"/>
    </xf>
    <xf numFmtId="0" fontId="24" fillId="0" borderId="3" xfId="0" applyFont="1" applyBorder="1" applyAlignment="1">
      <alignment horizontal="center" vertical="center" wrapText="1"/>
    </xf>
    <xf numFmtId="0" fontId="47" fillId="0" borderId="3" xfId="0" applyFont="1" applyBorder="1" applyAlignment="1">
      <alignment horizontal="right" vertical="center" wrapText="1"/>
    </xf>
    <xf numFmtId="3" fontId="48" fillId="0" borderId="3" xfId="0" applyNumberFormat="1" applyFont="1" applyBorder="1" applyAlignment="1">
      <alignment horizontal="center" vertical="center" shrinkToFit="1"/>
    </xf>
    <xf numFmtId="0" fontId="27" fillId="0" borderId="4" xfId="0" applyFont="1" applyBorder="1" applyAlignment="1">
      <alignment horizontal="center" vertical="center" wrapText="1"/>
    </xf>
    <xf numFmtId="0" fontId="26" fillId="0" borderId="3" xfId="0" applyFont="1" applyBorder="1" applyAlignment="1">
      <alignment horizontal="center" vertical="top" wrapText="1"/>
    </xf>
    <xf numFmtId="1" fontId="48" fillId="0" borderId="3" xfId="0" applyNumberFormat="1" applyFont="1" applyBorder="1" applyAlignment="1">
      <alignment horizontal="center" vertical="top" shrinkToFit="1"/>
    </xf>
    <xf numFmtId="0" fontId="26" fillId="0" borderId="3" xfId="0" applyFont="1" applyBorder="1" applyAlignment="1">
      <alignment horizontal="center" wrapText="1"/>
    </xf>
    <xf numFmtId="0" fontId="25" fillId="0" borderId="3" xfId="0" applyFont="1" applyBorder="1" applyAlignment="1">
      <alignment horizontal="center" wrapText="1"/>
    </xf>
    <xf numFmtId="0" fontId="25" fillId="0" borderId="3" xfId="0" applyFont="1" applyBorder="1" applyAlignment="1">
      <alignment horizontal="center" vertical="top" wrapText="1"/>
    </xf>
    <xf numFmtId="3" fontId="48" fillId="0" borderId="3" xfId="0" applyNumberFormat="1" applyFont="1" applyBorder="1" applyAlignment="1">
      <alignment horizontal="center" shrinkToFit="1"/>
    </xf>
    <xf numFmtId="3" fontId="48" fillId="0" borderId="3" xfId="0" applyNumberFormat="1" applyFont="1" applyBorder="1" applyAlignment="1">
      <alignment horizontal="center" vertical="top" shrinkToFit="1"/>
    </xf>
    <xf numFmtId="43" fontId="25" fillId="0" borderId="3" xfId="0" applyNumberFormat="1" applyFont="1" applyBorder="1" applyAlignment="1">
      <alignment horizontal="left" vertical="center" wrapText="1"/>
    </xf>
    <xf numFmtId="165" fontId="46" fillId="0" borderId="3" xfId="0" applyNumberFormat="1" applyFont="1" applyBorder="1" applyAlignment="1">
      <alignment horizontal="center" vertical="center" shrinkToFit="1"/>
    </xf>
    <xf numFmtId="43" fontId="25" fillId="0" borderId="3" xfId="1" applyFont="1" applyFill="1" applyBorder="1" applyAlignment="1">
      <alignment horizontal="left" vertical="center" wrapText="1"/>
    </xf>
    <xf numFmtId="2" fontId="46" fillId="0" borderId="3" xfId="0" applyNumberFormat="1" applyFont="1" applyBorder="1" applyAlignment="1">
      <alignment horizontal="center" vertical="center" shrinkToFit="1"/>
    </xf>
    <xf numFmtId="43" fontId="25" fillId="0" borderId="3" xfId="1" applyFont="1" applyFill="1" applyBorder="1" applyAlignment="1">
      <alignment horizontal="center" vertical="center" wrapText="1"/>
    </xf>
    <xf numFmtId="0" fontId="28" fillId="0" borderId="1" xfId="0" applyFont="1" applyBorder="1" applyAlignment="1">
      <alignment horizontal="right" vertical="center" wrapText="1"/>
    </xf>
    <xf numFmtId="0" fontId="27" fillId="0" borderId="0" xfId="0" applyFont="1" applyAlignment="1">
      <alignment horizontal="center" vertical="center" wrapText="1"/>
    </xf>
    <xf numFmtId="0" fontId="45" fillId="0" borderId="0" xfId="0" applyFont="1" applyAlignment="1">
      <alignment horizontal="left" vertical="center" wrapText="1"/>
    </xf>
    <xf numFmtId="0" fontId="53" fillId="0" borderId="0" xfId="0" applyFont="1" applyAlignment="1">
      <alignment horizontal="center" vertical="center" wrapText="1"/>
    </xf>
    <xf numFmtId="0" fontId="53" fillId="0" borderId="0" xfId="0" applyFont="1" applyAlignment="1">
      <alignment horizontal="center" vertical="center"/>
    </xf>
    <xf numFmtId="3" fontId="37" fillId="0" borderId="0" xfId="0" applyNumberFormat="1" applyFont="1" applyAlignment="1">
      <alignment horizontal="center" vertical="center" wrapText="1"/>
    </xf>
    <xf numFmtId="3" fontId="37" fillId="0" borderId="1" xfId="0" applyNumberFormat="1" applyFont="1" applyBorder="1" applyAlignment="1">
      <alignment horizontal="center" vertical="center" wrapText="1"/>
    </xf>
    <xf numFmtId="3" fontId="36" fillId="0" borderId="0" xfId="0" applyNumberFormat="1" applyFont="1" applyAlignment="1">
      <alignment horizontal="center" vertical="center" wrapText="1"/>
    </xf>
    <xf numFmtId="0" fontId="36" fillId="0" borderId="0" xfId="0" applyFont="1" applyAlignment="1">
      <alignment horizontal="center" vertical="center" wrapText="1"/>
    </xf>
    <xf numFmtId="4" fontId="48" fillId="0" borderId="3" xfId="0" applyNumberFormat="1" applyFont="1" applyBorder="1" applyAlignment="1">
      <alignment horizontal="center" vertical="center" shrinkToFit="1"/>
    </xf>
    <xf numFmtId="43" fontId="24" fillId="0" borderId="3" xfId="1" applyFont="1" applyFill="1" applyBorder="1" applyAlignment="1">
      <alignment horizontal="center" vertical="center" wrapText="1"/>
    </xf>
    <xf numFmtId="43" fontId="24" fillId="0" borderId="3" xfId="1" applyFont="1" applyFill="1" applyBorder="1" applyAlignment="1">
      <alignment horizontal="left" vertical="center" wrapText="1"/>
    </xf>
    <xf numFmtId="43" fontId="25" fillId="0" borderId="0" xfId="1" applyFont="1" applyFill="1" applyBorder="1" applyAlignment="1">
      <alignment horizontal="left" vertical="center"/>
    </xf>
    <xf numFmtId="0" fontId="25" fillId="0" borderId="6" xfId="0" applyFont="1" applyBorder="1" applyAlignment="1">
      <alignment vertical="center" wrapText="1"/>
    </xf>
    <xf numFmtId="2" fontId="25" fillId="0" borderId="3" xfId="0" applyNumberFormat="1" applyFont="1" applyBorder="1" applyAlignment="1">
      <alignment horizontal="center" wrapText="1"/>
    </xf>
    <xf numFmtId="1" fontId="24" fillId="0" borderId="3" xfId="0" applyNumberFormat="1" applyFont="1" applyBorder="1" applyAlignment="1">
      <alignment horizontal="center" vertical="center" shrinkToFit="1"/>
    </xf>
    <xf numFmtId="0" fontId="56" fillId="0" borderId="3" xfId="0" applyFont="1" applyBorder="1" applyAlignment="1">
      <alignment horizontal="left" vertical="center" wrapText="1"/>
    </xf>
    <xf numFmtId="1" fontId="25" fillId="0" borderId="3" xfId="0" applyNumberFormat="1" applyFont="1" applyBorder="1" applyAlignment="1">
      <alignment horizontal="center" vertical="center" shrinkToFit="1"/>
    </xf>
    <xf numFmtId="0" fontId="45" fillId="0" borderId="3" xfId="0" applyFont="1" applyBorder="1" applyAlignment="1">
      <alignment horizontal="center" vertical="center" wrapText="1"/>
    </xf>
    <xf numFmtId="2" fontId="25" fillId="0" borderId="3" xfId="0" applyNumberFormat="1" applyFont="1" applyBorder="1" applyAlignment="1">
      <alignment horizontal="center" vertical="center" wrapText="1"/>
    </xf>
    <xf numFmtId="164" fontId="24" fillId="0" borderId="3" xfId="0" applyNumberFormat="1" applyFont="1" applyBorder="1" applyAlignment="1">
      <alignment horizontal="center" vertical="center" shrinkToFit="1"/>
    </xf>
    <xf numFmtId="167" fontId="25" fillId="0" borderId="3" xfId="0" applyNumberFormat="1" applyFont="1" applyBorder="1" applyAlignment="1">
      <alignment horizontal="left" vertical="center" wrapText="1"/>
    </xf>
    <xf numFmtId="0" fontId="59" fillId="0" borderId="3" xfId="0" applyFont="1" applyBorder="1" applyAlignment="1">
      <alignment horizontal="center" vertical="center" wrapText="1"/>
    </xf>
    <xf numFmtId="1" fontId="60" fillId="0" borderId="3" xfId="0" applyNumberFormat="1" applyFont="1" applyBorder="1" applyAlignment="1">
      <alignment horizontal="center" vertical="center" shrinkToFit="1"/>
    </xf>
    <xf numFmtId="0" fontId="61" fillId="0" borderId="3" xfId="0" applyFont="1" applyBorder="1" applyAlignment="1">
      <alignment horizontal="left" vertical="center" wrapText="1"/>
    </xf>
    <xf numFmtId="164" fontId="60" fillId="0" borderId="3" xfId="0" applyNumberFormat="1" applyFont="1" applyBorder="1" applyAlignment="1">
      <alignment horizontal="center" vertical="center" shrinkToFit="1"/>
    </xf>
    <xf numFmtId="1" fontId="62" fillId="0" borderId="3" xfId="0" applyNumberFormat="1" applyFont="1" applyBorder="1" applyAlignment="1">
      <alignment horizontal="center" vertical="center" shrinkToFit="1"/>
    </xf>
    <xf numFmtId="0" fontId="38" fillId="0" borderId="3" xfId="0" applyFont="1" applyBorder="1" applyAlignment="1">
      <alignment horizontal="center" vertical="center" wrapText="1"/>
    </xf>
    <xf numFmtId="166" fontId="24" fillId="0" borderId="3" xfId="0" applyNumberFormat="1" applyFont="1" applyBorder="1" applyAlignment="1">
      <alignment horizontal="left" vertical="center" wrapText="1"/>
    </xf>
    <xf numFmtId="166" fontId="25" fillId="0" borderId="3" xfId="1" applyNumberFormat="1" applyFont="1" applyFill="1" applyBorder="1" applyAlignment="1">
      <alignment horizontal="left" vertical="center" wrapText="1"/>
    </xf>
    <xf numFmtId="0" fontId="27" fillId="0" borderId="13" xfId="0" applyFont="1" applyBorder="1" applyAlignment="1">
      <alignment horizontal="center" vertical="center" wrapText="1"/>
    </xf>
    <xf numFmtId="0" fontId="25" fillId="0" borderId="13" xfId="0" applyFont="1" applyBorder="1" applyAlignment="1">
      <alignment horizontal="center" vertical="center" wrapText="1"/>
    </xf>
    <xf numFmtId="165" fontId="46" fillId="0" borderId="13" xfId="0" applyNumberFormat="1" applyFont="1" applyBorder="1" applyAlignment="1">
      <alignment horizontal="center" vertical="center" shrinkToFit="1"/>
    </xf>
    <xf numFmtId="0" fontId="47" fillId="0" borderId="13" xfId="0" applyFont="1" applyBorder="1" applyAlignment="1">
      <alignment horizontal="left" vertical="center" wrapText="1"/>
    </xf>
    <xf numFmtId="0" fontId="25" fillId="0" borderId="13" xfId="0" applyFont="1" applyBorder="1" applyAlignment="1">
      <alignment horizontal="left" vertical="center" wrapText="1"/>
    </xf>
    <xf numFmtId="164" fontId="46" fillId="0" borderId="13" xfId="0" applyNumberFormat="1" applyFont="1" applyBorder="1" applyAlignment="1">
      <alignment horizontal="center" vertical="center" shrinkToFit="1"/>
    </xf>
    <xf numFmtId="0" fontId="26" fillId="0" borderId="13" xfId="0" applyFont="1" applyBorder="1" applyAlignment="1">
      <alignment horizontal="left" vertical="center" wrapText="1"/>
    </xf>
    <xf numFmtId="3" fontId="48" fillId="0" borderId="13" xfId="0" applyNumberFormat="1" applyFont="1" applyBorder="1" applyAlignment="1">
      <alignment horizontal="center" vertical="center" shrinkToFit="1"/>
    </xf>
    <xf numFmtId="0" fontId="26" fillId="0" borderId="13" xfId="0" applyFont="1" applyBorder="1" applyAlignment="1">
      <alignment horizontal="center" vertical="center" wrapText="1"/>
    </xf>
    <xf numFmtId="2" fontId="25" fillId="0" borderId="13" xfId="0" applyNumberFormat="1" applyFont="1" applyBorder="1" applyAlignment="1">
      <alignment horizontal="center" vertical="center" wrapText="1"/>
    </xf>
    <xf numFmtId="167" fontId="25" fillId="0" borderId="13" xfId="1" applyNumberFormat="1" applyFont="1" applyFill="1" applyBorder="1" applyAlignment="1">
      <alignment horizontal="left" vertical="center" wrapText="1"/>
    </xf>
    <xf numFmtId="0" fontId="25" fillId="0" borderId="13" xfId="0" applyFont="1" applyBorder="1" applyAlignment="1">
      <alignment horizontal="center" vertical="center"/>
    </xf>
    <xf numFmtId="0" fontId="25" fillId="0" borderId="13" xfId="0" applyFont="1" applyBorder="1" applyAlignment="1">
      <alignment horizontal="left" vertical="center"/>
    </xf>
    <xf numFmtId="1" fontId="48" fillId="0" borderId="13" xfId="0" applyNumberFormat="1" applyFont="1" applyBorder="1" applyAlignment="1">
      <alignment horizontal="center" vertical="center" shrinkToFit="1"/>
    </xf>
    <xf numFmtId="0" fontId="26" fillId="0" borderId="13" xfId="0" applyFont="1" applyBorder="1" applyAlignment="1">
      <alignment horizontal="right" vertical="center" wrapText="1"/>
    </xf>
    <xf numFmtId="2" fontId="25" fillId="0" borderId="13" xfId="0" applyNumberFormat="1" applyFont="1" applyBorder="1" applyAlignment="1">
      <alignment horizontal="left" vertical="center" wrapText="1"/>
    </xf>
    <xf numFmtId="2" fontId="46" fillId="0" borderId="13" xfId="0" applyNumberFormat="1" applyFont="1" applyBorder="1" applyAlignment="1">
      <alignment horizontal="center" vertical="center" shrinkToFit="1"/>
    </xf>
    <xf numFmtId="4" fontId="28" fillId="0" borderId="6" xfId="0" applyNumberFormat="1" applyFont="1" applyBorder="1" applyAlignment="1">
      <alignment horizontal="right" vertical="center" wrapText="1"/>
    </xf>
    <xf numFmtId="0" fontId="28" fillId="0" borderId="0" xfId="0" applyFont="1" applyAlignment="1">
      <alignment horizontal="right" vertical="center" wrapText="1"/>
    </xf>
    <xf numFmtId="0" fontId="28" fillId="0" borderId="0" xfId="0" applyFont="1" applyAlignment="1">
      <alignment horizontal="left" vertical="center" wrapText="1"/>
    </xf>
    <xf numFmtId="4" fontId="45" fillId="0" borderId="0" xfId="0" applyNumberFormat="1" applyFont="1" applyAlignment="1">
      <alignment horizontal="right" vertical="center" wrapText="1"/>
    </xf>
    <xf numFmtId="4" fontId="45" fillId="0" borderId="1" xfId="0" applyNumberFormat="1" applyFont="1" applyBorder="1" applyAlignment="1">
      <alignment horizontal="right" vertical="center" wrapText="1"/>
    </xf>
    <xf numFmtId="4" fontId="28" fillId="0" borderId="0" xfId="0" applyNumberFormat="1" applyFont="1" applyAlignment="1">
      <alignment horizontal="right" vertical="center" wrapText="1"/>
    </xf>
    <xf numFmtId="0" fontId="25" fillId="0" borderId="1" xfId="0" applyFont="1" applyBorder="1" applyAlignment="1">
      <alignment horizontal="center" vertical="center" wrapText="1"/>
    </xf>
    <xf numFmtId="1" fontId="46" fillId="0" borderId="13" xfId="0" applyNumberFormat="1" applyFont="1" applyBorder="1" applyAlignment="1">
      <alignment horizontal="center" vertical="center" shrinkToFit="1"/>
    </xf>
    <xf numFmtId="4" fontId="25" fillId="0" borderId="13" xfId="0" applyNumberFormat="1" applyFont="1" applyBorder="1" applyAlignment="1">
      <alignment horizontal="center" vertical="center" wrapText="1"/>
    </xf>
    <xf numFmtId="0" fontId="27" fillId="0" borderId="3" xfId="0" applyFont="1" applyBorder="1" applyAlignment="1">
      <alignment horizontal="left" vertical="top" wrapText="1"/>
    </xf>
    <xf numFmtId="0" fontId="26" fillId="0" borderId="5" xfId="0" applyFont="1" applyBorder="1" applyAlignment="1">
      <alignment horizontal="center" wrapText="1"/>
    </xf>
    <xf numFmtId="2" fontId="26" fillId="0" borderId="6" xfId="0" applyNumberFormat="1" applyFont="1" applyBorder="1" applyAlignment="1">
      <alignment horizontal="center" wrapText="1"/>
    </xf>
    <xf numFmtId="43" fontId="24" fillId="0" borderId="3" xfId="0" applyNumberFormat="1" applyFont="1" applyBorder="1" applyAlignment="1">
      <alignment horizontal="left" vertical="center" wrapText="1"/>
    </xf>
    <xf numFmtId="0" fontId="38" fillId="0" borderId="3" xfId="0" applyFont="1" applyBorder="1" applyAlignment="1">
      <alignment horizontal="left" vertical="center" wrapText="1"/>
    </xf>
    <xf numFmtId="4" fontId="25" fillId="0" borderId="4" xfId="0" applyNumberFormat="1" applyFont="1" applyBorder="1" applyAlignment="1">
      <alignment horizontal="center" vertical="center" wrapText="1"/>
    </xf>
    <xf numFmtId="4" fontId="25" fillId="0" borderId="3" xfId="0" applyNumberFormat="1" applyFont="1" applyBorder="1" applyAlignment="1">
      <alignment horizontal="left" vertical="center" wrapText="1"/>
    </xf>
    <xf numFmtId="4" fontId="25" fillId="0" borderId="0" xfId="0" applyNumberFormat="1" applyFont="1" applyAlignment="1">
      <alignment horizontal="left" vertical="center"/>
    </xf>
    <xf numFmtId="39" fontId="25" fillId="0" borderId="6" xfId="1" applyNumberFormat="1" applyFont="1" applyFill="1" applyBorder="1" applyAlignment="1">
      <alignment horizontal="right" vertical="center" wrapText="1"/>
    </xf>
    <xf numFmtId="0" fontId="27" fillId="0" borderId="3" xfId="2" applyFont="1" applyBorder="1" applyAlignment="1">
      <alignment horizontal="center" vertical="center" wrapText="1"/>
    </xf>
    <xf numFmtId="0" fontId="27" fillId="0" borderId="4" xfId="2" applyFont="1" applyBorder="1" applyAlignment="1">
      <alignment horizontal="center" vertical="center" wrapText="1"/>
    </xf>
    <xf numFmtId="4" fontId="25" fillId="0" borderId="4" xfId="2" applyNumberFormat="1" applyBorder="1" applyAlignment="1">
      <alignment horizontal="center" vertical="center" wrapText="1"/>
    </xf>
    <xf numFmtId="0" fontId="25" fillId="0" borderId="3" xfId="2" applyBorder="1" applyAlignment="1">
      <alignment horizontal="center" vertical="center" wrapText="1"/>
    </xf>
    <xf numFmtId="0" fontId="25" fillId="0" borderId="0" xfId="2" applyAlignment="1">
      <alignment horizontal="center" vertical="center"/>
    </xf>
    <xf numFmtId="1" fontId="46" fillId="0" borderId="3" xfId="2" applyNumberFormat="1" applyFont="1" applyBorder="1" applyAlignment="1">
      <alignment horizontal="center" vertical="center" shrinkToFit="1"/>
    </xf>
    <xf numFmtId="164" fontId="46" fillId="0" borderId="3" xfId="2" applyNumberFormat="1" applyFont="1" applyBorder="1" applyAlignment="1">
      <alignment horizontal="center" vertical="center" shrinkToFit="1"/>
    </xf>
    <xf numFmtId="0" fontId="26" fillId="0" borderId="3" xfId="2" applyFont="1" applyBorder="1" applyAlignment="1">
      <alignment horizontal="center" vertical="center" wrapText="1"/>
    </xf>
    <xf numFmtId="164" fontId="48" fillId="0" borderId="3" xfId="2" applyNumberFormat="1" applyFont="1" applyBorder="1" applyAlignment="1">
      <alignment horizontal="center" vertical="center" shrinkToFit="1"/>
    </xf>
    <xf numFmtId="0" fontId="26" fillId="0" borderId="3" xfId="2" applyFont="1" applyBorder="1" applyAlignment="1">
      <alignment horizontal="left" vertical="center" wrapText="1"/>
    </xf>
    <xf numFmtId="3" fontId="48" fillId="0" borderId="3" xfId="2" applyNumberFormat="1" applyFont="1" applyBorder="1" applyAlignment="1">
      <alignment horizontal="center" vertical="center" shrinkToFit="1"/>
    </xf>
    <xf numFmtId="4" fontId="25" fillId="0" borderId="3" xfId="2" applyNumberFormat="1" applyBorder="1" applyAlignment="1">
      <alignment horizontal="center" vertical="center" wrapText="1"/>
    </xf>
    <xf numFmtId="167" fontId="25" fillId="0" borderId="3" xfId="3" applyNumberFormat="1" applyFont="1" applyFill="1" applyBorder="1" applyAlignment="1">
      <alignment horizontal="left" vertical="center" wrapText="1"/>
    </xf>
    <xf numFmtId="0" fontId="25" fillId="0" borderId="0" xfId="2" applyAlignment="1">
      <alignment horizontal="left" vertical="center"/>
    </xf>
    <xf numFmtId="164" fontId="46" fillId="0" borderId="7" xfId="2" applyNumberFormat="1" applyFont="1" applyBorder="1" applyAlignment="1">
      <alignment horizontal="center" vertical="center" shrinkToFit="1"/>
    </xf>
    <xf numFmtId="0" fontId="47" fillId="0" borderId="3" xfId="2" applyFont="1" applyBorder="1" applyAlignment="1">
      <alignment horizontal="left" vertical="center" wrapText="1"/>
    </xf>
    <xf numFmtId="0" fontId="25" fillId="0" borderId="4" xfId="2" applyBorder="1" applyAlignment="1">
      <alignment horizontal="left" vertical="center" wrapText="1"/>
    </xf>
    <xf numFmtId="0" fontId="25" fillId="0" borderId="3" xfId="2" applyBorder="1" applyAlignment="1">
      <alignment horizontal="left" vertical="center" wrapText="1"/>
    </xf>
    <xf numFmtId="3" fontId="48" fillId="0" borderId="4" xfId="2" applyNumberFormat="1" applyFont="1" applyBorder="1" applyAlignment="1">
      <alignment horizontal="center" vertical="center" shrinkToFit="1"/>
    </xf>
    <xf numFmtId="0" fontId="26" fillId="0" borderId="4" xfId="2" applyFont="1" applyBorder="1" applyAlignment="1">
      <alignment horizontal="right" vertical="center" wrapText="1"/>
    </xf>
    <xf numFmtId="0" fontId="26" fillId="0" borderId="4" xfId="2" applyFont="1" applyBorder="1" applyAlignment="1">
      <alignment horizontal="left" vertical="center" wrapText="1"/>
    </xf>
    <xf numFmtId="1" fontId="48" fillId="0" borderId="4" xfId="2" applyNumberFormat="1" applyFont="1" applyBorder="1" applyAlignment="1">
      <alignment horizontal="center" vertical="center" shrinkToFit="1"/>
    </xf>
    <xf numFmtId="0" fontId="26" fillId="0" borderId="4" xfId="2" applyFont="1" applyBorder="1" applyAlignment="1">
      <alignment horizontal="center" vertical="center" wrapText="1"/>
    </xf>
    <xf numFmtId="4" fontId="26" fillId="0" borderId="4" xfId="2" applyNumberFormat="1" applyFont="1" applyBorder="1" applyAlignment="1">
      <alignment horizontal="left" vertical="center" wrapText="1"/>
    </xf>
    <xf numFmtId="4" fontId="26" fillId="0" borderId="4" xfId="2" applyNumberFormat="1" applyFont="1" applyBorder="1" applyAlignment="1">
      <alignment horizontal="center" vertical="center" wrapText="1"/>
    </xf>
    <xf numFmtId="167" fontId="25" fillId="0" borderId="3" xfId="3" applyNumberFormat="1" applyFont="1" applyFill="1" applyBorder="1" applyAlignment="1">
      <alignment horizontal="center" vertical="center" wrapText="1"/>
    </xf>
    <xf numFmtId="2" fontId="48" fillId="0" borderId="4" xfId="2" applyNumberFormat="1" applyFont="1" applyBorder="1" applyAlignment="1">
      <alignment horizontal="center" vertical="center" shrinkToFit="1"/>
    </xf>
    <xf numFmtId="3" fontId="26" fillId="0" borderId="4" xfId="2" applyNumberFormat="1" applyFont="1" applyBorder="1" applyAlignment="1">
      <alignment horizontal="left" vertical="center" wrapText="1"/>
    </xf>
    <xf numFmtId="0" fontId="25" fillId="0" borderId="7" xfId="2" applyBorder="1" applyAlignment="1">
      <alignment horizontal="left" vertical="center" wrapText="1"/>
    </xf>
    <xf numFmtId="3" fontId="48" fillId="0" borderId="7" xfId="2" applyNumberFormat="1" applyFont="1" applyBorder="1" applyAlignment="1">
      <alignment horizontal="center" vertical="center" shrinkToFit="1"/>
    </xf>
    <xf numFmtId="0" fontId="26" fillId="0" borderId="7" xfId="2" applyFont="1" applyBorder="1" applyAlignment="1">
      <alignment horizontal="center" vertical="center" wrapText="1"/>
    </xf>
    <xf numFmtId="4" fontId="25" fillId="0" borderId="7" xfId="2" applyNumberFormat="1" applyBorder="1" applyAlignment="1">
      <alignment horizontal="center" vertical="center" wrapText="1"/>
    </xf>
    <xf numFmtId="43" fontId="25" fillId="0" borderId="7" xfId="3" applyFont="1" applyFill="1" applyBorder="1" applyAlignment="1">
      <alignment horizontal="left" vertical="center" wrapText="1"/>
    </xf>
    <xf numFmtId="167" fontId="27" fillId="0" borderId="13" xfId="2" applyNumberFormat="1" applyFont="1" applyBorder="1" applyAlignment="1">
      <alignment vertical="center"/>
    </xf>
    <xf numFmtId="4" fontId="25" fillId="0" borderId="0" xfId="2" applyNumberFormat="1" applyAlignment="1">
      <alignment horizontal="center" vertical="center"/>
    </xf>
    <xf numFmtId="0" fontId="1" fillId="0" borderId="13" xfId="0" applyFont="1" applyBorder="1" applyAlignment="1">
      <alignment horizontal="center" vertical="center" wrapText="1"/>
    </xf>
    <xf numFmtId="0" fontId="22" fillId="0" borderId="13" xfId="0" applyFont="1" applyBorder="1" applyAlignment="1">
      <alignment horizontal="center" vertical="center" wrapText="1"/>
    </xf>
    <xf numFmtId="0" fontId="65" fillId="0" borderId="13" xfId="0" applyFont="1" applyBorder="1" applyAlignment="1">
      <alignment horizontal="left" vertical="center" wrapText="1"/>
    </xf>
    <xf numFmtId="0" fontId="22" fillId="0" borderId="3" xfId="0" applyFont="1" applyBorder="1" applyAlignment="1">
      <alignment horizontal="center" vertical="center" wrapText="1"/>
    </xf>
    <xf numFmtId="0" fontId="68" fillId="0" borderId="3" xfId="0" applyFont="1" applyBorder="1" applyAlignment="1">
      <alignment horizontal="center" vertical="center" wrapText="1"/>
    </xf>
    <xf numFmtId="0" fontId="68" fillId="0" borderId="3" xfId="0" applyFont="1" applyBorder="1" applyAlignment="1">
      <alignment horizontal="left" vertical="center" wrapText="1"/>
    </xf>
    <xf numFmtId="3" fontId="68" fillId="0" borderId="3" xfId="0" applyNumberFormat="1" applyFont="1" applyBorder="1" applyAlignment="1">
      <alignment horizontal="center" vertical="center" shrinkToFit="1"/>
    </xf>
    <xf numFmtId="4" fontId="65" fillId="0" borderId="3" xfId="0" applyNumberFormat="1" applyFont="1" applyBorder="1" applyAlignment="1">
      <alignment horizontal="center" vertical="center" wrapText="1"/>
    </xf>
    <xf numFmtId="167" fontId="65" fillId="0" borderId="3" xfId="1" applyNumberFormat="1" applyFont="1" applyFill="1" applyBorder="1" applyAlignment="1">
      <alignment horizontal="center" vertical="center" wrapText="1"/>
    </xf>
    <xf numFmtId="164" fontId="67" fillId="0" borderId="3" xfId="0" applyNumberFormat="1" applyFont="1" applyBorder="1" applyAlignment="1">
      <alignment horizontal="center" vertical="center" shrinkToFit="1"/>
    </xf>
    <xf numFmtId="0" fontId="65" fillId="0" borderId="3" xfId="0" applyFont="1" applyBorder="1" applyAlignment="1">
      <alignment horizontal="left" vertical="center" wrapText="1"/>
    </xf>
    <xf numFmtId="0" fontId="27" fillId="0" borderId="13" xfId="0" applyFont="1" applyBorder="1" applyAlignment="1">
      <alignment horizontal="center" vertical="center" wrapText="1"/>
    </xf>
    <xf numFmtId="164" fontId="46" fillId="0" borderId="3" xfId="0" quotePrefix="1" applyNumberFormat="1" applyFont="1" applyBorder="1" applyAlignment="1">
      <alignment horizontal="center" vertical="center" shrinkToFit="1"/>
    </xf>
    <xf numFmtId="0" fontId="42" fillId="0" borderId="0" xfId="0" applyFont="1" applyAlignment="1">
      <alignment horizontal="left" vertical="center"/>
    </xf>
    <xf numFmtId="0" fontId="25" fillId="0" borderId="17" xfId="0" applyFont="1" applyBorder="1" applyAlignment="1">
      <alignment horizontal="center" vertical="center"/>
    </xf>
    <xf numFmtId="0" fontId="40" fillId="0" borderId="0" xfId="0" applyFont="1" applyAlignment="1">
      <alignment horizontal="center" vertical="center" wrapText="1"/>
    </xf>
    <xf numFmtId="0" fontId="42" fillId="0" borderId="0" xfId="0" applyFont="1" applyAlignment="1">
      <alignment horizontal="left" vertical="center" wrapText="1"/>
    </xf>
    <xf numFmtId="0" fontId="40" fillId="0" borderId="0" xfId="0" applyFont="1" applyAlignment="1">
      <alignment horizontal="left" vertical="center" wrapText="1"/>
    </xf>
    <xf numFmtId="0" fontId="42" fillId="0" borderId="1" xfId="0" applyFont="1" applyBorder="1" applyAlignment="1">
      <alignment horizontal="left" vertical="center" wrapText="1"/>
    </xf>
    <xf numFmtId="0" fontId="39" fillId="0" borderId="0" xfId="0" applyFont="1" applyAlignment="1">
      <alignment horizontal="right" vertical="center" wrapText="1"/>
    </xf>
    <xf numFmtId="0" fontId="42" fillId="0" borderId="2" xfId="0" applyFont="1" applyBorder="1" applyAlignment="1">
      <alignment horizontal="left" vertical="center" wrapText="1"/>
    </xf>
    <xf numFmtId="0" fontId="27" fillId="0" borderId="0" xfId="0" applyFont="1" applyAlignment="1">
      <alignment horizontal="right" vertical="center" wrapText="1"/>
    </xf>
    <xf numFmtId="0" fontId="25" fillId="0" borderId="0" xfId="0" applyFont="1" applyAlignment="1">
      <alignment horizontal="center" wrapText="1"/>
    </xf>
    <xf numFmtId="0" fontId="39" fillId="0" borderId="18" xfId="0" applyFont="1" applyBorder="1" applyAlignment="1">
      <alignment horizontal="center" vertical="center"/>
    </xf>
    <xf numFmtId="0" fontId="39" fillId="0" borderId="0" xfId="0" applyFont="1" applyAlignment="1">
      <alignment horizontal="center" vertical="center"/>
    </xf>
    <xf numFmtId="0" fontId="29" fillId="0" borderId="0" xfId="0" applyFont="1" applyAlignment="1">
      <alignment horizontal="center" vertical="center" wrapText="1"/>
    </xf>
    <xf numFmtId="0" fontId="25" fillId="0" borderId="0" xfId="0" applyFont="1" applyAlignment="1">
      <alignment horizontal="center" vertical="center" wrapText="1"/>
    </xf>
    <xf numFmtId="0" fontId="45" fillId="0" borderId="0" xfId="0" applyFont="1" applyAlignment="1">
      <alignment horizontal="center" vertical="center" wrapText="1"/>
    </xf>
    <xf numFmtId="0" fontId="39" fillId="0" borderId="0" xfId="0" applyFont="1" applyAlignment="1">
      <alignment horizontal="left" vertical="center" wrapText="1"/>
    </xf>
    <xf numFmtId="0" fontId="4" fillId="0" borderId="4" xfId="0" applyFont="1" applyBorder="1" applyAlignment="1">
      <alignment horizontal="right" vertical="center"/>
    </xf>
    <xf numFmtId="0" fontId="4" fillId="0" borderId="5" xfId="0" applyFont="1" applyBorder="1" applyAlignment="1">
      <alignment horizontal="right" vertical="center"/>
    </xf>
    <xf numFmtId="0" fontId="4" fillId="0" borderId="6" xfId="0" applyFont="1" applyBorder="1" applyAlignment="1">
      <alignment horizontal="right" vertical="center"/>
    </xf>
    <xf numFmtId="0" fontId="0" fillId="0" borderId="0" xfId="0" applyAlignment="1">
      <alignment horizontal="center" vertical="center" wrapText="1"/>
    </xf>
    <xf numFmtId="0" fontId="0" fillId="0" borderId="0" xfId="0" applyAlignment="1">
      <alignment horizontal="center" vertical="top" wrapText="1"/>
    </xf>
    <xf numFmtId="3" fontId="3" fillId="0" borderId="0" xfId="0" applyNumberFormat="1" applyFont="1" applyAlignment="1">
      <alignment horizontal="right" vertical="center" wrapText="1"/>
    </xf>
    <xf numFmtId="3" fontId="4" fillId="0" borderId="3" xfId="0" applyNumberFormat="1" applyFont="1" applyBorder="1" applyAlignment="1">
      <alignment horizontal="right" vertical="center" wrapText="1"/>
    </xf>
    <xf numFmtId="0" fontId="2" fillId="0" borderId="0" xfId="0" applyFont="1" applyAlignment="1">
      <alignment horizontal="center" vertical="center" wrapText="1"/>
    </xf>
    <xf numFmtId="0" fontId="17" fillId="0" borderId="0" xfId="0" applyFont="1" applyAlignment="1">
      <alignment horizontal="center" vertical="center" wrapText="1"/>
    </xf>
    <xf numFmtId="0" fontId="1" fillId="0" borderId="13" xfId="0" applyFont="1" applyBorder="1" applyAlignment="1">
      <alignment horizontal="right" vertical="center" wrapText="1"/>
    </xf>
    <xf numFmtId="0" fontId="21" fillId="0" borderId="13" xfId="0" applyFont="1" applyBorder="1" applyAlignment="1">
      <alignment horizontal="center" vertical="center" wrapText="1"/>
    </xf>
    <xf numFmtId="0" fontId="1" fillId="0" borderId="13" xfId="0" applyFont="1" applyBorder="1" applyAlignment="1">
      <alignment horizontal="center" vertical="center" wrapText="1"/>
    </xf>
    <xf numFmtId="0" fontId="0" fillId="2" borderId="0" xfId="0" applyFill="1" applyAlignment="1">
      <alignment horizontal="left" vertical="center" wrapText="1"/>
    </xf>
    <xf numFmtId="0" fontId="20" fillId="2" borderId="0" xfId="0" applyFont="1" applyFill="1" applyAlignment="1">
      <alignment horizontal="left" vertical="center" wrapText="1"/>
    </xf>
    <xf numFmtId="0" fontId="21" fillId="0" borderId="4" xfId="0" applyFont="1" applyBorder="1" applyAlignment="1">
      <alignment horizontal="center" vertical="center" wrapText="1"/>
    </xf>
    <xf numFmtId="0" fontId="21" fillId="0" borderId="5" xfId="0" applyFont="1" applyBorder="1" applyAlignment="1">
      <alignment horizontal="center" vertical="center" wrapText="1"/>
    </xf>
    <xf numFmtId="0" fontId="21" fillId="0" borderId="6" xfId="0" applyFont="1" applyBorder="1" applyAlignment="1">
      <alignment horizontal="center" vertical="center" wrapText="1"/>
    </xf>
    <xf numFmtId="0" fontId="25" fillId="0" borderId="4" xfId="0" applyFont="1" applyBorder="1" applyAlignment="1">
      <alignment horizontal="center" vertical="center" wrapText="1"/>
    </xf>
    <xf numFmtId="0" fontId="25" fillId="0" borderId="5" xfId="0" applyFont="1" applyBorder="1" applyAlignment="1">
      <alignment horizontal="center" vertical="center" wrapText="1"/>
    </xf>
    <xf numFmtId="0" fontId="25" fillId="0" borderId="6" xfId="0" applyFont="1" applyBorder="1" applyAlignment="1">
      <alignment horizontal="center" vertical="center" wrapText="1"/>
    </xf>
    <xf numFmtId="0" fontId="24" fillId="0" borderId="4" xfId="0" applyFont="1" applyBorder="1" applyAlignment="1">
      <alignment horizontal="center" vertical="center" wrapText="1"/>
    </xf>
    <xf numFmtId="0" fontId="24" fillId="0" borderId="5" xfId="0" applyFont="1" applyBorder="1" applyAlignment="1">
      <alignment horizontal="center" vertical="center" wrapText="1"/>
    </xf>
    <xf numFmtId="0" fontId="24" fillId="0" borderId="6" xfId="0" applyFont="1" applyBorder="1" applyAlignment="1">
      <alignment horizontal="center" vertical="center" wrapText="1"/>
    </xf>
    <xf numFmtId="0" fontId="25" fillId="2" borderId="0" xfId="0" applyFont="1" applyFill="1" applyAlignment="1">
      <alignment horizontal="left" vertical="center" wrapText="1"/>
    </xf>
    <xf numFmtId="0" fontId="27" fillId="0" borderId="4" xfId="0" applyFont="1" applyBorder="1" applyAlignment="1">
      <alignment horizontal="center" vertical="center" wrapText="1"/>
    </xf>
    <xf numFmtId="0" fontId="27" fillId="0" borderId="5" xfId="0" applyFont="1" applyBorder="1" applyAlignment="1">
      <alignment horizontal="center" vertical="center" wrapText="1"/>
    </xf>
    <xf numFmtId="0" fontId="27" fillId="0" borderId="6" xfId="0" applyFont="1" applyBorder="1" applyAlignment="1">
      <alignment horizontal="center" vertical="center" wrapText="1"/>
    </xf>
    <xf numFmtId="0" fontId="25" fillId="0" borderId="0" xfId="0" applyFont="1" applyAlignment="1">
      <alignment horizontal="right" vertical="center" wrapText="1"/>
    </xf>
    <xf numFmtId="167" fontId="24" fillId="0" borderId="4" xfId="1" applyNumberFormat="1" applyFont="1" applyFill="1" applyBorder="1" applyAlignment="1">
      <alignment horizontal="left" vertical="center" wrapText="1"/>
    </xf>
    <xf numFmtId="167" fontId="24" fillId="0" borderId="6" xfId="1" applyNumberFormat="1" applyFont="1" applyFill="1" applyBorder="1" applyAlignment="1">
      <alignment horizontal="left" vertical="center" wrapText="1"/>
    </xf>
    <xf numFmtId="1" fontId="48" fillId="0" borderId="4" xfId="0" applyNumberFormat="1" applyFont="1" applyBorder="1" applyAlignment="1">
      <alignment horizontal="center" vertical="center" shrinkToFit="1"/>
    </xf>
    <xf numFmtId="1" fontId="48" fillId="0" borderId="6" xfId="0" applyNumberFormat="1" applyFont="1" applyBorder="1" applyAlignment="1">
      <alignment horizontal="center" vertical="center" shrinkToFit="1"/>
    </xf>
    <xf numFmtId="0" fontId="26" fillId="0" borderId="4" xfId="0" applyFont="1" applyBorder="1" applyAlignment="1">
      <alignment horizontal="center" vertical="center" wrapText="1"/>
    </xf>
    <xf numFmtId="0" fontId="26" fillId="0" borderId="6" xfId="0" applyFont="1" applyBorder="1" applyAlignment="1">
      <alignment horizontal="center" vertical="center" wrapText="1"/>
    </xf>
    <xf numFmtId="2" fontId="25" fillId="0" borderId="4" xfId="0" applyNumberFormat="1" applyFont="1" applyBorder="1" applyAlignment="1">
      <alignment horizontal="center" vertical="center" wrapText="1"/>
    </xf>
    <xf numFmtId="2" fontId="25" fillId="0" borderId="6" xfId="0" applyNumberFormat="1" applyFont="1" applyBorder="1" applyAlignment="1">
      <alignment horizontal="center" vertical="center" wrapText="1"/>
    </xf>
    <xf numFmtId="167" fontId="25" fillId="0" borderId="4" xfId="1" applyNumberFormat="1" applyFont="1" applyFill="1" applyBorder="1" applyAlignment="1">
      <alignment horizontal="left" vertical="center" wrapText="1"/>
    </xf>
    <xf numFmtId="167" fontId="25" fillId="0" borderId="6" xfId="1" applyNumberFormat="1" applyFont="1" applyFill="1" applyBorder="1" applyAlignment="1">
      <alignment horizontal="left" vertical="center" wrapText="1"/>
    </xf>
    <xf numFmtId="0" fontId="25" fillId="0" borderId="4" xfId="0" applyFont="1" applyBorder="1" applyAlignment="1">
      <alignment horizontal="left" vertical="center" wrapText="1"/>
    </xf>
    <xf numFmtId="0" fontId="25" fillId="0" borderId="6" xfId="0" applyFont="1" applyBorder="1" applyAlignment="1">
      <alignment horizontal="left" vertical="center" wrapText="1"/>
    </xf>
    <xf numFmtId="3" fontId="48" fillId="0" borderId="4" xfId="0" applyNumberFormat="1" applyFont="1" applyBorder="1" applyAlignment="1">
      <alignment horizontal="center" vertical="center" shrinkToFit="1"/>
    </xf>
    <xf numFmtId="3" fontId="48" fillId="0" borderId="6" xfId="0" applyNumberFormat="1" applyFont="1" applyBorder="1" applyAlignment="1">
      <alignment horizontal="center" vertical="center" shrinkToFit="1"/>
    </xf>
    <xf numFmtId="0" fontId="26" fillId="0" borderId="4" xfId="0" applyFont="1" applyBorder="1" applyAlignment="1">
      <alignment horizontal="left" vertical="center" wrapText="1"/>
    </xf>
    <xf numFmtId="0" fontId="26" fillId="0" borderId="6" xfId="0" applyFont="1" applyBorder="1" applyAlignment="1">
      <alignment horizontal="left" vertical="center" wrapText="1"/>
    </xf>
    <xf numFmtId="166" fontId="25" fillId="0" borderId="4" xfId="1" applyNumberFormat="1" applyFont="1" applyFill="1" applyBorder="1" applyAlignment="1">
      <alignment horizontal="left" vertical="center" wrapText="1"/>
    </xf>
    <xf numFmtId="166" fontId="25" fillId="0" borderId="6" xfId="1" applyNumberFormat="1" applyFont="1" applyFill="1" applyBorder="1" applyAlignment="1">
      <alignment horizontal="left" vertical="center" wrapText="1"/>
    </xf>
    <xf numFmtId="2" fontId="48" fillId="0" borderId="4" xfId="0" applyNumberFormat="1" applyFont="1" applyBorder="1" applyAlignment="1">
      <alignment horizontal="center" vertical="center" shrinkToFit="1"/>
    </xf>
    <xf numFmtId="2" fontId="48" fillId="0" borderId="6" xfId="0" applyNumberFormat="1" applyFont="1" applyBorder="1" applyAlignment="1">
      <alignment horizontal="center" vertical="center" shrinkToFit="1"/>
    </xf>
    <xf numFmtId="0" fontId="47" fillId="0" borderId="4" xfId="0" applyFont="1" applyBorder="1" applyAlignment="1">
      <alignment horizontal="left" vertical="center" wrapText="1"/>
    </xf>
    <xf numFmtId="0" fontId="47" fillId="0" borderId="6" xfId="0" applyFont="1" applyBorder="1" applyAlignment="1">
      <alignment horizontal="left" vertical="center" wrapText="1"/>
    </xf>
    <xf numFmtId="0" fontId="28" fillId="0" borderId="4" xfId="0" applyFont="1" applyBorder="1" applyAlignment="1">
      <alignment horizontal="center" vertical="center" wrapText="1"/>
    </xf>
    <xf numFmtId="0" fontId="28" fillId="0" borderId="5" xfId="0" applyFont="1" applyBorder="1" applyAlignment="1">
      <alignment horizontal="center" vertical="center" wrapText="1"/>
    </xf>
    <xf numFmtId="0" fontId="28" fillId="0" borderId="6" xfId="0" applyFont="1" applyBorder="1" applyAlignment="1">
      <alignment horizontal="center" vertical="center" wrapText="1"/>
    </xf>
    <xf numFmtId="0" fontId="59" fillId="0" borderId="4" xfId="0" applyFont="1" applyBorder="1" applyAlignment="1">
      <alignment horizontal="center" vertical="center" wrapText="1"/>
    </xf>
    <xf numFmtId="0" fontId="59" fillId="0" borderId="5" xfId="0" applyFont="1" applyBorder="1" applyAlignment="1">
      <alignment horizontal="center" vertical="center" wrapText="1"/>
    </xf>
    <xf numFmtId="0" fontId="59" fillId="0" borderId="6" xfId="0" applyFont="1" applyBorder="1" applyAlignment="1">
      <alignment horizontal="center" vertical="center" wrapText="1"/>
    </xf>
    <xf numFmtId="0" fontId="27" fillId="0" borderId="13" xfId="0" applyFont="1" applyBorder="1" applyAlignment="1">
      <alignment horizontal="center" vertical="center" wrapText="1"/>
    </xf>
    <xf numFmtId="0" fontId="63" fillId="0" borderId="0" xfId="0" applyFont="1" applyAlignment="1">
      <alignment horizontal="center" vertical="center" wrapText="1"/>
    </xf>
    <xf numFmtId="0" fontId="25" fillId="0" borderId="2" xfId="0" applyFont="1" applyBorder="1" applyAlignment="1">
      <alignment horizontal="left" vertical="center" wrapText="1"/>
    </xf>
    <xf numFmtId="0" fontId="28" fillId="0" borderId="0" xfId="0" applyFont="1" applyAlignment="1">
      <alignment horizontal="center" vertical="center" wrapText="1"/>
    </xf>
    <xf numFmtId="0" fontId="25" fillId="0" borderId="13" xfId="0" applyFont="1" applyBorder="1" applyAlignment="1">
      <alignment horizontal="left" vertical="center" wrapText="1"/>
    </xf>
    <xf numFmtId="0" fontId="27" fillId="0" borderId="4" xfId="0" applyFont="1" applyBorder="1" applyAlignment="1">
      <alignment horizontal="center" vertical="top" wrapText="1"/>
    </xf>
    <xf numFmtId="0" fontId="27" fillId="0" borderId="5" xfId="0" applyFont="1" applyBorder="1" applyAlignment="1">
      <alignment horizontal="center" vertical="top" wrapText="1"/>
    </xf>
    <xf numFmtId="0" fontId="27" fillId="0" borderId="6" xfId="0" applyFont="1" applyBorder="1" applyAlignment="1">
      <alignment horizontal="center" vertical="top" wrapText="1"/>
    </xf>
    <xf numFmtId="0" fontId="25" fillId="0" borderId="7" xfId="0" applyFont="1" applyBorder="1" applyAlignment="1">
      <alignment horizontal="left" vertical="center" wrapText="1"/>
    </xf>
    <xf numFmtId="0" fontId="25" fillId="0" borderId="8" xfId="0" applyFont="1" applyBorder="1" applyAlignment="1">
      <alignment horizontal="left" vertical="center" wrapText="1"/>
    </xf>
    <xf numFmtId="0" fontId="25" fillId="0" borderId="7" xfId="0" applyFont="1" applyBorder="1" applyAlignment="1">
      <alignment horizontal="center" vertical="center" wrapText="1"/>
    </xf>
    <xf numFmtId="0" fontId="25" fillId="0" borderId="8" xfId="0" applyFont="1" applyBorder="1" applyAlignment="1">
      <alignment horizontal="center" vertical="center" wrapText="1"/>
    </xf>
    <xf numFmtId="0" fontId="25" fillId="0" borderId="9" xfId="0" applyFont="1" applyBorder="1" applyAlignment="1">
      <alignment horizontal="center" vertical="center" wrapText="1"/>
    </xf>
    <xf numFmtId="0" fontId="25" fillId="0" borderId="10" xfId="0" applyFont="1" applyBorder="1" applyAlignment="1">
      <alignment horizontal="center" vertical="center" wrapText="1"/>
    </xf>
    <xf numFmtId="0" fontId="25" fillId="0" borderId="11" xfId="0" applyFont="1" applyBorder="1" applyAlignment="1">
      <alignment horizontal="center" vertical="center" wrapText="1"/>
    </xf>
    <xf numFmtId="0" fontId="25" fillId="0" borderId="12" xfId="0" applyFont="1" applyBorder="1" applyAlignment="1">
      <alignment horizontal="center" vertical="center" wrapText="1"/>
    </xf>
    <xf numFmtId="0" fontId="25" fillId="0" borderId="9" xfId="0" applyFont="1" applyBorder="1" applyAlignment="1">
      <alignment horizontal="left" vertical="center" wrapText="1"/>
    </xf>
    <xf numFmtId="0" fontId="25" fillId="0" borderId="10" xfId="0" applyFont="1" applyBorder="1" applyAlignment="1">
      <alignment horizontal="left" vertical="center" wrapText="1"/>
    </xf>
    <xf numFmtId="0" fontId="25" fillId="0" borderId="11" xfId="0" applyFont="1" applyBorder="1" applyAlignment="1">
      <alignment horizontal="left" vertical="center" wrapText="1"/>
    </xf>
    <xf numFmtId="0" fontId="25" fillId="0" borderId="12" xfId="0" applyFont="1" applyBorder="1" applyAlignment="1">
      <alignment horizontal="left" vertical="center" wrapText="1"/>
    </xf>
    <xf numFmtId="4" fontId="25" fillId="0" borderId="7" xfId="0" applyNumberFormat="1" applyFont="1" applyBorder="1" applyAlignment="1">
      <alignment horizontal="left" vertical="center" wrapText="1"/>
    </xf>
    <xf numFmtId="4" fontId="25" fillId="0" borderId="8" xfId="0" applyNumberFormat="1" applyFont="1" applyBorder="1" applyAlignment="1">
      <alignment horizontal="left" vertical="center" wrapText="1"/>
    </xf>
    <xf numFmtId="4" fontId="25" fillId="0" borderId="4" xfId="0" applyNumberFormat="1" applyFont="1" applyBorder="1" applyAlignment="1">
      <alignment horizontal="left" vertical="center" wrapText="1"/>
    </xf>
    <xf numFmtId="4" fontId="25" fillId="0" borderId="6" xfId="0" applyNumberFormat="1" applyFont="1" applyBorder="1" applyAlignment="1">
      <alignment horizontal="left" vertical="center" wrapText="1"/>
    </xf>
    <xf numFmtId="4" fontId="25" fillId="0" borderId="4" xfId="0" applyNumberFormat="1" applyFont="1" applyBorder="1" applyAlignment="1">
      <alignment horizontal="center" vertical="center" wrapText="1"/>
    </xf>
    <xf numFmtId="4" fontId="25" fillId="0" borderId="6" xfId="0" applyNumberFormat="1" applyFont="1" applyBorder="1" applyAlignment="1">
      <alignment horizontal="center" vertical="center" wrapText="1"/>
    </xf>
    <xf numFmtId="166" fontId="24" fillId="0" borderId="4" xfId="1" applyNumberFormat="1" applyFont="1" applyFill="1" applyBorder="1" applyAlignment="1">
      <alignment horizontal="left" vertical="center" wrapText="1"/>
    </xf>
    <xf numFmtId="166" fontId="24" fillId="0" borderId="6" xfId="1" applyNumberFormat="1" applyFont="1" applyFill="1" applyBorder="1" applyAlignment="1">
      <alignment horizontal="left" vertical="center" wrapText="1"/>
    </xf>
    <xf numFmtId="0" fontId="25" fillId="0" borderId="5" xfId="0" applyFont="1" applyBorder="1" applyAlignment="1">
      <alignment horizontal="left" vertical="center" wrapText="1"/>
    </xf>
    <xf numFmtId="0" fontId="26" fillId="0" borderId="0" xfId="0" applyFont="1" applyAlignment="1">
      <alignment horizontal="center" vertical="center" wrapText="1"/>
    </xf>
    <xf numFmtId="0" fontId="49" fillId="2" borderId="0" xfId="2" applyFont="1" applyFill="1" applyAlignment="1">
      <alignment horizontal="left" vertical="center" wrapText="1"/>
    </xf>
    <xf numFmtId="0" fontId="25" fillId="2" borderId="0" xfId="2" applyFill="1" applyAlignment="1">
      <alignment horizontal="left" vertical="center" wrapText="1"/>
    </xf>
    <xf numFmtId="0" fontId="27" fillId="0" borderId="13" xfId="2" applyFont="1" applyBorder="1" applyAlignment="1">
      <alignment horizontal="right" vertical="center"/>
    </xf>
    <xf numFmtId="0" fontId="27" fillId="0" borderId="14" xfId="2" applyFont="1" applyBorder="1" applyAlignment="1">
      <alignment horizontal="right" vertical="center"/>
    </xf>
    <xf numFmtId="0" fontId="27" fillId="0" borderId="15" xfId="2" applyFont="1" applyBorder="1" applyAlignment="1">
      <alignment horizontal="right" vertical="center"/>
    </xf>
    <xf numFmtId="0" fontId="27" fillId="0" borderId="16" xfId="2" applyFont="1" applyBorder="1" applyAlignment="1">
      <alignment horizontal="right" vertical="center"/>
    </xf>
    <xf numFmtId="164" fontId="46" fillId="0" borderId="3" xfId="0" applyNumberFormat="1" applyFont="1" applyBorder="1" applyAlignment="1">
      <alignment horizontal="center" vertical="center" wrapText="1" shrinkToFit="1"/>
    </xf>
    <xf numFmtId="0" fontId="26" fillId="0" borderId="3" xfId="0" quotePrefix="1" applyFont="1" applyBorder="1" applyAlignment="1">
      <alignment horizontal="center" vertical="center" wrapText="1"/>
    </xf>
    <xf numFmtId="0" fontId="25" fillId="0" borderId="3" xfId="0" quotePrefix="1" applyFont="1" applyBorder="1" applyAlignment="1">
      <alignment horizontal="center" vertical="center" wrapText="1"/>
    </xf>
    <xf numFmtId="2" fontId="46" fillId="0" borderId="3" xfId="0" quotePrefix="1" applyNumberFormat="1" applyFont="1" applyBorder="1" applyAlignment="1">
      <alignment horizontal="center" vertical="center" shrinkToFit="1"/>
    </xf>
    <xf numFmtId="2" fontId="25" fillId="0" borderId="13" xfId="0" quotePrefix="1" applyNumberFormat="1" applyFont="1" applyBorder="1" applyAlignment="1">
      <alignment horizontal="center" vertical="center" wrapText="1"/>
    </xf>
    <xf numFmtId="2" fontId="26" fillId="0" borderId="13" xfId="0" applyNumberFormat="1" applyFont="1" applyBorder="1" applyAlignment="1">
      <alignment horizontal="center" vertical="center" wrapText="1"/>
    </xf>
  </cellXfs>
  <cellStyles count="4">
    <cellStyle name="Comma" xfId="1" builtinId="3"/>
    <cellStyle name="Comma 2" xfId="3"/>
    <cellStyle name="Normal" xfId="0" builtinId="0"/>
    <cellStyle name="Normal 2" xfId="2"/>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drawings/drawing1.xml><?xml version="1.0" encoding="utf-8"?>
<xdr:wsDr xmlns:xdr="http://schemas.openxmlformats.org/drawingml/2006/spreadsheetDrawing" xmlns:a="http://schemas.openxmlformats.org/drawingml/2006/main">
  <xdr:oneCellAnchor>
    <xdr:from>
      <xdr:col>4</xdr:col>
      <xdr:colOff>684784</xdr:colOff>
      <xdr:row>24</xdr:row>
      <xdr:rowOff>0</xdr:rowOff>
    </xdr:from>
    <xdr:ext cx="1927860" cy="11430"/>
    <xdr:sp macro="" textlink="">
      <xdr:nvSpPr>
        <xdr:cNvPr id="6" name="Shape 6">
          <a:extLst>
            <a:ext uri="{FF2B5EF4-FFF2-40B4-BE49-F238E27FC236}">
              <a16:creationId xmlns:a16="http://schemas.microsoft.com/office/drawing/2014/main" xmlns="" id="{00000000-0008-0000-0000-000006000000}"/>
            </a:ext>
          </a:extLst>
        </xdr:cNvPr>
        <xdr:cNvSpPr/>
      </xdr:nvSpPr>
      <xdr:spPr>
        <a:xfrm>
          <a:off x="5754201" y="10869083"/>
          <a:ext cx="1927860" cy="11430"/>
        </a:xfrm>
        <a:custGeom>
          <a:avLst/>
          <a:gdLst/>
          <a:ahLst/>
          <a:cxnLst/>
          <a:rect l="0" t="0" r="0" b="0"/>
          <a:pathLst>
            <a:path w="1927860" h="11430">
              <a:moveTo>
                <a:pt x="1927326" y="0"/>
              </a:moveTo>
              <a:lnTo>
                <a:pt x="0" y="0"/>
              </a:lnTo>
              <a:lnTo>
                <a:pt x="0" y="11430"/>
              </a:lnTo>
              <a:lnTo>
                <a:pt x="1927326" y="11430"/>
              </a:lnTo>
              <a:lnTo>
                <a:pt x="1927326" y="0"/>
              </a:lnTo>
              <a:close/>
            </a:path>
          </a:pathLst>
        </a:custGeom>
        <a:solidFill>
          <a:srgbClr val="000000"/>
        </a:solidFill>
      </xdr:spPr>
    </xdr:sp>
    <xdr:clientData/>
  </xdr:oneCellAnchor>
  <xdr:oneCellAnchor>
    <xdr:from>
      <xdr:col>1</xdr:col>
      <xdr:colOff>906273</xdr:colOff>
      <xdr:row>25</xdr:row>
      <xdr:rowOff>3551</xdr:rowOff>
    </xdr:from>
    <xdr:ext cx="3633978" cy="1552199"/>
    <xdr:grpSp>
      <xdr:nvGrpSpPr>
        <xdr:cNvPr id="7" name="Group 7">
          <a:extLst>
            <a:ext uri="{FF2B5EF4-FFF2-40B4-BE49-F238E27FC236}">
              <a16:creationId xmlns:a16="http://schemas.microsoft.com/office/drawing/2014/main" xmlns="" id="{00000000-0008-0000-0000-000007000000}"/>
            </a:ext>
          </a:extLst>
        </xdr:cNvPr>
        <xdr:cNvGrpSpPr/>
      </xdr:nvGrpSpPr>
      <xdr:grpSpPr>
        <a:xfrm>
          <a:off x="1601598" y="10642976"/>
          <a:ext cx="3633978" cy="1552199"/>
          <a:chOff x="0" y="4762"/>
          <a:chExt cx="4697095" cy="2971800"/>
        </a:xfrm>
      </xdr:grpSpPr>
      <xdr:sp macro="" textlink="">
        <xdr:nvSpPr>
          <xdr:cNvPr id="8" name="Shape 8">
            <a:extLst>
              <a:ext uri="{FF2B5EF4-FFF2-40B4-BE49-F238E27FC236}">
                <a16:creationId xmlns:a16="http://schemas.microsoft.com/office/drawing/2014/main" xmlns="" id="{00000000-0008-0000-0000-000008000000}"/>
              </a:ext>
            </a:extLst>
          </xdr:cNvPr>
          <xdr:cNvSpPr/>
        </xdr:nvSpPr>
        <xdr:spPr>
          <a:xfrm>
            <a:off x="124968" y="4762"/>
            <a:ext cx="4457700" cy="2971800"/>
          </a:xfrm>
          <a:custGeom>
            <a:avLst/>
            <a:gdLst/>
            <a:ahLst/>
            <a:cxnLst/>
            <a:rect l="0" t="0" r="0" b="0"/>
            <a:pathLst>
              <a:path w="4457700" h="2971800">
                <a:moveTo>
                  <a:pt x="4457700" y="0"/>
                </a:moveTo>
                <a:lnTo>
                  <a:pt x="0" y="0"/>
                </a:lnTo>
                <a:lnTo>
                  <a:pt x="0" y="2971800"/>
                </a:lnTo>
                <a:lnTo>
                  <a:pt x="4457700" y="2971800"/>
                </a:lnTo>
                <a:lnTo>
                  <a:pt x="4457700" y="0"/>
                </a:lnTo>
                <a:close/>
              </a:path>
            </a:pathLst>
          </a:custGeom>
          <a:ln w="9525">
            <a:solidFill>
              <a:srgbClr val="000000"/>
            </a:solidFill>
          </a:ln>
        </xdr:spPr>
      </xdr:sp>
      <xdr:sp macro="" textlink="">
        <xdr:nvSpPr>
          <xdr:cNvPr id="9" name="Shape 9">
            <a:extLst>
              <a:ext uri="{FF2B5EF4-FFF2-40B4-BE49-F238E27FC236}">
                <a16:creationId xmlns:a16="http://schemas.microsoft.com/office/drawing/2014/main" xmlns="" id="{00000000-0008-0000-0000-000009000000}"/>
              </a:ext>
            </a:extLst>
          </xdr:cNvPr>
          <xdr:cNvSpPr/>
        </xdr:nvSpPr>
        <xdr:spPr>
          <a:xfrm>
            <a:off x="0" y="55816"/>
            <a:ext cx="4697095" cy="2870200"/>
          </a:xfrm>
          <a:custGeom>
            <a:avLst/>
            <a:gdLst/>
            <a:ahLst/>
            <a:cxnLst/>
            <a:rect l="0" t="0" r="0" b="0"/>
            <a:pathLst>
              <a:path w="4697095" h="2870200">
                <a:moveTo>
                  <a:pt x="38100" y="348246"/>
                </a:moveTo>
                <a:lnTo>
                  <a:pt x="0" y="348246"/>
                </a:lnTo>
                <a:lnTo>
                  <a:pt x="0" y="645414"/>
                </a:lnTo>
                <a:lnTo>
                  <a:pt x="0" y="943356"/>
                </a:lnTo>
                <a:lnTo>
                  <a:pt x="0" y="1340358"/>
                </a:lnTo>
                <a:lnTo>
                  <a:pt x="0" y="1737360"/>
                </a:lnTo>
                <a:lnTo>
                  <a:pt x="38100" y="1737360"/>
                </a:lnTo>
                <a:lnTo>
                  <a:pt x="38100" y="1340358"/>
                </a:lnTo>
                <a:lnTo>
                  <a:pt x="38100" y="943356"/>
                </a:lnTo>
                <a:lnTo>
                  <a:pt x="38100" y="645414"/>
                </a:lnTo>
                <a:lnTo>
                  <a:pt x="38100" y="348246"/>
                </a:lnTo>
                <a:close/>
              </a:path>
              <a:path w="4697095" h="2870200">
                <a:moveTo>
                  <a:pt x="4696968" y="1737372"/>
                </a:moveTo>
                <a:lnTo>
                  <a:pt x="4658868" y="1737372"/>
                </a:lnTo>
                <a:lnTo>
                  <a:pt x="4658868" y="1882902"/>
                </a:lnTo>
                <a:lnTo>
                  <a:pt x="4658868" y="2831592"/>
                </a:lnTo>
                <a:lnTo>
                  <a:pt x="38100" y="2831592"/>
                </a:lnTo>
                <a:lnTo>
                  <a:pt x="38100" y="1882902"/>
                </a:lnTo>
                <a:lnTo>
                  <a:pt x="38100" y="1737372"/>
                </a:lnTo>
                <a:lnTo>
                  <a:pt x="0" y="1737372"/>
                </a:lnTo>
                <a:lnTo>
                  <a:pt x="0" y="1882902"/>
                </a:lnTo>
                <a:lnTo>
                  <a:pt x="0" y="2831592"/>
                </a:lnTo>
                <a:lnTo>
                  <a:pt x="0" y="2869692"/>
                </a:lnTo>
                <a:lnTo>
                  <a:pt x="38100" y="2869692"/>
                </a:lnTo>
                <a:lnTo>
                  <a:pt x="4658868" y="2869692"/>
                </a:lnTo>
                <a:lnTo>
                  <a:pt x="4696968" y="2869692"/>
                </a:lnTo>
                <a:lnTo>
                  <a:pt x="4696968" y="2831592"/>
                </a:lnTo>
                <a:lnTo>
                  <a:pt x="4696968" y="1882902"/>
                </a:lnTo>
                <a:lnTo>
                  <a:pt x="4696968" y="1737372"/>
                </a:lnTo>
                <a:close/>
              </a:path>
              <a:path w="4697095" h="2870200">
                <a:moveTo>
                  <a:pt x="4696968" y="348246"/>
                </a:moveTo>
                <a:lnTo>
                  <a:pt x="4658868" y="348246"/>
                </a:lnTo>
                <a:lnTo>
                  <a:pt x="4658868" y="645414"/>
                </a:lnTo>
                <a:lnTo>
                  <a:pt x="4658868" y="943356"/>
                </a:lnTo>
                <a:lnTo>
                  <a:pt x="4658868" y="1340358"/>
                </a:lnTo>
                <a:lnTo>
                  <a:pt x="4658868" y="1737360"/>
                </a:lnTo>
                <a:lnTo>
                  <a:pt x="4696968" y="1737360"/>
                </a:lnTo>
                <a:lnTo>
                  <a:pt x="4696968" y="1340358"/>
                </a:lnTo>
                <a:lnTo>
                  <a:pt x="4696968" y="943356"/>
                </a:lnTo>
                <a:lnTo>
                  <a:pt x="4696968" y="645414"/>
                </a:lnTo>
                <a:lnTo>
                  <a:pt x="4696968" y="348246"/>
                </a:lnTo>
                <a:close/>
              </a:path>
              <a:path w="4697095" h="2870200">
                <a:moveTo>
                  <a:pt x="4696968" y="0"/>
                </a:moveTo>
                <a:lnTo>
                  <a:pt x="4658868" y="0"/>
                </a:lnTo>
                <a:lnTo>
                  <a:pt x="38100" y="0"/>
                </a:lnTo>
                <a:lnTo>
                  <a:pt x="0" y="0"/>
                </a:lnTo>
                <a:lnTo>
                  <a:pt x="0" y="38100"/>
                </a:lnTo>
                <a:lnTo>
                  <a:pt x="0" y="348234"/>
                </a:lnTo>
                <a:lnTo>
                  <a:pt x="38100" y="348234"/>
                </a:lnTo>
                <a:lnTo>
                  <a:pt x="38100" y="38100"/>
                </a:lnTo>
                <a:lnTo>
                  <a:pt x="4658868" y="38100"/>
                </a:lnTo>
                <a:lnTo>
                  <a:pt x="4658868" y="348234"/>
                </a:lnTo>
                <a:lnTo>
                  <a:pt x="4696968" y="348234"/>
                </a:lnTo>
                <a:lnTo>
                  <a:pt x="4696968" y="38100"/>
                </a:lnTo>
                <a:lnTo>
                  <a:pt x="4696968" y="0"/>
                </a:lnTo>
                <a:close/>
              </a:path>
            </a:pathLst>
          </a:custGeom>
          <a:solidFill>
            <a:srgbClr val="7F7F7F"/>
          </a:solidFill>
        </xdr:spPr>
      </xdr:sp>
      <xdr:sp macro="" textlink="">
        <xdr:nvSpPr>
          <xdr:cNvPr id="10" name="Textbox 10">
            <a:extLst>
              <a:ext uri="{FF2B5EF4-FFF2-40B4-BE49-F238E27FC236}">
                <a16:creationId xmlns:a16="http://schemas.microsoft.com/office/drawing/2014/main" xmlns="" id="{00000000-0008-0000-0000-00000A000000}"/>
              </a:ext>
            </a:extLst>
          </xdr:cNvPr>
          <xdr:cNvSpPr txBox="1"/>
        </xdr:nvSpPr>
        <xdr:spPr>
          <a:xfrm>
            <a:off x="129730" y="58866"/>
            <a:ext cx="4287415" cy="1744126"/>
          </a:xfrm>
          <a:prstGeom prst="rect">
            <a:avLst/>
          </a:prstGeom>
        </xdr:spPr>
        <xdr:txBody>
          <a:bodyPr vertOverflow="clip" lIns="0" tIns="0" rIns="0" bIns="0" anchor="t"/>
          <a:lstStyle/>
          <a:p>
            <a:endParaRPr/>
          </a:p>
          <a:p>
            <a:endParaRPr/>
          </a:p>
          <a:p>
            <a:r>
              <a:rPr sz="2400" b="1">
                <a:latin typeface="Trebuchet MS"/>
                <a:cs typeface="Trebuchet MS"/>
              </a:rPr>
              <a:t>OFFICE</a:t>
            </a:r>
            <a:r>
              <a:rPr sz="2400" b="1" spc="-55">
                <a:latin typeface="Trebuchet MS"/>
                <a:cs typeface="Trebuchet MS"/>
              </a:rPr>
              <a:t> </a:t>
            </a:r>
            <a:r>
              <a:rPr sz="2400" b="1" spc="0">
                <a:latin typeface="Trebuchet MS"/>
                <a:cs typeface="Trebuchet MS"/>
              </a:rPr>
              <a:t>BUILDING</a:t>
            </a:r>
          </a:p>
        </xdr:txBody>
      </xdr:sp>
    </xdr:grpSp>
    <xdr:clientData/>
  </xdr:oneCellAnchor>
</xdr:wsDr>
</file>

<file path=xl/drawings/drawing2.xml><?xml version="1.0" encoding="utf-8"?>
<xdr:wsDr xmlns:xdr="http://schemas.openxmlformats.org/drawingml/2006/spreadsheetDrawing" xmlns:a="http://schemas.openxmlformats.org/drawingml/2006/main">
  <xdr:oneCellAnchor>
    <xdr:from>
      <xdr:col>4</xdr:col>
      <xdr:colOff>0</xdr:colOff>
      <xdr:row>39</xdr:row>
      <xdr:rowOff>0</xdr:rowOff>
    </xdr:from>
    <xdr:ext cx="677545" cy="172085"/>
    <xdr:sp macro="" textlink="">
      <xdr:nvSpPr>
        <xdr:cNvPr id="15" name="Shape 15">
          <a:extLst>
            <a:ext uri="{FF2B5EF4-FFF2-40B4-BE49-F238E27FC236}">
              <a16:creationId xmlns:a16="http://schemas.microsoft.com/office/drawing/2014/main" xmlns="" id="{00000000-0008-0000-0200-00000F000000}"/>
            </a:ext>
          </a:extLst>
        </xdr:cNvPr>
        <xdr:cNvSpPr/>
      </xdr:nvSpPr>
      <xdr:spPr>
        <a:xfrm>
          <a:off x="0" y="0"/>
          <a:ext cx="677545" cy="172085"/>
        </a:xfrm>
        <a:custGeom>
          <a:avLst/>
          <a:gdLst/>
          <a:ahLst/>
          <a:cxnLst/>
          <a:rect l="0" t="0" r="0" b="0"/>
          <a:pathLst>
            <a:path w="677545" h="172085">
              <a:moveTo>
                <a:pt x="677341" y="0"/>
              </a:moveTo>
              <a:lnTo>
                <a:pt x="0" y="0"/>
              </a:lnTo>
              <a:lnTo>
                <a:pt x="0" y="171907"/>
              </a:lnTo>
              <a:lnTo>
                <a:pt x="677341" y="171907"/>
              </a:lnTo>
              <a:lnTo>
                <a:pt x="677341" y="0"/>
              </a:lnTo>
              <a:close/>
            </a:path>
          </a:pathLst>
        </a:custGeom>
        <a:solidFill>
          <a:srgbClr val="FFFFFF">
            <a:alpha val="50000"/>
          </a:srgbClr>
        </a:solidFill>
      </xdr:spPr>
    </xdr:sp>
    <xdr:clientData/>
  </xdr:oneCellAnchor>
</xdr:wsDr>
</file>

<file path=xl/drawings/drawing3.xml><?xml version="1.0" encoding="utf-8"?>
<xdr:wsDr xmlns:xdr="http://schemas.openxmlformats.org/drawingml/2006/spreadsheetDrawing" xmlns:a="http://schemas.openxmlformats.org/drawingml/2006/main">
  <xdr:oneCellAnchor>
    <xdr:from>
      <xdr:col>0</xdr:col>
      <xdr:colOff>6095</xdr:colOff>
      <xdr:row>26</xdr:row>
      <xdr:rowOff>112014</xdr:rowOff>
    </xdr:from>
    <xdr:ext cx="3215640" cy="88900"/>
    <xdr:sp macro="" textlink="">
      <xdr:nvSpPr>
        <xdr:cNvPr id="24" name="Shape 24">
          <a:extLst>
            <a:ext uri="{FF2B5EF4-FFF2-40B4-BE49-F238E27FC236}">
              <a16:creationId xmlns:a16="http://schemas.microsoft.com/office/drawing/2014/main" xmlns="" id="{00000000-0008-0000-0700-000018000000}"/>
            </a:ext>
          </a:extLst>
        </xdr:cNvPr>
        <xdr:cNvSpPr/>
      </xdr:nvSpPr>
      <xdr:spPr>
        <a:xfrm>
          <a:off x="0" y="0"/>
          <a:ext cx="3215640" cy="88900"/>
        </a:xfrm>
        <a:custGeom>
          <a:avLst/>
          <a:gdLst/>
          <a:ahLst/>
          <a:cxnLst/>
          <a:rect l="0" t="0" r="0" b="0"/>
          <a:pathLst>
            <a:path w="3215640" h="88900">
              <a:moveTo>
                <a:pt x="3215640" y="0"/>
              </a:moveTo>
              <a:lnTo>
                <a:pt x="0" y="0"/>
              </a:lnTo>
              <a:lnTo>
                <a:pt x="0" y="88391"/>
              </a:lnTo>
              <a:lnTo>
                <a:pt x="3215640" y="88391"/>
              </a:lnTo>
              <a:lnTo>
                <a:pt x="3215640" y="0"/>
              </a:lnTo>
              <a:close/>
            </a:path>
          </a:pathLst>
        </a:custGeom>
        <a:solidFill>
          <a:srgbClr val="FFFFFF"/>
        </a:solidFill>
      </xdr:spPr>
    </xdr:sp>
    <xdr:clientData/>
  </xdr:oneCellAnchor>
  <xdr:oneCellAnchor>
    <xdr:from>
      <xdr:col>2</xdr:col>
      <xdr:colOff>22098</xdr:colOff>
      <xdr:row>27</xdr:row>
      <xdr:rowOff>304037</xdr:rowOff>
    </xdr:from>
    <xdr:ext cx="44450" cy="6350"/>
    <xdr:sp macro="" textlink="">
      <xdr:nvSpPr>
        <xdr:cNvPr id="25" name="Shape 25">
          <a:extLst>
            <a:ext uri="{FF2B5EF4-FFF2-40B4-BE49-F238E27FC236}">
              <a16:creationId xmlns:a16="http://schemas.microsoft.com/office/drawing/2014/main" xmlns="" id="{00000000-0008-0000-0700-000019000000}"/>
            </a:ext>
          </a:extLst>
        </xdr:cNvPr>
        <xdr:cNvSpPr/>
      </xdr:nvSpPr>
      <xdr:spPr>
        <a:xfrm>
          <a:off x="0" y="0"/>
          <a:ext cx="44450" cy="6350"/>
        </a:xfrm>
        <a:custGeom>
          <a:avLst/>
          <a:gdLst/>
          <a:ahLst/>
          <a:cxnLst/>
          <a:rect l="0" t="0" r="0" b="0"/>
          <a:pathLst>
            <a:path w="44450" h="6350">
              <a:moveTo>
                <a:pt x="44196" y="0"/>
              </a:moveTo>
              <a:lnTo>
                <a:pt x="0" y="0"/>
              </a:lnTo>
              <a:lnTo>
                <a:pt x="0" y="6096"/>
              </a:lnTo>
              <a:lnTo>
                <a:pt x="44196" y="6096"/>
              </a:lnTo>
              <a:lnTo>
                <a:pt x="44196" y="0"/>
              </a:lnTo>
              <a:close/>
            </a:path>
          </a:pathLst>
        </a:custGeom>
        <a:solidFill>
          <a:srgbClr val="000000">
            <a:alpha val="50000"/>
          </a:srgbClr>
        </a:solidFill>
      </xdr:spPr>
    </xdr:sp>
    <xdr:clientData/>
  </xdr:oneCellAnchor>
  <xdr:oneCellAnchor>
    <xdr:from>
      <xdr:col>2</xdr:col>
      <xdr:colOff>1213612</xdr:colOff>
      <xdr:row>41</xdr:row>
      <xdr:rowOff>-1</xdr:rowOff>
    </xdr:from>
    <xdr:ext cx="4697095" cy="2981325"/>
    <xdr:grpSp>
      <xdr:nvGrpSpPr>
        <xdr:cNvPr id="27" name="Group 27">
          <a:extLst>
            <a:ext uri="{FF2B5EF4-FFF2-40B4-BE49-F238E27FC236}">
              <a16:creationId xmlns:a16="http://schemas.microsoft.com/office/drawing/2014/main" xmlns="" id="{00000000-0008-0000-0700-00001B000000}"/>
            </a:ext>
          </a:extLst>
        </xdr:cNvPr>
        <xdr:cNvGrpSpPr/>
      </xdr:nvGrpSpPr>
      <xdr:grpSpPr>
        <a:xfrm>
          <a:off x="2251837" y="25774649"/>
          <a:ext cx="4697095" cy="2981325"/>
          <a:chOff x="0" y="0"/>
          <a:chExt cx="4697095" cy="2981325"/>
        </a:xfrm>
      </xdr:grpSpPr>
      <xdr:sp macro="" textlink="">
        <xdr:nvSpPr>
          <xdr:cNvPr id="28" name="Shape 28">
            <a:extLst>
              <a:ext uri="{FF2B5EF4-FFF2-40B4-BE49-F238E27FC236}">
                <a16:creationId xmlns:a16="http://schemas.microsoft.com/office/drawing/2014/main" xmlns="" id="{00000000-0008-0000-0700-00001C000000}"/>
              </a:ext>
            </a:extLst>
          </xdr:cNvPr>
          <xdr:cNvSpPr/>
        </xdr:nvSpPr>
        <xdr:spPr>
          <a:xfrm>
            <a:off x="124968" y="4762"/>
            <a:ext cx="4457700" cy="2971800"/>
          </a:xfrm>
          <a:custGeom>
            <a:avLst/>
            <a:gdLst/>
            <a:ahLst/>
            <a:cxnLst/>
            <a:rect l="0" t="0" r="0" b="0"/>
            <a:pathLst>
              <a:path w="4457700" h="2971800">
                <a:moveTo>
                  <a:pt x="4457700" y="0"/>
                </a:moveTo>
                <a:lnTo>
                  <a:pt x="0" y="0"/>
                </a:lnTo>
                <a:lnTo>
                  <a:pt x="0" y="2971800"/>
                </a:lnTo>
                <a:lnTo>
                  <a:pt x="4457700" y="2971800"/>
                </a:lnTo>
                <a:lnTo>
                  <a:pt x="4457700" y="0"/>
                </a:lnTo>
                <a:close/>
              </a:path>
            </a:pathLst>
          </a:custGeom>
          <a:ln w="9525">
            <a:solidFill>
              <a:srgbClr val="000000"/>
            </a:solidFill>
          </a:ln>
        </xdr:spPr>
      </xdr:sp>
      <xdr:sp macro="" textlink="">
        <xdr:nvSpPr>
          <xdr:cNvPr id="29" name="Shape 29">
            <a:extLst>
              <a:ext uri="{FF2B5EF4-FFF2-40B4-BE49-F238E27FC236}">
                <a16:creationId xmlns:a16="http://schemas.microsoft.com/office/drawing/2014/main" xmlns="" id="{00000000-0008-0000-0700-00001D000000}"/>
              </a:ext>
            </a:extLst>
          </xdr:cNvPr>
          <xdr:cNvSpPr/>
        </xdr:nvSpPr>
        <xdr:spPr>
          <a:xfrm>
            <a:off x="0" y="55816"/>
            <a:ext cx="4697095" cy="2870200"/>
          </a:xfrm>
          <a:custGeom>
            <a:avLst/>
            <a:gdLst/>
            <a:ahLst/>
            <a:cxnLst/>
            <a:rect l="0" t="0" r="0" b="0"/>
            <a:pathLst>
              <a:path w="4697095" h="2870200">
                <a:moveTo>
                  <a:pt x="38100" y="348246"/>
                </a:moveTo>
                <a:lnTo>
                  <a:pt x="0" y="348246"/>
                </a:lnTo>
                <a:lnTo>
                  <a:pt x="0" y="645414"/>
                </a:lnTo>
                <a:lnTo>
                  <a:pt x="0" y="943356"/>
                </a:lnTo>
                <a:lnTo>
                  <a:pt x="0" y="1340358"/>
                </a:lnTo>
                <a:lnTo>
                  <a:pt x="0" y="1737360"/>
                </a:lnTo>
                <a:lnTo>
                  <a:pt x="38100" y="1737360"/>
                </a:lnTo>
                <a:lnTo>
                  <a:pt x="38100" y="1340358"/>
                </a:lnTo>
                <a:lnTo>
                  <a:pt x="38100" y="943356"/>
                </a:lnTo>
                <a:lnTo>
                  <a:pt x="38100" y="645414"/>
                </a:lnTo>
                <a:lnTo>
                  <a:pt x="38100" y="348246"/>
                </a:lnTo>
                <a:close/>
              </a:path>
              <a:path w="4697095" h="2870200">
                <a:moveTo>
                  <a:pt x="4696968" y="1737372"/>
                </a:moveTo>
                <a:lnTo>
                  <a:pt x="4658868" y="1737372"/>
                </a:lnTo>
                <a:lnTo>
                  <a:pt x="4658868" y="1882902"/>
                </a:lnTo>
                <a:lnTo>
                  <a:pt x="4658868" y="2831592"/>
                </a:lnTo>
                <a:lnTo>
                  <a:pt x="38100" y="2831592"/>
                </a:lnTo>
                <a:lnTo>
                  <a:pt x="38100" y="1882902"/>
                </a:lnTo>
                <a:lnTo>
                  <a:pt x="38100" y="1737372"/>
                </a:lnTo>
                <a:lnTo>
                  <a:pt x="0" y="1737372"/>
                </a:lnTo>
                <a:lnTo>
                  <a:pt x="0" y="1882902"/>
                </a:lnTo>
                <a:lnTo>
                  <a:pt x="0" y="2831592"/>
                </a:lnTo>
                <a:lnTo>
                  <a:pt x="0" y="2869692"/>
                </a:lnTo>
                <a:lnTo>
                  <a:pt x="38100" y="2869692"/>
                </a:lnTo>
                <a:lnTo>
                  <a:pt x="4658868" y="2869692"/>
                </a:lnTo>
                <a:lnTo>
                  <a:pt x="4696968" y="2869692"/>
                </a:lnTo>
                <a:lnTo>
                  <a:pt x="4696968" y="2831592"/>
                </a:lnTo>
                <a:lnTo>
                  <a:pt x="4696968" y="1882902"/>
                </a:lnTo>
                <a:lnTo>
                  <a:pt x="4696968" y="1737372"/>
                </a:lnTo>
                <a:close/>
              </a:path>
              <a:path w="4697095" h="2870200">
                <a:moveTo>
                  <a:pt x="4696968" y="348246"/>
                </a:moveTo>
                <a:lnTo>
                  <a:pt x="4658868" y="348246"/>
                </a:lnTo>
                <a:lnTo>
                  <a:pt x="4658868" y="645414"/>
                </a:lnTo>
                <a:lnTo>
                  <a:pt x="4658868" y="943356"/>
                </a:lnTo>
                <a:lnTo>
                  <a:pt x="4658868" y="1340358"/>
                </a:lnTo>
                <a:lnTo>
                  <a:pt x="4658868" y="1737360"/>
                </a:lnTo>
                <a:lnTo>
                  <a:pt x="4696968" y="1737360"/>
                </a:lnTo>
                <a:lnTo>
                  <a:pt x="4696968" y="1340358"/>
                </a:lnTo>
                <a:lnTo>
                  <a:pt x="4696968" y="943356"/>
                </a:lnTo>
                <a:lnTo>
                  <a:pt x="4696968" y="645414"/>
                </a:lnTo>
                <a:lnTo>
                  <a:pt x="4696968" y="348246"/>
                </a:lnTo>
                <a:close/>
              </a:path>
              <a:path w="4697095" h="2870200">
                <a:moveTo>
                  <a:pt x="4696968" y="0"/>
                </a:moveTo>
                <a:lnTo>
                  <a:pt x="4658868" y="0"/>
                </a:lnTo>
                <a:lnTo>
                  <a:pt x="38100" y="0"/>
                </a:lnTo>
                <a:lnTo>
                  <a:pt x="0" y="0"/>
                </a:lnTo>
                <a:lnTo>
                  <a:pt x="0" y="38100"/>
                </a:lnTo>
                <a:lnTo>
                  <a:pt x="0" y="348234"/>
                </a:lnTo>
                <a:lnTo>
                  <a:pt x="38100" y="348234"/>
                </a:lnTo>
                <a:lnTo>
                  <a:pt x="38100" y="38100"/>
                </a:lnTo>
                <a:lnTo>
                  <a:pt x="4658868" y="38100"/>
                </a:lnTo>
                <a:lnTo>
                  <a:pt x="4658868" y="348234"/>
                </a:lnTo>
                <a:lnTo>
                  <a:pt x="4696968" y="348234"/>
                </a:lnTo>
                <a:lnTo>
                  <a:pt x="4696968" y="38100"/>
                </a:lnTo>
                <a:lnTo>
                  <a:pt x="4696968" y="0"/>
                </a:lnTo>
                <a:close/>
              </a:path>
            </a:pathLst>
          </a:custGeom>
          <a:solidFill>
            <a:srgbClr val="7F7F7F"/>
          </a:solidFill>
        </xdr:spPr>
      </xdr:sp>
      <xdr:sp macro="" textlink="">
        <xdr:nvSpPr>
          <xdr:cNvPr id="30" name="Textbox 30">
            <a:extLst>
              <a:ext uri="{FF2B5EF4-FFF2-40B4-BE49-F238E27FC236}">
                <a16:creationId xmlns:a16="http://schemas.microsoft.com/office/drawing/2014/main" xmlns="" id="{00000000-0008-0000-0700-00001E000000}"/>
              </a:ext>
            </a:extLst>
          </xdr:cNvPr>
          <xdr:cNvSpPr txBox="1"/>
        </xdr:nvSpPr>
        <xdr:spPr>
          <a:xfrm>
            <a:off x="129730" y="58864"/>
            <a:ext cx="4448175" cy="2863850"/>
          </a:xfrm>
          <a:prstGeom prst="rect">
            <a:avLst/>
          </a:prstGeom>
        </xdr:spPr>
        <xdr:txBody>
          <a:bodyPr vertOverflow="clip" lIns="0" tIns="0" rIns="0" bIns="0" anchor="t"/>
          <a:lstStyle/>
          <a:p>
            <a:endParaRPr/>
          </a:p>
          <a:p>
            <a:endParaRPr/>
          </a:p>
          <a:p>
            <a:r>
              <a:rPr sz="2400" b="1">
                <a:latin typeface="Trebuchet MS"/>
                <a:cs typeface="Trebuchet MS"/>
              </a:rPr>
              <a:t>STAFF</a:t>
            </a:r>
            <a:r>
              <a:rPr sz="2400" b="1" spc="-55">
                <a:latin typeface="Trebuchet MS"/>
                <a:cs typeface="Trebuchet MS"/>
              </a:rPr>
              <a:t> </a:t>
            </a:r>
            <a:r>
              <a:rPr sz="2400" b="1" spc="0">
                <a:latin typeface="Trebuchet MS"/>
                <a:cs typeface="Trebuchet MS"/>
              </a:rPr>
              <a:t>BUILDING</a:t>
            </a:r>
          </a:p>
        </xdr:txBody>
      </xdr:sp>
    </xdr:grpSp>
    <xdr:clientData/>
  </xdr:oneCellAnchor>
</xdr:wsDr>
</file>

<file path=xl/drawings/drawing4.xml><?xml version="1.0" encoding="utf-8"?>
<xdr:wsDr xmlns:xdr="http://schemas.openxmlformats.org/drawingml/2006/spreadsheetDrawing" xmlns:a="http://schemas.openxmlformats.org/drawingml/2006/main">
  <xdr:oneCellAnchor>
    <xdr:from>
      <xdr:col>2</xdr:col>
      <xdr:colOff>1701473</xdr:colOff>
      <xdr:row>10</xdr:row>
      <xdr:rowOff>820956</xdr:rowOff>
    </xdr:from>
    <xdr:ext cx="32384" cy="274320"/>
    <xdr:sp macro="" textlink="">
      <xdr:nvSpPr>
        <xdr:cNvPr id="32" name="Shape 32">
          <a:extLst>
            <a:ext uri="{FF2B5EF4-FFF2-40B4-BE49-F238E27FC236}">
              <a16:creationId xmlns:a16="http://schemas.microsoft.com/office/drawing/2014/main" xmlns="" id="{00000000-0008-0000-0800-000020000000}"/>
            </a:ext>
          </a:extLst>
        </xdr:cNvPr>
        <xdr:cNvSpPr/>
      </xdr:nvSpPr>
      <xdr:spPr>
        <a:xfrm>
          <a:off x="0" y="0"/>
          <a:ext cx="32384" cy="274320"/>
        </a:xfrm>
        <a:custGeom>
          <a:avLst/>
          <a:gdLst/>
          <a:ahLst/>
          <a:cxnLst/>
          <a:rect l="0" t="0" r="0" b="0"/>
          <a:pathLst>
            <a:path w="32384" h="274320">
              <a:moveTo>
                <a:pt x="10668" y="0"/>
              </a:moveTo>
              <a:lnTo>
                <a:pt x="0" y="0"/>
              </a:lnTo>
              <a:lnTo>
                <a:pt x="0" y="32004"/>
              </a:lnTo>
              <a:lnTo>
                <a:pt x="0" y="242316"/>
              </a:lnTo>
              <a:lnTo>
                <a:pt x="0" y="274320"/>
              </a:lnTo>
              <a:lnTo>
                <a:pt x="10668" y="274320"/>
              </a:lnTo>
              <a:lnTo>
                <a:pt x="10668" y="242316"/>
              </a:lnTo>
              <a:lnTo>
                <a:pt x="10668" y="32004"/>
              </a:lnTo>
              <a:lnTo>
                <a:pt x="10668" y="0"/>
              </a:lnTo>
              <a:close/>
            </a:path>
            <a:path w="32384" h="274320">
              <a:moveTo>
                <a:pt x="31991" y="21336"/>
              </a:moveTo>
              <a:lnTo>
                <a:pt x="21336" y="21336"/>
              </a:lnTo>
              <a:lnTo>
                <a:pt x="21336" y="32004"/>
              </a:lnTo>
              <a:lnTo>
                <a:pt x="21336" y="242316"/>
              </a:lnTo>
              <a:lnTo>
                <a:pt x="21336" y="252984"/>
              </a:lnTo>
              <a:lnTo>
                <a:pt x="31991" y="252984"/>
              </a:lnTo>
              <a:lnTo>
                <a:pt x="31991" y="242316"/>
              </a:lnTo>
              <a:lnTo>
                <a:pt x="31991" y="32004"/>
              </a:lnTo>
              <a:lnTo>
                <a:pt x="31991" y="21336"/>
              </a:lnTo>
              <a:close/>
            </a:path>
          </a:pathLst>
        </a:custGeom>
        <a:solidFill>
          <a:srgbClr val="000000"/>
        </a:solidFill>
      </xdr:spPr>
    </xdr:sp>
    <xdr:clientData/>
  </xdr:oneCellAnchor>
</xdr:wsDr>
</file>

<file path=xl/drawings/drawing5.xml><?xml version="1.0" encoding="utf-8"?>
<xdr:wsDr xmlns:xdr="http://schemas.openxmlformats.org/drawingml/2006/spreadsheetDrawing" xmlns:a="http://schemas.openxmlformats.org/drawingml/2006/main">
  <xdr:oneCellAnchor>
    <xdr:from>
      <xdr:col>2</xdr:col>
      <xdr:colOff>1213612</xdr:colOff>
      <xdr:row>30</xdr:row>
      <xdr:rowOff>0</xdr:rowOff>
    </xdr:from>
    <xdr:ext cx="4697095" cy="2981325"/>
    <xdr:grpSp>
      <xdr:nvGrpSpPr>
        <xdr:cNvPr id="44" name="Group 44">
          <a:extLst>
            <a:ext uri="{FF2B5EF4-FFF2-40B4-BE49-F238E27FC236}">
              <a16:creationId xmlns:a16="http://schemas.microsoft.com/office/drawing/2014/main" xmlns="" id="{00000000-0008-0000-0F00-00002C000000}"/>
            </a:ext>
          </a:extLst>
        </xdr:cNvPr>
        <xdr:cNvGrpSpPr/>
      </xdr:nvGrpSpPr>
      <xdr:grpSpPr>
        <a:xfrm>
          <a:off x="1975612" y="18697575"/>
          <a:ext cx="4697095" cy="2981325"/>
          <a:chOff x="0" y="0"/>
          <a:chExt cx="4697095" cy="2981325"/>
        </a:xfrm>
      </xdr:grpSpPr>
      <xdr:sp macro="" textlink="">
        <xdr:nvSpPr>
          <xdr:cNvPr id="45" name="Shape 45">
            <a:extLst>
              <a:ext uri="{FF2B5EF4-FFF2-40B4-BE49-F238E27FC236}">
                <a16:creationId xmlns:a16="http://schemas.microsoft.com/office/drawing/2014/main" xmlns="" id="{00000000-0008-0000-0F00-00002D000000}"/>
              </a:ext>
            </a:extLst>
          </xdr:cNvPr>
          <xdr:cNvSpPr/>
        </xdr:nvSpPr>
        <xdr:spPr>
          <a:xfrm>
            <a:off x="124968" y="4762"/>
            <a:ext cx="4457700" cy="2971800"/>
          </a:xfrm>
          <a:custGeom>
            <a:avLst/>
            <a:gdLst/>
            <a:ahLst/>
            <a:cxnLst/>
            <a:rect l="0" t="0" r="0" b="0"/>
            <a:pathLst>
              <a:path w="4457700" h="2971800">
                <a:moveTo>
                  <a:pt x="4457700" y="0"/>
                </a:moveTo>
                <a:lnTo>
                  <a:pt x="0" y="0"/>
                </a:lnTo>
                <a:lnTo>
                  <a:pt x="0" y="2971800"/>
                </a:lnTo>
                <a:lnTo>
                  <a:pt x="4457700" y="2971800"/>
                </a:lnTo>
                <a:lnTo>
                  <a:pt x="4457700" y="0"/>
                </a:lnTo>
                <a:close/>
              </a:path>
            </a:pathLst>
          </a:custGeom>
          <a:ln w="9525">
            <a:solidFill>
              <a:srgbClr val="000000"/>
            </a:solidFill>
          </a:ln>
        </xdr:spPr>
      </xdr:sp>
      <xdr:sp macro="" textlink="">
        <xdr:nvSpPr>
          <xdr:cNvPr id="46" name="Shape 46">
            <a:extLst>
              <a:ext uri="{FF2B5EF4-FFF2-40B4-BE49-F238E27FC236}">
                <a16:creationId xmlns:a16="http://schemas.microsoft.com/office/drawing/2014/main" xmlns="" id="{00000000-0008-0000-0F00-00002E000000}"/>
              </a:ext>
            </a:extLst>
          </xdr:cNvPr>
          <xdr:cNvSpPr/>
        </xdr:nvSpPr>
        <xdr:spPr>
          <a:xfrm>
            <a:off x="0" y="55816"/>
            <a:ext cx="4697095" cy="2870200"/>
          </a:xfrm>
          <a:custGeom>
            <a:avLst/>
            <a:gdLst/>
            <a:ahLst/>
            <a:cxnLst/>
            <a:rect l="0" t="0" r="0" b="0"/>
            <a:pathLst>
              <a:path w="4697095" h="2870200">
                <a:moveTo>
                  <a:pt x="38100" y="348246"/>
                </a:moveTo>
                <a:lnTo>
                  <a:pt x="0" y="348246"/>
                </a:lnTo>
                <a:lnTo>
                  <a:pt x="0" y="645414"/>
                </a:lnTo>
                <a:lnTo>
                  <a:pt x="0" y="943356"/>
                </a:lnTo>
                <a:lnTo>
                  <a:pt x="0" y="1340358"/>
                </a:lnTo>
                <a:lnTo>
                  <a:pt x="0" y="1737360"/>
                </a:lnTo>
                <a:lnTo>
                  <a:pt x="38100" y="1737360"/>
                </a:lnTo>
                <a:lnTo>
                  <a:pt x="38100" y="1340358"/>
                </a:lnTo>
                <a:lnTo>
                  <a:pt x="38100" y="943356"/>
                </a:lnTo>
                <a:lnTo>
                  <a:pt x="38100" y="645414"/>
                </a:lnTo>
                <a:lnTo>
                  <a:pt x="38100" y="348246"/>
                </a:lnTo>
                <a:close/>
              </a:path>
              <a:path w="4697095" h="2870200">
                <a:moveTo>
                  <a:pt x="4696968" y="1737372"/>
                </a:moveTo>
                <a:lnTo>
                  <a:pt x="4658868" y="1737372"/>
                </a:lnTo>
                <a:lnTo>
                  <a:pt x="4658868" y="1882902"/>
                </a:lnTo>
                <a:lnTo>
                  <a:pt x="4658868" y="2831592"/>
                </a:lnTo>
                <a:lnTo>
                  <a:pt x="38100" y="2831592"/>
                </a:lnTo>
                <a:lnTo>
                  <a:pt x="38100" y="1882902"/>
                </a:lnTo>
                <a:lnTo>
                  <a:pt x="38100" y="1737372"/>
                </a:lnTo>
                <a:lnTo>
                  <a:pt x="0" y="1737372"/>
                </a:lnTo>
                <a:lnTo>
                  <a:pt x="0" y="1882902"/>
                </a:lnTo>
                <a:lnTo>
                  <a:pt x="0" y="2831592"/>
                </a:lnTo>
                <a:lnTo>
                  <a:pt x="0" y="2869692"/>
                </a:lnTo>
                <a:lnTo>
                  <a:pt x="38100" y="2869692"/>
                </a:lnTo>
                <a:lnTo>
                  <a:pt x="4658868" y="2869692"/>
                </a:lnTo>
                <a:lnTo>
                  <a:pt x="4696968" y="2869692"/>
                </a:lnTo>
                <a:lnTo>
                  <a:pt x="4696968" y="2831592"/>
                </a:lnTo>
                <a:lnTo>
                  <a:pt x="4696968" y="1882902"/>
                </a:lnTo>
                <a:lnTo>
                  <a:pt x="4696968" y="1737372"/>
                </a:lnTo>
                <a:close/>
              </a:path>
              <a:path w="4697095" h="2870200">
                <a:moveTo>
                  <a:pt x="4696968" y="348246"/>
                </a:moveTo>
                <a:lnTo>
                  <a:pt x="4658868" y="348246"/>
                </a:lnTo>
                <a:lnTo>
                  <a:pt x="4658868" y="645414"/>
                </a:lnTo>
                <a:lnTo>
                  <a:pt x="4658868" y="943356"/>
                </a:lnTo>
                <a:lnTo>
                  <a:pt x="4658868" y="1340358"/>
                </a:lnTo>
                <a:lnTo>
                  <a:pt x="4658868" y="1737360"/>
                </a:lnTo>
                <a:lnTo>
                  <a:pt x="4696968" y="1737360"/>
                </a:lnTo>
                <a:lnTo>
                  <a:pt x="4696968" y="1340358"/>
                </a:lnTo>
                <a:lnTo>
                  <a:pt x="4696968" y="943356"/>
                </a:lnTo>
                <a:lnTo>
                  <a:pt x="4696968" y="645414"/>
                </a:lnTo>
                <a:lnTo>
                  <a:pt x="4696968" y="348246"/>
                </a:lnTo>
                <a:close/>
              </a:path>
              <a:path w="4697095" h="2870200">
                <a:moveTo>
                  <a:pt x="4696968" y="0"/>
                </a:moveTo>
                <a:lnTo>
                  <a:pt x="4658868" y="0"/>
                </a:lnTo>
                <a:lnTo>
                  <a:pt x="38100" y="0"/>
                </a:lnTo>
                <a:lnTo>
                  <a:pt x="0" y="0"/>
                </a:lnTo>
                <a:lnTo>
                  <a:pt x="0" y="38100"/>
                </a:lnTo>
                <a:lnTo>
                  <a:pt x="0" y="348234"/>
                </a:lnTo>
                <a:lnTo>
                  <a:pt x="38100" y="348234"/>
                </a:lnTo>
                <a:lnTo>
                  <a:pt x="38100" y="38100"/>
                </a:lnTo>
                <a:lnTo>
                  <a:pt x="4658868" y="38100"/>
                </a:lnTo>
                <a:lnTo>
                  <a:pt x="4658868" y="348234"/>
                </a:lnTo>
                <a:lnTo>
                  <a:pt x="4696968" y="348234"/>
                </a:lnTo>
                <a:lnTo>
                  <a:pt x="4696968" y="38100"/>
                </a:lnTo>
                <a:lnTo>
                  <a:pt x="4696968" y="0"/>
                </a:lnTo>
                <a:close/>
              </a:path>
            </a:pathLst>
          </a:custGeom>
          <a:solidFill>
            <a:srgbClr val="7F7F7F"/>
          </a:solidFill>
        </xdr:spPr>
      </xdr:sp>
      <xdr:sp macro="" textlink="">
        <xdr:nvSpPr>
          <xdr:cNvPr id="47" name="Textbox 47">
            <a:extLst>
              <a:ext uri="{FF2B5EF4-FFF2-40B4-BE49-F238E27FC236}">
                <a16:creationId xmlns:a16="http://schemas.microsoft.com/office/drawing/2014/main" xmlns="" id="{00000000-0008-0000-0F00-00002F000000}"/>
              </a:ext>
            </a:extLst>
          </xdr:cNvPr>
          <xdr:cNvSpPr txBox="1"/>
        </xdr:nvSpPr>
        <xdr:spPr>
          <a:xfrm>
            <a:off x="129730" y="58864"/>
            <a:ext cx="4448175" cy="2863850"/>
          </a:xfrm>
          <a:prstGeom prst="rect">
            <a:avLst/>
          </a:prstGeom>
        </xdr:spPr>
        <xdr:txBody>
          <a:bodyPr vertOverflow="clip" lIns="0" tIns="0" rIns="0" bIns="0" anchor="t"/>
          <a:lstStyle/>
          <a:p>
            <a:endParaRPr/>
          </a:p>
          <a:p>
            <a:endParaRPr/>
          </a:p>
          <a:p>
            <a:r>
              <a:rPr sz="2400" b="1">
                <a:latin typeface="Trebuchet MS"/>
                <a:cs typeface="Trebuchet MS"/>
              </a:rPr>
              <a:t>EXTERNAL</a:t>
            </a:r>
            <a:r>
              <a:rPr sz="2400" b="1" spc="-55">
                <a:latin typeface="Trebuchet MS"/>
                <a:cs typeface="Trebuchet MS"/>
              </a:rPr>
              <a:t> </a:t>
            </a:r>
            <a:r>
              <a:rPr sz="2400" b="1" spc="0">
                <a:latin typeface="Trebuchet MS"/>
                <a:cs typeface="Trebuchet MS"/>
              </a:rPr>
              <a:t>DEVELOPMENT</a:t>
            </a:r>
          </a:p>
        </xdr:txBody>
      </xdr:sp>
    </xdr:grpSp>
    <xdr:clientData/>
  </xdr:oneCellAnchor>
</xdr:wsDr>
</file>

<file path=xl/drawings/drawing6.xml><?xml version="1.0" encoding="utf-8"?>
<xdr:wsDr xmlns:xdr="http://schemas.openxmlformats.org/drawingml/2006/spreadsheetDrawing" xmlns:a="http://schemas.openxmlformats.org/drawingml/2006/main">
  <xdr:oneCellAnchor>
    <xdr:from>
      <xdr:col>4</xdr:col>
      <xdr:colOff>196088</xdr:colOff>
      <xdr:row>15</xdr:row>
      <xdr:rowOff>355853</xdr:rowOff>
    </xdr:from>
    <xdr:ext cx="563880" cy="2374900"/>
    <xdr:sp macro="" textlink="">
      <xdr:nvSpPr>
        <xdr:cNvPr id="56" name="Shape 56">
          <a:extLst>
            <a:ext uri="{FF2B5EF4-FFF2-40B4-BE49-F238E27FC236}">
              <a16:creationId xmlns:a16="http://schemas.microsoft.com/office/drawing/2014/main" xmlns="" id="{00000000-0008-0000-1500-000038000000}"/>
            </a:ext>
          </a:extLst>
        </xdr:cNvPr>
        <xdr:cNvSpPr/>
      </xdr:nvSpPr>
      <xdr:spPr>
        <a:xfrm>
          <a:off x="0" y="0"/>
          <a:ext cx="563880" cy="2374900"/>
        </a:xfrm>
        <a:custGeom>
          <a:avLst/>
          <a:gdLst/>
          <a:ahLst/>
          <a:cxnLst/>
          <a:rect l="0" t="0" r="0" b="0"/>
          <a:pathLst>
            <a:path w="563880" h="2374900">
              <a:moveTo>
                <a:pt x="563879" y="0"/>
              </a:moveTo>
              <a:lnTo>
                <a:pt x="0" y="0"/>
              </a:lnTo>
              <a:lnTo>
                <a:pt x="0" y="2374391"/>
              </a:lnTo>
              <a:lnTo>
                <a:pt x="563879" y="2374391"/>
              </a:lnTo>
              <a:lnTo>
                <a:pt x="563879" y="0"/>
              </a:lnTo>
              <a:close/>
            </a:path>
          </a:pathLst>
        </a:custGeom>
        <a:solidFill>
          <a:srgbClr val="FFFFFF">
            <a:alpha val="50000"/>
          </a:srgbClr>
        </a:solidFill>
      </xdr:spPr>
    </xdr:sp>
    <xdr:clientData/>
  </xdr:oneCellAnchor>
</xdr:wsDr>
</file>

<file path=xl/drawings/drawing7.xml><?xml version="1.0" encoding="utf-8"?>
<xdr:wsDr xmlns:xdr="http://schemas.openxmlformats.org/drawingml/2006/spreadsheetDrawing" xmlns:a="http://schemas.openxmlformats.org/drawingml/2006/main">
  <xdr:oneCellAnchor>
    <xdr:from>
      <xdr:col>3</xdr:col>
      <xdr:colOff>0</xdr:colOff>
      <xdr:row>14</xdr:row>
      <xdr:rowOff>0</xdr:rowOff>
    </xdr:from>
    <xdr:ext cx="677545" cy="172085"/>
    <xdr:sp macro="" textlink="">
      <xdr:nvSpPr>
        <xdr:cNvPr id="2" name="Shape 15">
          <a:extLst>
            <a:ext uri="{FF2B5EF4-FFF2-40B4-BE49-F238E27FC236}">
              <a16:creationId xmlns:a16="http://schemas.microsoft.com/office/drawing/2014/main" xmlns="" id="{FCAED804-A85B-4869-BBDD-B89E4E682614}"/>
            </a:ext>
          </a:extLst>
        </xdr:cNvPr>
        <xdr:cNvSpPr/>
      </xdr:nvSpPr>
      <xdr:spPr>
        <a:xfrm>
          <a:off x="4527550" y="13912850"/>
          <a:ext cx="677545" cy="172085"/>
        </a:xfrm>
        <a:custGeom>
          <a:avLst/>
          <a:gdLst/>
          <a:ahLst/>
          <a:cxnLst/>
          <a:rect l="0" t="0" r="0" b="0"/>
          <a:pathLst>
            <a:path w="677545" h="172085">
              <a:moveTo>
                <a:pt x="677341" y="0"/>
              </a:moveTo>
              <a:lnTo>
                <a:pt x="0" y="0"/>
              </a:lnTo>
              <a:lnTo>
                <a:pt x="0" y="171907"/>
              </a:lnTo>
              <a:lnTo>
                <a:pt x="677341" y="171907"/>
              </a:lnTo>
              <a:lnTo>
                <a:pt x="677341" y="0"/>
              </a:lnTo>
              <a:close/>
            </a:path>
          </a:pathLst>
        </a:custGeom>
        <a:solidFill>
          <a:srgbClr val="FFFFFF">
            <a:alpha val="50000"/>
          </a:srgbClr>
        </a:solidFill>
      </xdr:spPr>
    </xdr:sp>
    <xdr:clientData/>
  </xdr:oneCellAnchor>
</xdr:wsDr>
</file>

<file path=xl/drawings/drawing8.xml><?xml version="1.0" encoding="utf-8"?>
<xdr:wsDr xmlns:xdr="http://schemas.openxmlformats.org/drawingml/2006/spreadsheetDrawing" xmlns:a="http://schemas.openxmlformats.org/drawingml/2006/main">
  <xdr:oneCellAnchor>
    <xdr:from>
      <xdr:col>3</xdr:col>
      <xdr:colOff>0</xdr:colOff>
      <xdr:row>4</xdr:row>
      <xdr:rowOff>0</xdr:rowOff>
    </xdr:from>
    <xdr:ext cx="677545" cy="172085"/>
    <xdr:sp macro="" textlink="">
      <xdr:nvSpPr>
        <xdr:cNvPr id="2" name="Shape 15">
          <a:extLst>
            <a:ext uri="{FF2B5EF4-FFF2-40B4-BE49-F238E27FC236}">
              <a16:creationId xmlns:a16="http://schemas.microsoft.com/office/drawing/2014/main" xmlns="" id="{E0916D5E-45F4-4F11-A8D3-BC384EFACEC5}"/>
            </a:ext>
          </a:extLst>
        </xdr:cNvPr>
        <xdr:cNvSpPr/>
      </xdr:nvSpPr>
      <xdr:spPr>
        <a:xfrm>
          <a:off x="4527550" y="13912850"/>
          <a:ext cx="677545" cy="172085"/>
        </a:xfrm>
        <a:custGeom>
          <a:avLst/>
          <a:gdLst/>
          <a:ahLst/>
          <a:cxnLst/>
          <a:rect l="0" t="0" r="0" b="0"/>
          <a:pathLst>
            <a:path w="677545" h="172085">
              <a:moveTo>
                <a:pt x="677341" y="0"/>
              </a:moveTo>
              <a:lnTo>
                <a:pt x="0" y="0"/>
              </a:lnTo>
              <a:lnTo>
                <a:pt x="0" y="171907"/>
              </a:lnTo>
              <a:lnTo>
                <a:pt x="677341" y="171907"/>
              </a:lnTo>
              <a:lnTo>
                <a:pt x="677341" y="0"/>
              </a:lnTo>
              <a:close/>
            </a:path>
          </a:pathLst>
        </a:custGeom>
        <a:solidFill>
          <a:srgbClr val="FFFFFF">
            <a:alpha val="50000"/>
          </a:srgbClr>
        </a:solidFill>
      </xdr:spPr>
    </xdr:sp>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6"/>
  <sheetViews>
    <sheetView tabSelected="1" view="pageBreakPreview" topLeftCell="A19" zoomScaleNormal="70" zoomScaleSheetLayoutView="100" workbookViewId="0">
      <selection activeCell="A4" sqref="A4:G4"/>
    </sheetView>
  </sheetViews>
  <sheetFormatPr defaultColWidth="8.83203125" defaultRowHeight="12.75" x14ac:dyDescent="0.2"/>
  <cols>
    <col min="1" max="1" width="12.1640625" style="22" customWidth="1"/>
    <col min="2" max="2" width="45.5" style="21" customWidth="1"/>
    <col min="3" max="3" width="20" style="21" customWidth="1"/>
    <col min="4" max="4" width="2.1640625" style="21" customWidth="1"/>
    <col min="5" max="5" width="31.1640625" style="21" customWidth="1"/>
    <col min="6" max="6" width="3.5" style="21" customWidth="1"/>
    <col min="7" max="7" width="14.83203125" style="21" customWidth="1"/>
    <col min="8" max="8" width="17.6640625" style="39" bestFit="1" customWidth="1"/>
    <col min="9" max="10" width="8.83203125" style="21"/>
    <col min="11" max="11" width="16.5" style="21" bestFit="1" customWidth="1"/>
    <col min="12" max="16384" width="8.83203125" style="21"/>
  </cols>
  <sheetData>
    <row r="1" spans="1:8" ht="44.1" customHeight="1" x14ac:dyDescent="0.2">
      <c r="A1" s="240" t="s">
        <v>94</v>
      </c>
      <c r="B1" s="240"/>
      <c r="C1" s="240"/>
      <c r="D1" s="240"/>
      <c r="E1" s="240"/>
      <c r="F1" s="240"/>
      <c r="G1" s="240"/>
    </row>
    <row r="2" spans="1:8" ht="176.1" customHeight="1" x14ac:dyDescent="0.2">
      <c r="A2" s="241" t="s">
        <v>95</v>
      </c>
      <c r="B2" s="241"/>
      <c r="C2" s="241"/>
      <c r="D2" s="241"/>
      <c r="E2" s="241"/>
      <c r="F2" s="241"/>
      <c r="G2" s="241"/>
    </row>
    <row r="3" spans="1:8" ht="55.15" customHeight="1" x14ac:dyDescent="0.2">
      <c r="A3" s="242" t="s">
        <v>123</v>
      </c>
      <c r="B3" s="241"/>
      <c r="C3" s="241"/>
      <c r="D3" s="241"/>
      <c r="E3" s="241"/>
      <c r="F3" s="241"/>
      <c r="G3" s="241"/>
    </row>
    <row r="4" spans="1:8" x14ac:dyDescent="0.2">
      <c r="A4" s="229"/>
      <c r="B4" s="229"/>
      <c r="C4" s="229"/>
      <c r="D4" s="229"/>
      <c r="E4" s="229"/>
      <c r="F4" s="229"/>
      <c r="G4" s="229"/>
    </row>
    <row r="5" spans="1:8" ht="1.1499999999999999" customHeight="1" x14ac:dyDescent="0.2"/>
    <row r="7" spans="1:8" ht="35.65" customHeight="1" x14ac:dyDescent="0.2">
      <c r="A7" s="241" t="s">
        <v>96</v>
      </c>
      <c r="B7" s="241"/>
      <c r="C7" s="241"/>
      <c r="D7" s="241"/>
      <c r="E7" s="241"/>
      <c r="F7" s="241"/>
      <c r="G7" s="241"/>
    </row>
    <row r="8" spans="1:8" s="28" customFormat="1" ht="25.5" customHeight="1" x14ac:dyDescent="0.2">
      <c r="A8" s="25" t="s">
        <v>90</v>
      </c>
      <c r="B8" s="26" t="s">
        <v>89</v>
      </c>
      <c r="C8" s="232"/>
      <c r="D8" s="232"/>
      <c r="E8" s="243"/>
      <c r="F8" s="232"/>
      <c r="H8" s="38"/>
    </row>
    <row r="9" spans="1:8" s="28" customFormat="1" ht="31.5" customHeight="1" x14ac:dyDescent="0.2">
      <c r="A9" s="29" t="s">
        <v>83</v>
      </c>
      <c r="B9" s="30" t="s">
        <v>115</v>
      </c>
      <c r="C9" s="27"/>
      <c r="D9" s="27"/>
      <c r="E9" s="231" t="s">
        <v>93</v>
      </c>
      <c r="F9" s="231"/>
      <c r="H9" s="38">
        <v>98156592</v>
      </c>
    </row>
    <row r="10" spans="1:8" s="28" customFormat="1" ht="32.1" customHeight="1" x14ac:dyDescent="0.2">
      <c r="A10" s="29" t="s">
        <v>87</v>
      </c>
      <c r="B10" s="30" t="s">
        <v>116</v>
      </c>
      <c r="C10" s="27"/>
      <c r="D10" s="27"/>
      <c r="E10" s="231" t="s">
        <v>108</v>
      </c>
      <c r="F10" s="231"/>
      <c r="H10" s="38">
        <v>16488582</v>
      </c>
    </row>
    <row r="11" spans="1:8" s="28" customFormat="1" ht="29.1" customHeight="1" x14ac:dyDescent="0.2">
      <c r="A11" s="29" t="s">
        <v>88</v>
      </c>
      <c r="B11" s="30" t="s">
        <v>86</v>
      </c>
      <c r="C11" s="27"/>
      <c r="D11" s="27"/>
      <c r="E11" s="233" t="s">
        <v>109</v>
      </c>
      <c r="F11" s="233"/>
      <c r="H11" s="38">
        <v>56917845</v>
      </c>
    </row>
    <row r="12" spans="1:8" s="28" customFormat="1" ht="30" customHeight="1" x14ac:dyDescent="0.2">
      <c r="A12" s="31"/>
      <c r="B12" s="27"/>
      <c r="C12" s="234" t="s">
        <v>97</v>
      </c>
      <c r="D12" s="234"/>
      <c r="E12" s="235" t="s">
        <v>102</v>
      </c>
      <c r="F12" s="235"/>
      <c r="H12" s="38">
        <f>SUM(H9:H11)</f>
        <v>171563019</v>
      </c>
    </row>
    <row r="13" spans="1:8" s="28" customFormat="1" ht="30.6" customHeight="1" x14ac:dyDescent="0.2">
      <c r="A13" s="25" t="s">
        <v>85</v>
      </c>
      <c r="B13" s="26" t="s">
        <v>84</v>
      </c>
      <c r="C13" s="232"/>
      <c r="D13" s="232"/>
      <c r="E13" s="234"/>
      <c r="F13" s="234"/>
      <c r="H13" s="38"/>
    </row>
    <row r="14" spans="1:8" s="28" customFormat="1" ht="25.5" customHeight="1" x14ac:dyDescent="0.2">
      <c r="A14" s="31" t="s">
        <v>83</v>
      </c>
      <c r="B14" s="27" t="s">
        <v>115</v>
      </c>
      <c r="C14" s="230"/>
      <c r="D14" s="230"/>
      <c r="E14" s="231" t="s">
        <v>103</v>
      </c>
      <c r="F14" s="231"/>
      <c r="H14" s="38">
        <v>87842050</v>
      </c>
    </row>
    <row r="15" spans="1:8" s="28" customFormat="1" ht="28.5" customHeight="1" x14ac:dyDescent="0.2">
      <c r="A15" s="29" t="s">
        <v>87</v>
      </c>
      <c r="B15" s="30" t="s">
        <v>116</v>
      </c>
      <c r="C15" s="232"/>
      <c r="D15" s="232"/>
      <c r="E15" s="231" t="s">
        <v>104</v>
      </c>
      <c r="F15" s="231"/>
      <c r="H15" s="38">
        <v>1067725</v>
      </c>
    </row>
    <row r="16" spans="1:8" s="28" customFormat="1" ht="30" customHeight="1" x14ac:dyDescent="0.2">
      <c r="A16" s="29" t="s">
        <v>98</v>
      </c>
      <c r="B16" s="30" t="s">
        <v>86</v>
      </c>
      <c r="C16" s="232"/>
      <c r="D16" s="232"/>
      <c r="E16" s="233" t="s">
        <v>105</v>
      </c>
      <c r="F16" s="233"/>
      <c r="H16" s="38">
        <v>6567770</v>
      </c>
    </row>
    <row r="17" spans="1:8" s="28" customFormat="1" ht="30" customHeight="1" x14ac:dyDescent="0.2">
      <c r="A17" s="31"/>
      <c r="B17" s="27"/>
      <c r="C17" s="234" t="s">
        <v>99</v>
      </c>
      <c r="D17" s="234"/>
      <c r="E17" s="235" t="s">
        <v>110</v>
      </c>
      <c r="F17" s="235"/>
      <c r="H17" s="38">
        <f>SUM(H14:H16)</f>
        <v>95477545</v>
      </c>
    </row>
    <row r="18" spans="1:8" s="28" customFormat="1" ht="28.5" customHeight="1" x14ac:dyDescent="0.2">
      <c r="A18" s="25" t="s">
        <v>92</v>
      </c>
      <c r="B18" s="26" t="s">
        <v>91</v>
      </c>
      <c r="C18" s="232"/>
      <c r="D18" s="232"/>
      <c r="E18" s="234"/>
      <c r="F18" s="234"/>
      <c r="H18" s="38"/>
    </row>
    <row r="19" spans="1:8" s="28" customFormat="1" ht="26.1" customHeight="1" x14ac:dyDescent="0.2">
      <c r="A19" s="31" t="s">
        <v>83</v>
      </c>
      <c r="B19" s="30" t="s">
        <v>115</v>
      </c>
      <c r="C19" s="230"/>
      <c r="D19" s="230"/>
      <c r="E19" s="228" t="s">
        <v>107</v>
      </c>
      <c r="F19" s="228"/>
      <c r="H19" s="38">
        <v>31452300</v>
      </c>
    </row>
    <row r="20" spans="1:8" s="28" customFormat="1" ht="30" customHeight="1" x14ac:dyDescent="0.2">
      <c r="A20" s="29" t="s">
        <v>87</v>
      </c>
      <c r="B20" s="30" t="s">
        <v>116</v>
      </c>
      <c r="C20" s="232"/>
      <c r="D20" s="232"/>
      <c r="E20" s="231" t="s">
        <v>112</v>
      </c>
      <c r="F20" s="231"/>
      <c r="H20" s="38">
        <v>2039200</v>
      </c>
    </row>
    <row r="21" spans="1:8" s="28" customFormat="1" ht="30" customHeight="1" x14ac:dyDescent="0.2">
      <c r="A21" s="29" t="s">
        <v>98</v>
      </c>
      <c r="B21" s="30" t="s">
        <v>86</v>
      </c>
      <c r="C21" s="232"/>
      <c r="D21" s="232"/>
      <c r="E21" s="231" t="s">
        <v>111</v>
      </c>
      <c r="F21" s="231"/>
      <c r="H21" s="38">
        <v>310900</v>
      </c>
    </row>
    <row r="22" spans="1:8" s="28" customFormat="1" ht="30" customHeight="1" x14ac:dyDescent="0.2">
      <c r="A22" s="31"/>
      <c r="B22" s="27"/>
      <c r="C22" s="234" t="s">
        <v>100</v>
      </c>
      <c r="D22" s="234"/>
      <c r="E22" s="235" t="s">
        <v>113</v>
      </c>
      <c r="F22" s="235"/>
      <c r="H22" s="38">
        <f>SUM(H19:H21)</f>
        <v>33802400</v>
      </c>
    </row>
    <row r="23" spans="1:8" ht="22.15" customHeight="1" x14ac:dyDescent="0.2">
      <c r="A23" s="238" t="s">
        <v>114</v>
      </c>
      <c r="B23" s="239"/>
      <c r="C23" s="239"/>
      <c r="D23" s="239"/>
      <c r="E23" s="239"/>
      <c r="F23" s="239"/>
      <c r="H23" s="40">
        <f>H22+H17+H12</f>
        <v>300842964</v>
      </c>
    </row>
    <row r="24" spans="1:8" ht="45" customHeight="1" x14ac:dyDescent="0.2">
      <c r="A24" s="236"/>
      <c r="B24" s="236"/>
      <c r="C24" s="236"/>
      <c r="D24" s="237" t="s">
        <v>101</v>
      </c>
      <c r="E24" s="237"/>
      <c r="F24" s="237"/>
      <c r="G24" s="237"/>
    </row>
    <row r="25" spans="1:8" ht="1.1499999999999999" customHeight="1" x14ac:dyDescent="0.2"/>
    <row r="26" spans="1:8" ht="124.15" customHeight="1" x14ac:dyDescent="0.2"/>
  </sheetData>
  <mergeCells count="35">
    <mergeCell ref="C12:D12"/>
    <mergeCell ref="E12:F12"/>
    <mergeCell ref="C13:D13"/>
    <mergeCell ref="E13:F13"/>
    <mergeCell ref="A1:G1"/>
    <mergeCell ref="A2:G2"/>
    <mergeCell ref="A3:G3"/>
    <mergeCell ref="A7:G7"/>
    <mergeCell ref="C8:D8"/>
    <mergeCell ref="E8:F8"/>
    <mergeCell ref="A24:C24"/>
    <mergeCell ref="D24:G24"/>
    <mergeCell ref="A23:F23"/>
    <mergeCell ref="C20:D20"/>
    <mergeCell ref="E20:F20"/>
    <mergeCell ref="C21:D21"/>
    <mergeCell ref="E21:F21"/>
    <mergeCell ref="C22:D22"/>
    <mergeCell ref="E22:F22"/>
    <mergeCell ref="E19:F19"/>
    <mergeCell ref="A4:G4"/>
    <mergeCell ref="C19:D19"/>
    <mergeCell ref="C14:D14"/>
    <mergeCell ref="E15:F15"/>
    <mergeCell ref="C15:D15"/>
    <mergeCell ref="E14:F14"/>
    <mergeCell ref="E9:F9"/>
    <mergeCell ref="E10:F10"/>
    <mergeCell ref="E11:F11"/>
    <mergeCell ref="C16:D16"/>
    <mergeCell ref="E16:F16"/>
    <mergeCell ref="C17:D17"/>
    <mergeCell ref="E17:F17"/>
    <mergeCell ref="C18:D18"/>
    <mergeCell ref="E18:F18"/>
  </mergeCells>
  <printOptions horizontalCentered="1"/>
  <pageMargins left="0.25" right="0.25" top="0.5" bottom="0.25" header="0.25" footer="0.25"/>
  <pageSetup paperSize="9" scale="75" orientation="portrait" horizontalDpi="300" verticalDpi="300" r:id="rId1"/>
  <headerFooter>
    <oddFooter>Page &amp;P of &amp;N</oddFooter>
  </headerFooter>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0"/>
  <sheetViews>
    <sheetView view="pageBreakPreview" topLeftCell="A4" zoomScaleNormal="100" zoomScaleSheetLayoutView="100" workbookViewId="0">
      <selection activeCell="B6" sqref="B6"/>
    </sheetView>
  </sheetViews>
  <sheetFormatPr defaultColWidth="8.83203125" defaultRowHeight="12.75" x14ac:dyDescent="0.2"/>
  <cols>
    <col min="1" max="1" width="6.6640625" style="22" customWidth="1"/>
    <col min="2" max="2" width="58" style="21" customWidth="1"/>
    <col min="3" max="3" width="12.5" style="21" customWidth="1"/>
    <col min="4" max="4" width="10.1640625" style="21" customWidth="1"/>
    <col min="5" max="5" width="12.5" style="21" customWidth="1"/>
    <col min="6" max="6" width="17.33203125" style="95" customWidth="1"/>
    <col min="7" max="16384" width="8.83203125" style="21"/>
  </cols>
  <sheetData>
    <row r="1" spans="1:6" ht="37.5" customHeight="1" x14ac:dyDescent="0.2">
      <c r="A1" s="267" t="s">
        <v>213</v>
      </c>
      <c r="B1" s="267"/>
      <c r="C1" s="267"/>
      <c r="D1" s="267"/>
      <c r="E1" s="267"/>
      <c r="F1" s="267"/>
    </row>
    <row r="2" spans="1:6" ht="26.25" customHeight="1" x14ac:dyDescent="0.2">
      <c r="A2" s="76" t="s">
        <v>119</v>
      </c>
      <c r="B2" s="76" t="s">
        <v>120</v>
      </c>
      <c r="C2" s="76" t="s">
        <v>121</v>
      </c>
      <c r="D2" s="76" t="s">
        <v>122</v>
      </c>
      <c r="E2" s="96" t="s">
        <v>126</v>
      </c>
      <c r="F2" s="46" t="s">
        <v>127</v>
      </c>
    </row>
    <row r="3" spans="1:6" ht="15.75" customHeight="1" x14ac:dyDescent="0.2">
      <c r="A3" s="86">
        <v>2</v>
      </c>
      <c r="B3" s="87" t="s">
        <v>214</v>
      </c>
      <c r="C3" s="82"/>
      <c r="D3" s="82"/>
      <c r="E3" s="82"/>
      <c r="F3" s="84"/>
    </row>
    <row r="4" spans="1:6" ht="108" x14ac:dyDescent="0.2">
      <c r="A4" s="93">
        <v>2.1</v>
      </c>
      <c r="B4" s="82" t="s">
        <v>215</v>
      </c>
      <c r="C4" s="101">
        <v>11425</v>
      </c>
      <c r="D4" s="97" t="s">
        <v>216</v>
      </c>
      <c r="E4" s="124">
        <f>+'Table 3'!F4</f>
        <v>3176.25</v>
      </c>
      <c r="F4" s="84">
        <f>+E4*C4</f>
        <v>36288656.25</v>
      </c>
    </row>
    <row r="5" spans="1:6" ht="82.5" customHeight="1" x14ac:dyDescent="0.2">
      <c r="A5" s="93">
        <v>2.2000000000000002</v>
      </c>
      <c r="B5" s="82" t="s">
        <v>217</v>
      </c>
      <c r="C5" s="101">
        <v>3600</v>
      </c>
      <c r="D5" s="97" t="s">
        <v>134</v>
      </c>
      <c r="E5" s="124">
        <f>+'Table 3'!F5</f>
        <v>9.74</v>
      </c>
      <c r="F5" s="84">
        <f>+E5*C5</f>
        <v>35064</v>
      </c>
    </row>
    <row r="6" spans="1:6" ht="72.599999999999994" customHeight="1" x14ac:dyDescent="0.2">
      <c r="A6" s="93">
        <v>2.2999999999999998</v>
      </c>
      <c r="B6" s="82" t="s">
        <v>218</v>
      </c>
      <c r="C6" s="82"/>
      <c r="D6" s="82"/>
      <c r="E6" s="124"/>
      <c r="F6" s="84"/>
    </row>
    <row r="7" spans="1:6" ht="17.25" customHeight="1" x14ac:dyDescent="0.2">
      <c r="A7" s="97" t="s">
        <v>130</v>
      </c>
      <c r="B7" s="89" t="s">
        <v>219</v>
      </c>
      <c r="C7" s="101">
        <v>8650</v>
      </c>
      <c r="D7" s="97" t="s">
        <v>216</v>
      </c>
      <c r="E7" s="124">
        <f>+'Table 3'!F7</f>
        <v>354</v>
      </c>
      <c r="F7" s="84">
        <f>+E7*C7</f>
        <v>3062100</v>
      </c>
    </row>
    <row r="8" spans="1:6" ht="84" customHeight="1" x14ac:dyDescent="0.2">
      <c r="A8" s="93">
        <v>2.4</v>
      </c>
      <c r="B8" s="82" t="s">
        <v>220</v>
      </c>
      <c r="C8" s="101">
        <v>3200</v>
      </c>
      <c r="D8" s="97" t="s">
        <v>134</v>
      </c>
      <c r="E8" s="124">
        <f>'Table 3'!F10</f>
        <v>2684</v>
      </c>
      <c r="F8" s="84">
        <f>+E8*C8</f>
        <v>8588800</v>
      </c>
    </row>
    <row r="9" spans="1:6" x14ac:dyDescent="0.2">
      <c r="A9" s="96"/>
      <c r="B9" s="82"/>
      <c r="C9" s="82"/>
      <c r="D9" s="82"/>
      <c r="E9" s="82"/>
      <c r="F9" s="84"/>
    </row>
    <row r="10" spans="1:6" ht="22.5" customHeight="1" x14ac:dyDescent="0.2">
      <c r="A10" s="268" t="s">
        <v>118</v>
      </c>
      <c r="B10" s="269"/>
      <c r="C10" s="269"/>
      <c r="D10" s="269"/>
      <c r="E10" s="270"/>
      <c r="F10" s="84">
        <f>SUM(F4:F9)</f>
        <v>47974620.25</v>
      </c>
    </row>
  </sheetData>
  <mergeCells count="2">
    <mergeCell ref="A1:F1"/>
    <mergeCell ref="A10:E10"/>
  </mergeCells>
  <printOptions horizontalCentered="1"/>
  <pageMargins left="0.25" right="0.25" top="0.75" bottom="0.25" header="0.25" footer="0.25"/>
  <pageSetup paperSize="9" scale="90" orientation="portrait" horizontalDpi="300" verticalDpi="300" r:id="rId1"/>
  <headerFooter>
    <oddFooter>Page &amp;P of &amp;N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0"/>
  <sheetViews>
    <sheetView view="pageBreakPreview" zoomScaleNormal="100" zoomScaleSheetLayoutView="100" workbookViewId="0">
      <selection activeCell="C28" sqref="C28:D28"/>
    </sheetView>
  </sheetViews>
  <sheetFormatPr defaultColWidth="8.83203125" defaultRowHeight="12.75" x14ac:dyDescent="0.2"/>
  <cols>
    <col min="1" max="1" width="6.6640625" style="22" customWidth="1"/>
    <col min="2" max="2" width="54.6640625" style="21" customWidth="1"/>
    <col min="3" max="3" width="2.1640625" style="21" customWidth="1"/>
    <col min="4" max="4" width="10" style="21" customWidth="1"/>
    <col min="5" max="5" width="2.1640625" style="21" customWidth="1"/>
    <col min="6" max="6" width="7.83203125" style="21" customWidth="1"/>
    <col min="7" max="7" width="2.1640625" style="21" customWidth="1"/>
    <col min="8" max="8" width="10.5" style="94" customWidth="1"/>
    <col min="9" max="9" width="2.6640625" style="21" customWidth="1"/>
    <col min="10" max="10" width="15.1640625" style="127" customWidth="1"/>
    <col min="11" max="16384" width="8.83203125" style="21"/>
  </cols>
  <sheetData>
    <row r="1" spans="1:10" s="22" customFormat="1" ht="26.25" customHeight="1" x14ac:dyDescent="0.2">
      <c r="A1" s="76" t="s">
        <v>119</v>
      </c>
      <c r="B1" s="268" t="s">
        <v>120</v>
      </c>
      <c r="C1" s="270"/>
      <c r="D1" s="268" t="s">
        <v>121</v>
      </c>
      <c r="E1" s="270"/>
      <c r="F1" s="268" t="s">
        <v>122</v>
      </c>
      <c r="G1" s="270"/>
      <c r="H1" s="261" t="s">
        <v>126</v>
      </c>
      <c r="I1" s="263"/>
      <c r="J1" s="125" t="s">
        <v>127</v>
      </c>
    </row>
    <row r="2" spans="1:10" ht="15.75" customHeight="1" x14ac:dyDescent="0.2">
      <c r="A2" s="86">
        <v>3</v>
      </c>
      <c r="B2" s="292" t="s">
        <v>221</v>
      </c>
      <c r="C2" s="293"/>
      <c r="D2" s="282"/>
      <c r="E2" s="283"/>
      <c r="F2" s="282"/>
      <c r="G2" s="283"/>
      <c r="H2" s="282"/>
      <c r="I2" s="283"/>
      <c r="J2" s="112"/>
    </row>
    <row r="3" spans="1:10" ht="85.15" customHeight="1" x14ac:dyDescent="0.2">
      <c r="A3" s="93">
        <v>3.1</v>
      </c>
      <c r="B3" s="282" t="s">
        <v>222</v>
      </c>
      <c r="C3" s="283"/>
      <c r="D3" s="274">
        <v>840</v>
      </c>
      <c r="E3" s="275"/>
      <c r="F3" s="276" t="s">
        <v>216</v>
      </c>
      <c r="G3" s="277"/>
      <c r="H3" s="278">
        <f>'Table 3'!F14</f>
        <v>11288.75</v>
      </c>
      <c r="I3" s="279"/>
      <c r="J3" s="112">
        <f>+H3*D3</f>
        <v>9482550</v>
      </c>
    </row>
    <row r="4" spans="1:10" ht="101.1" customHeight="1" x14ac:dyDescent="0.2">
      <c r="A4" s="93">
        <v>3.2</v>
      </c>
      <c r="B4" s="282" t="s">
        <v>223</v>
      </c>
      <c r="C4" s="283"/>
      <c r="D4" s="284">
        <v>3775</v>
      </c>
      <c r="E4" s="285"/>
      <c r="F4" s="276" t="s">
        <v>216</v>
      </c>
      <c r="G4" s="277"/>
      <c r="H4" s="278">
        <f>'Table 3'!F15</f>
        <v>12595</v>
      </c>
      <c r="I4" s="279"/>
      <c r="J4" s="112">
        <f>+H4*D4</f>
        <v>47546125</v>
      </c>
    </row>
    <row r="5" spans="1:10" ht="76.5" customHeight="1" x14ac:dyDescent="0.2">
      <c r="A5" s="93">
        <v>3.3</v>
      </c>
      <c r="B5" s="282" t="s">
        <v>224</v>
      </c>
      <c r="C5" s="283"/>
      <c r="D5" s="282"/>
      <c r="E5" s="283"/>
      <c r="F5" s="282"/>
      <c r="G5" s="283"/>
      <c r="H5" s="282"/>
      <c r="I5" s="283"/>
      <c r="J5" s="112"/>
    </row>
    <row r="6" spans="1:10" ht="17.25" customHeight="1" x14ac:dyDescent="0.2">
      <c r="A6" s="97" t="s">
        <v>130</v>
      </c>
      <c r="B6" s="286" t="s">
        <v>225</v>
      </c>
      <c r="C6" s="287"/>
      <c r="D6" s="284">
        <v>3200</v>
      </c>
      <c r="E6" s="285"/>
      <c r="F6" s="276" t="s">
        <v>134</v>
      </c>
      <c r="G6" s="277"/>
      <c r="H6" s="278">
        <f>'Table 3'!F18</f>
        <v>12595</v>
      </c>
      <c r="I6" s="279"/>
      <c r="J6" s="112">
        <f>+H6*D6</f>
        <v>40304000</v>
      </c>
    </row>
    <row r="7" spans="1:10" ht="17.25" customHeight="1" x14ac:dyDescent="0.2">
      <c r="A7" s="97" t="s">
        <v>152</v>
      </c>
      <c r="B7" s="286" t="s">
        <v>73</v>
      </c>
      <c r="C7" s="287"/>
      <c r="D7" s="284">
        <v>3200</v>
      </c>
      <c r="E7" s="285"/>
      <c r="F7" s="276" t="s">
        <v>134</v>
      </c>
      <c r="G7" s="277"/>
      <c r="H7" s="278">
        <f>'Table 3'!F19</f>
        <v>12595</v>
      </c>
      <c r="I7" s="279"/>
      <c r="J7" s="112">
        <f>+H7*D7</f>
        <v>40304000</v>
      </c>
    </row>
    <row r="8" spans="1:10" ht="137.65" customHeight="1" x14ac:dyDescent="0.2">
      <c r="A8" s="93">
        <v>3.4</v>
      </c>
      <c r="B8" s="282" t="s">
        <v>226</v>
      </c>
      <c r="C8" s="283"/>
      <c r="D8" s="282"/>
      <c r="E8" s="283"/>
      <c r="F8" s="282"/>
      <c r="G8" s="283"/>
      <c r="H8" s="282"/>
      <c r="I8" s="283"/>
      <c r="J8" s="112"/>
    </row>
    <row r="9" spans="1:10" ht="16.5" customHeight="1" x14ac:dyDescent="0.2">
      <c r="A9" s="96"/>
      <c r="B9" s="292" t="s">
        <v>227</v>
      </c>
      <c r="C9" s="293"/>
      <c r="D9" s="282"/>
      <c r="E9" s="283"/>
      <c r="F9" s="282"/>
      <c r="G9" s="283"/>
      <c r="H9" s="282"/>
      <c r="I9" s="283"/>
      <c r="J9" s="112"/>
    </row>
    <row r="10" spans="1:10" ht="17.25" customHeight="1" x14ac:dyDescent="0.2">
      <c r="A10" s="97" t="s">
        <v>228</v>
      </c>
      <c r="B10" s="286" t="s">
        <v>229</v>
      </c>
      <c r="C10" s="287"/>
      <c r="D10" s="284">
        <v>1800</v>
      </c>
      <c r="E10" s="285"/>
      <c r="F10" s="276" t="s">
        <v>216</v>
      </c>
      <c r="G10" s="277"/>
      <c r="H10" s="278">
        <f>'Table 3'!F22</f>
        <v>2716.11</v>
      </c>
      <c r="I10" s="279"/>
      <c r="J10" s="112">
        <f>+H10*D10</f>
        <v>4888998</v>
      </c>
    </row>
    <row r="11" spans="1:10" ht="16.5" customHeight="1" x14ac:dyDescent="0.2">
      <c r="A11" s="96"/>
      <c r="B11" s="282"/>
      <c r="C11" s="283"/>
      <c r="D11" s="282"/>
      <c r="E11" s="283"/>
      <c r="F11" s="282"/>
      <c r="G11" s="283"/>
      <c r="H11" s="282"/>
      <c r="I11" s="283"/>
      <c r="J11" s="112"/>
    </row>
    <row r="12" spans="1:10" ht="22.5" customHeight="1" x14ac:dyDescent="0.2">
      <c r="A12" s="268" t="s">
        <v>230</v>
      </c>
      <c r="B12" s="269"/>
      <c r="C12" s="269"/>
      <c r="D12" s="269"/>
      <c r="E12" s="269"/>
      <c r="F12" s="269"/>
      <c r="G12" s="269"/>
      <c r="H12" s="269"/>
      <c r="I12" s="270"/>
      <c r="J12" s="112"/>
    </row>
    <row r="13" spans="1:10" ht="17.25" customHeight="1" x14ac:dyDescent="0.2">
      <c r="A13" s="97" t="s">
        <v>231</v>
      </c>
      <c r="B13" s="286" t="s">
        <v>232</v>
      </c>
      <c r="C13" s="287"/>
      <c r="D13" s="284">
        <v>1720</v>
      </c>
      <c r="E13" s="285"/>
      <c r="F13" s="276" t="s">
        <v>216</v>
      </c>
      <c r="G13" s="277"/>
      <c r="H13" s="278">
        <f>'Table 3'!F26</f>
        <v>2716.11</v>
      </c>
      <c r="I13" s="279"/>
      <c r="J13" s="112">
        <f>+H13*D13</f>
        <v>4671709.2</v>
      </c>
    </row>
    <row r="14" spans="1:10" ht="17.25" customHeight="1" x14ac:dyDescent="0.2">
      <c r="A14" s="97" t="s">
        <v>233</v>
      </c>
      <c r="B14" s="286" t="s">
        <v>234</v>
      </c>
      <c r="C14" s="287"/>
      <c r="D14" s="274">
        <v>170</v>
      </c>
      <c r="E14" s="275"/>
      <c r="F14" s="276" t="s">
        <v>216</v>
      </c>
      <c r="G14" s="277"/>
      <c r="H14" s="278">
        <f>'Table 3'!F27</f>
        <v>2716.11</v>
      </c>
      <c r="I14" s="279"/>
      <c r="J14" s="112">
        <f>+H14*D14</f>
        <v>461738.7</v>
      </c>
    </row>
    <row r="15" spans="1:10" ht="17.25" customHeight="1" x14ac:dyDescent="0.2">
      <c r="A15" s="97" t="s">
        <v>235</v>
      </c>
      <c r="B15" s="286" t="s">
        <v>236</v>
      </c>
      <c r="C15" s="287"/>
      <c r="D15" s="274">
        <v>1600</v>
      </c>
      <c r="E15" s="275"/>
      <c r="F15" s="276" t="s">
        <v>216</v>
      </c>
      <c r="G15" s="277"/>
      <c r="H15" s="278">
        <f>'Table 3'!F28</f>
        <v>2716.11</v>
      </c>
      <c r="I15" s="279"/>
      <c r="J15" s="112">
        <f>+H15*D15</f>
        <v>4345776</v>
      </c>
    </row>
    <row r="16" spans="1:10" ht="16.5" customHeight="1" x14ac:dyDescent="0.2">
      <c r="A16" s="96"/>
      <c r="B16" s="292" t="s">
        <v>237</v>
      </c>
      <c r="C16" s="293"/>
      <c r="D16" s="282"/>
      <c r="E16" s="283"/>
      <c r="F16" s="282"/>
      <c r="G16" s="283"/>
      <c r="H16" s="282"/>
      <c r="I16" s="283"/>
      <c r="J16" s="112"/>
    </row>
    <row r="17" spans="1:10" ht="17.25" customHeight="1" x14ac:dyDescent="0.2">
      <c r="A17" s="97" t="s">
        <v>228</v>
      </c>
      <c r="B17" s="286" t="s">
        <v>238</v>
      </c>
      <c r="C17" s="287"/>
      <c r="D17" s="274">
        <v>305</v>
      </c>
      <c r="E17" s="275"/>
      <c r="F17" s="276" t="s">
        <v>216</v>
      </c>
      <c r="G17" s="277"/>
      <c r="H17" s="278">
        <f>'Table 3'!F30</f>
        <v>2716.11</v>
      </c>
      <c r="I17" s="279"/>
      <c r="J17" s="112">
        <f>+H17*D17</f>
        <v>828413.55</v>
      </c>
    </row>
    <row r="18" spans="1:10" ht="17.25" customHeight="1" x14ac:dyDescent="0.2">
      <c r="A18" s="97" t="s">
        <v>231</v>
      </c>
      <c r="B18" s="286" t="s">
        <v>239</v>
      </c>
      <c r="C18" s="287"/>
      <c r="D18" s="274">
        <v>785</v>
      </c>
      <c r="E18" s="275"/>
      <c r="F18" s="276" t="s">
        <v>216</v>
      </c>
      <c r="G18" s="277"/>
      <c r="H18" s="278">
        <f>'Table 3'!F31</f>
        <v>2716.11</v>
      </c>
      <c r="I18" s="279"/>
      <c r="J18" s="112">
        <f>+H18*D18</f>
        <v>2132146.35</v>
      </c>
    </row>
    <row r="19" spans="1:10" ht="18.399999999999999" customHeight="1" x14ac:dyDescent="0.2">
      <c r="A19" s="97" t="s">
        <v>233</v>
      </c>
      <c r="B19" s="286" t="s">
        <v>240</v>
      </c>
      <c r="C19" s="287"/>
      <c r="D19" s="282"/>
      <c r="E19" s="283"/>
      <c r="F19" s="282"/>
      <c r="G19" s="283"/>
      <c r="H19" s="282"/>
      <c r="I19" s="283"/>
      <c r="J19" s="112"/>
    </row>
    <row r="20" spans="1:10" ht="17.25" customHeight="1" x14ac:dyDescent="0.2">
      <c r="A20" s="97" t="s">
        <v>241</v>
      </c>
      <c r="B20" s="286" t="s">
        <v>242</v>
      </c>
      <c r="C20" s="287"/>
      <c r="D20" s="274">
        <v>1070</v>
      </c>
      <c r="E20" s="275"/>
      <c r="F20" s="276" t="s">
        <v>216</v>
      </c>
      <c r="G20" s="277"/>
      <c r="H20" s="278">
        <v>420</v>
      </c>
      <c r="I20" s="279"/>
      <c r="J20" s="112">
        <f>+H20*D20</f>
        <v>449400</v>
      </c>
    </row>
    <row r="21" spans="1:10" ht="17.25" customHeight="1" x14ac:dyDescent="0.2">
      <c r="A21" s="97" t="s">
        <v>243</v>
      </c>
      <c r="B21" s="286" t="s">
        <v>244</v>
      </c>
      <c r="C21" s="287"/>
      <c r="D21" s="274">
        <v>50</v>
      </c>
      <c r="E21" s="275"/>
      <c r="F21" s="276" t="s">
        <v>216</v>
      </c>
      <c r="G21" s="277"/>
      <c r="H21" s="278">
        <v>440</v>
      </c>
      <c r="I21" s="279"/>
      <c r="J21" s="112">
        <f>+H21*D21</f>
        <v>22000</v>
      </c>
    </row>
    <row r="22" spans="1:10" ht="17.25" customHeight="1" x14ac:dyDescent="0.2">
      <c r="A22" s="97" t="s">
        <v>235</v>
      </c>
      <c r="B22" s="286" t="s">
        <v>245</v>
      </c>
      <c r="C22" s="287"/>
      <c r="D22" s="274">
        <v>25</v>
      </c>
      <c r="E22" s="275"/>
      <c r="F22" s="276" t="s">
        <v>216</v>
      </c>
      <c r="G22" s="277"/>
      <c r="H22" s="278">
        <v>478</v>
      </c>
      <c r="I22" s="279"/>
      <c r="J22" s="112">
        <f>+H22*D22</f>
        <v>11950</v>
      </c>
    </row>
    <row r="23" spans="1:10" ht="17.25" customHeight="1" x14ac:dyDescent="0.2">
      <c r="A23" s="97" t="s">
        <v>246</v>
      </c>
      <c r="B23" s="286" t="s">
        <v>247</v>
      </c>
      <c r="C23" s="287"/>
      <c r="D23" s="274">
        <v>225</v>
      </c>
      <c r="E23" s="275"/>
      <c r="F23" s="276" t="s">
        <v>216</v>
      </c>
      <c r="G23" s="277"/>
      <c r="H23" s="278">
        <f>'Table 3'!F35</f>
        <v>2716.11</v>
      </c>
      <c r="I23" s="279"/>
      <c r="J23" s="112">
        <f>+H23*D23</f>
        <v>611124.75</v>
      </c>
    </row>
    <row r="24" spans="1:10" ht="78" customHeight="1" x14ac:dyDescent="0.2">
      <c r="A24" s="93">
        <v>3.5</v>
      </c>
      <c r="B24" s="282" t="s">
        <v>248</v>
      </c>
      <c r="C24" s="283"/>
      <c r="D24" s="290">
        <v>9.5</v>
      </c>
      <c r="E24" s="291"/>
      <c r="F24" s="276" t="s">
        <v>132</v>
      </c>
      <c r="G24" s="277"/>
      <c r="H24" s="278">
        <f>'Table 3'!F36</f>
        <v>94850.71</v>
      </c>
      <c r="I24" s="279"/>
      <c r="J24" s="112">
        <f>+H24*D24</f>
        <v>901081.74500000011</v>
      </c>
    </row>
    <row r="25" spans="1:10" ht="22.5" customHeight="1" x14ac:dyDescent="0.2">
      <c r="A25" s="268" t="s">
        <v>230</v>
      </c>
      <c r="B25" s="269"/>
      <c r="C25" s="269"/>
      <c r="D25" s="269"/>
      <c r="E25" s="269"/>
      <c r="F25" s="269"/>
      <c r="G25" s="269"/>
      <c r="H25" s="269"/>
      <c r="I25" s="270"/>
      <c r="J25" s="126">
        <f>SUM(J3:J24)</f>
        <v>156961013.29499999</v>
      </c>
    </row>
    <row r="26" spans="1:10" ht="30" customHeight="1" x14ac:dyDescent="0.2">
      <c r="A26" s="96"/>
      <c r="B26" s="261" t="s">
        <v>249</v>
      </c>
      <c r="C26" s="262"/>
      <c r="D26" s="262"/>
      <c r="E26" s="262"/>
      <c r="F26" s="262"/>
      <c r="G26" s="262"/>
      <c r="H26" s="262"/>
      <c r="I26" s="263"/>
      <c r="J26" s="112"/>
    </row>
    <row r="27" spans="1:10" ht="15.75" customHeight="1" x14ac:dyDescent="0.2">
      <c r="A27" s="86">
        <v>4</v>
      </c>
      <c r="B27" s="87" t="s">
        <v>250</v>
      </c>
      <c r="C27" s="261"/>
      <c r="D27" s="262"/>
      <c r="E27" s="262"/>
      <c r="F27" s="262"/>
      <c r="G27" s="262"/>
      <c r="H27" s="262"/>
      <c r="I27" s="262"/>
      <c r="J27" s="128"/>
    </row>
    <row r="28" spans="1:10" ht="85.5" customHeight="1" x14ac:dyDescent="0.2">
      <c r="A28" s="93">
        <v>4.0999999999999996</v>
      </c>
      <c r="B28" s="82" t="s">
        <v>251</v>
      </c>
      <c r="C28" s="282"/>
      <c r="D28" s="283"/>
      <c r="E28" s="282"/>
      <c r="F28" s="283"/>
      <c r="G28" s="282"/>
      <c r="H28" s="283"/>
      <c r="I28" s="282"/>
      <c r="J28" s="283"/>
    </row>
    <row r="29" spans="1:10" ht="17.25" customHeight="1" x14ac:dyDescent="0.2">
      <c r="A29" s="97" t="s">
        <v>130</v>
      </c>
      <c r="B29" s="89" t="s">
        <v>252</v>
      </c>
      <c r="C29" s="284">
        <v>1950</v>
      </c>
      <c r="D29" s="285"/>
      <c r="E29" s="286" t="s">
        <v>134</v>
      </c>
      <c r="F29" s="287"/>
      <c r="G29" s="278">
        <v>240</v>
      </c>
      <c r="H29" s="279"/>
      <c r="I29" s="280">
        <f>+G29*C29</f>
        <v>468000</v>
      </c>
      <c r="J29" s="281"/>
    </row>
    <row r="30" spans="1:10" ht="17.25" customHeight="1" x14ac:dyDescent="0.2">
      <c r="A30" s="97" t="s">
        <v>152</v>
      </c>
      <c r="B30" s="89" t="s">
        <v>253</v>
      </c>
      <c r="C30" s="284">
        <v>2245</v>
      </c>
      <c r="D30" s="285"/>
      <c r="E30" s="286" t="s">
        <v>134</v>
      </c>
      <c r="F30" s="287"/>
      <c r="G30" s="278">
        <f>+'Table 4'!F6</f>
        <v>14621.44</v>
      </c>
      <c r="H30" s="279"/>
      <c r="I30" s="280">
        <f>+G30*C30</f>
        <v>32825132.800000001</v>
      </c>
      <c r="J30" s="281"/>
    </row>
    <row r="31" spans="1:10" ht="48" x14ac:dyDescent="0.2">
      <c r="A31" s="93">
        <v>4.2</v>
      </c>
      <c r="B31" s="82" t="s">
        <v>254</v>
      </c>
      <c r="C31" s="274">
        <v>40</v>
      </c>
      <c r="D31" s="275"/>
      <c r="E31" s="286" t="s">
        <v>134</v>
      </c>
      <c r="F31" s="287"/>
      <c r="G31" s="278">
        <f>+'Table 4'!F7</f>
        <v>12595</v>
      </c>
      <c r="H31" s="279"/>
      <c r="I31" s="280">
        <f>+G31*C31</f>
        <v>503800</v>
      </c>
      <c r="J31" s="281"/>
    </row>
    <row r="32" spans="1:10" ht="72" x14ac:dyDescent="0.2">
      <c r="A32" s="93">
        <v>4.3</v>
      </c>
      <c r="B32" s="82" t="s">
        <v>255</v>
      </c>
      <c r="C32" s="274">
        <v>25</v>
      </c>
      <c r="D32" s="275"/>
      <c r="E32" s="286" t="s">
        <v>216</v>
      </c>
      <c r="F32" s="287"/>
      <c r="G32" s="278">
        <v>320</v>
      </c>
      <c r="H32" s="279"/>
      <c r="I32" s="280">
        <f>+G32*C32</f>
        <v>8000</v>
      </c>
      <c r="J32" s="281"/>
    </row>
    <row r="33" spans="1:10" ht="168" x14ac:dyDescent="0.2">
      <c r="A33" s="93">
        <v>4.4000000000000004</v>
      </c>
      <c r="B33" s="82" t="s">
        <v>256</v>
      </c>
      <c r="C33" s="282"/>
      <c r="D33" s="283"/>
      <c r="E33" s="282"/>
      <c r="F33" s="283"/>
      <c r="G33" s="282"/>
      <c r="H33" s="283"/>
      <c r="I33" s="282"/>
      <c r="J33" s="283"/>
    </row>
    <row r="34" spans="1:10" ht="17.25" customHeight="1" x14ac:dyDescent="0.2">
      <c r="A34" s="97" t="s">
        <v>130</v>
      </c>
      <c r="B34" s="89" t="s">
        <v>257</v>
      </c>
      <c r="C34" s="284">
        <v>2500</v>
      </c>
      <c r="D34" s="285"/>
      <c r="E34" s="286" t="s">
        <v>216</v>
      </c>
      <c r="F34" s="287"/>
      <c r="G34" s="278">
        <f>+'Table 4'!F9</f>
        <v>650</v>
      </c>
      <c r="H34" s="279"/>
      <c r="I34" s="280">
        <f>+G34*C34</f>
        <v>1625000</v>
      </c>
      <c r="J34" s="281"/>
    </row>
    <row r="35" spans="1:10" x14ac:dyDescent="0.2">
      <c r="A35" s="96"/>
      <c r="B35" s="82"/>
      <c r="C35" s="282"/>
      <c r="D35" s="283"/>
      <c r="E35" s="282"/>
      <c r="F35" s="283"/>
      <c r="G35" s="282"/>
      <c r="H35" s="283"/>
      <c r="I35" s="282"/>
      <c r="J35" s="283"/>
    </row>
    <row r="36" spans="1:10" ht="22.5" customHeight="1" x14ac:dyDescent="0.2">
      <c r="A36" s="268" t="s">
        <v>230</v>
      </c>
      <c r="B36" s="269"/>
      <c r="C36" s="269"/>
      <c r="D36" s="269"/>
      <c r="E36" s="269"/>
      <c r="F36" s="269"/>
      <c r="G36" s="269"/>
      <c r="H36" s="270"/>
      <c r="I36" s="288"/>
      <c r="J36" s="289"/>
    </row>
    <row r="37" spans="1:10" ht="163.5" customHeight="1" x14ac:dyDescent="0.2">
      <c r="A37" s="93">
        <v>4.5</v>
      </c>
      <c r="B37" s="89" t="s">
        <v>259</v>
      </c>
      <c r="C37" s="274">
        <v>900</v>
      </c>
      <c r="D37" s="275"/>
      <c r="E37" s="276" t="s">
        <v>134</v>
      </c>
      <c r="F37" s="277"/>
      <c r="G37" s="278">
        <f>+'Table 4'!F10</f>
        <v>700</v>
      </c>
      <c r="H37" s="279"/>
      <c r="I37" s="280">
        <f>+G37*C37</f>
        <v>630000</v>
      </c>
      <c r="J37" s="281"/>
    </row>
    <row r="38" spans="1:10" ht="22.5" customHeight="1" x14ac:dyDescent="0.2">
      <c r="A38" s="268" t="s">
        <v>230</v>
      </c>
      <c r="B38" s="269"/>
      <c r="C38" s="269"/>
      <c r="D38" s="269"/>
      <c r="E38" s="269"/>
      <c r="F38" s="269"/>
      <c r="G38" s="269"/>
      <c r="H38" s="270"/>
      <c r="I38" s="282"/>
      <c r="J38" s="283"/>
    </row>
    <row r="39" spans="1:10" ht="42" customHeight="1" x14ac:dyDescent="0.2">
      <c r="A39" s="96"/>
      <c r="B39" s="96" t="s">
        <v>258</v>
      </c>
      <c r="C39" s="282"/>
      <c r="D39" s="283"/>
      <c r="E39" s="282"/>
      <c r="F39" s="283"/>
      <c r="G39" s="282"/>
      <c r="H39" s="283"/>
      <c r="I39" s="282"/>
      <c r="J39" s="283"/>
    </row>
    <row r="40" spans="1:10" ht="22.5" customHeight="1" x14ac:dyDescent="0.2">
      <c r="A40" s="268" t="s">
        <v>118</v>
      </c>
      <c r="B40" s="269"/>
      <c r="C40" s="269"/>
      <c r="D40" s="269"/>
      <c r="E40" s="269"/>
      <c r="F40" s="269"/>
      <c r="G40" s="269"/>
      <c r="H40" s="270"/>
      <c r="I40" s="272">
        <f>SUM(I28:J37)</f>
        <v>36059932.799999997</v>
      </c>
      <c r="J40" s="273"/>
    </row>
  </sheetData>
  <mergeCells count="142">
    <mergeCell ref="B1:C1"/>
    <mergeCell ref="D1:E1"/>
    <mergeCell ref="F1:G1"/>
    <mergeCell ref="H1:I1"/>
    <mergeCell ref="B2:C2"/>
    <mergeCell ref="D2:E2"/>
    <mergeCell ref="F2:G2"/>
    <mergeCell ref="H2:I2"/>
    <mergeCell ref="B3:C3"/>
    <mergeCell ref="D3:E3"/>
    <mergeCell ref="F3:G3"/>
    <mergeCell ref="H3:I3"/>
    <mergeCell ref="B4:C4"/>
    <mergeCell ref="D4:E4"/>
    <mergeCell ref="F4:G4"/>
    <mergeCell ref="H4:I4"/>
    <mergeCell ref="B5:C5"/>
    <mergeCell ref="D5:E5"/>
    <mergeCell ref="F5:G5"/>
    <mergeCell ref="H5:I5"/>
    <mergeCell ref="B6:C6"/>
    <mergeCell ref="D6:E6"/>
    <mergeCell ref="F6:G6"/>
    <mergeCell ref="H6:I6"/>
    <mergeCell ref="B7:C7"/>
    <mergeCell ref="D7:E7"/>
    <mergeCell ref="F7:G7"/>
    <mergeCell ref="H7:I7"/>
    <mergeCell ref="B8:C8"/>
    <mergeCell ref="D8:E8"/>
    <mergeCell ref="F8:G8"/>
    <mergeCell ref="H8:I8"/>
    <mergeCell ref="B9:C9"/>
    <mergeCell ref="D9:E9"/>
    <mergeCell ref="F9:G9"/>
    <mergeCell ref="H9:I9"/>
    <mergeCell ref="B10:C10"/>
    <mergeCell ref="D10:E10"/>
    <mergeCell ref="F10:G10"/>
    <mergeCell ref="H10:I10"/>
    <mergeCell ref="B11:C11"/>
    <mergeCell ref="D11:E11"/>
    <mergeCell ref="F11:G11"/>
    <mergeCell ref="H11:I11"/>
    <mergeCell ref="A12:I12"/>
    <mergeCell ref="B13:C13"/>
    <mergeCell ref="D13:E13"/>
    <mergeCell ref="F13:G13"/>
    <mergeCell ref="H13:I13"/>
    <mergeCell ref="B14:C14"/>
    <mergeCell ref="D14:E14"/>
    <mergeCell ref="F14:G14"/>
    <mergeCell ref="H14:I14"/>
    <mergeCell ref="B15:C15"/>
    <mergeCell ref="D15:E15"/>
    <mergeCell ref="F15:G15"/>
    <mergeCell ref="H15:I15"/>
    <mergeCell ref="B16:C16"/>
    <mergeCell ref="D16:E16"/>
    <mergeCell ref="F16:G16"/>
    <mergeCell ref="H16:I16"/>
    <mergeCell ref="B17:C17"/>
    <mergeCell ref="D17:E17"/>
    <mergeCell ref="F17:G17"/>
    <mergeCell ref="H17:I17"/>
    <mergeCell ref="B18:C18"/>
    <mergeCell ref="D18:E18"/>
    <mergeCell ref="F18:G18"/>
    <mergeCell ref="H18:I18"/>
    <mergeCell ref="B19:C19"/>
    <mergeCell ref="D19:E19"/>
    <mergeCell ref="F19:G19"/>
    <mergeCell ref="H19:I19"/>
    <mergeCell ref="B20:C20"/>
    <mergeCell ref="D20:E20"/>
    <mergeCell ref="F20:G20"/>
    <mergeCell ref="H20:I20"/>
    <mergeCell ref="B21:C21"/>
    <mergeCell ref="D21:E21"/>
    <mergeCell ref="F21:G21"/>
    <mergeCell ref="H21:I21"/>
    <mergeCell ref="A25:I25"/>
    <mergeCell ref="C27:I27"/>
    <mergeCell ref="B26:I26"/>
    <mergeCell ref="B22:C22"/>
    <mergeCell ref="D22:E22"/>
    <mergeCell ref="F22:G22"/>
    <mergeCell ref="H22:I22"/>
    <mergeCell ref="B23:C23"/>
    <mergeCell ref="D23:E23"/>
    <mergeCell ref="F23:G23"/>
    <mergeCell ref="H23:I23"/>
    <mergeCell ref="B24:C24"/>
    <mergeCell ref="D24:E24"/>
    <mergeCell ref="F24:G24"/>
    <mergeCell ref="H24:I24"/>
    <mergeCell ref="C28:D28"/>
    <mergeCell ref="E28:F28"/>
    <mergeCell ref="G28:H28"/>
    <mergeCell ref="I28:J28"/>
    <mergeCell ref="C29:D29"/>
    <mergeCell ref="E29:F29"/>
    <mergeCell ref="G29:H29"/>
    <mergeCell ref="I29:J29"/>
    <mergeCell ref="C30:D30"/>
    <mergeCell ref="E30:F30"/>
    <mergeCell ref="G30:H30"/>
    <mergeCell ref="I30:J30"/>
    <mergeCell ref="C31:D31"/>
    <mergeCell ref="E31:F31"/>
    <mergeCell ref="G31:H31"/>
    <mergeCell ref="I31:J31"/>
    <mergeCell ref="C32:D32"/>
    <mergeCell ref="E32:F32"/>
    <mergeCell ref="G32:H32"/>
    <mergeCell ref="I32:J32"/>
    <mergeCell ref="C33:D33"/>
    <mergeCell ref="E33:F33"/>
    <mergeCell ref="G33:H33"/>
    <mergeCell ref="I33:J33"/>
    <mergeCell ref="C34:D34"/>
    <mergeCell ref="E34:F34"/>
    <mergeCell ref="G34:H34"/>
    <mergeCell ref="I34:J34"/>
    <mergeCell ref="C35:D35"/>
    <mergeCell ref="E35:F35"/>
    <mergeCell ref="G35:H35"/>
    <mergeCell ref="I35:J35"/>
    <mergeCell ref="A36:H36"/>
    <mergeCell ref="I36:J36"/>
    <mergeCell ref="A40:H40"/>
    <mergeCell ref="I40:J40"/>
    <mergeCell ref="C37:D37"/>
    <mergeCell ref="E37:F37"/>
    <mergeCell ref="G37:H37"/>
    <mergeCell ref="I37:J37"/>
    <mergeCell ref="A38:H38"/>
    <mergeCell ref="I38:J38"/>
    <mergeCell ref="C39:D39"/>
    <mergeCell ref="E39:F39"/>
    <mergeCell ref="G39:H39"/>
    <mergeCell ref="I39:J39"/>
  </mergeCells>
  <printOptions horizontalCentered="1"/>
  <pageMargins left="0.25" right="0.25" top="0.75" bottom="0.25" header="0.25" footer="0.25"/>
  <pageSetup paperSize="9" scale="90" orientation="portrait" horizontalDpi="300" verticalDpi="300" r:id="rId1"/>
  <headerFooter>
    <oddFooter>Page &amp;P of &amp;N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6"/>
  <sheetViews>
    <sheetView view="pageBreakPreview" zoomScaleNormal="85" zoomScaleSheetLayoutView="100" workbookViewId="0">
      <selection activeCell="E4" sqref="E4"/>
    </sheetView>
  </sheetViews>
  <sheetFormatPr defaultColWidth="8.83203125" defaultRowHeight="12.75" x14ac:dyDescent="0.2"/>
  <cols>
    <col min="1" max="1" width="7.1640625" style="22" customWidth="1"/>
    <col min="2" max="2" width="56.6640625" style="21" customWidth="1"/>
    <col min="3" max="3" width="13.33203125" style="21" customWidth="1"/>
    <col min="4" max="4" width="11.1640625" style="21" customWidth="1"/>
    <col min="5" max="5" width="13.5" style="21" customWidth="1"/>
    <col min="6" max="6" width="19.1640625" style="21" customWidth="1"/>
    <col min="7" max="16384" width="8.83203125" style="21"/>
  </cols>
  <sheetData>
    <row r="1" spans="1:6" ht="40.5" customHeight="1" x14ac:dyDescent="0.2">
      <c r="A1" s="267" t="s">
        <v>260</v>
      </c>
      <c r="B1" s="267"/>
      <c r="C1" s="267"/>
      <c r="D1" s="267"/>
      <c r="E1" s="267"/>
      <c r="F1" s="267"/>
    </row>
    <row r="2" spans="1:6" ht="28.5" customHeight="1" x14ac:dyDescent="0.2">
      <c r="A2" s="92" t="s">
        <v>119</v>
      </c>
      <c r="B2" s="92" t="s">
        <v>120</v>
      </c>
      <c r="C2" s="92" t="s">
        <v>121</v>
      </c>
      <c r="D2" s="92" t="s">
        <v>122</v>
      </c>
      <c r="E2" s="96" t="s">
        <v>261</v>
      </c>
      <c r="F2" s="96" t="s">
        <v>262</v>
      </c>
    </row>
    <row r="3" spans="1:6" ht="16.899999999999999" customHeight="1" x14ac:dyDescent="0.2">
      <c r="A3" s="130">
        <v>5</v>
      </c>
      <c r="B3" s="131" t="s">
        <v>128</v>
      </c>
      <c r="C3" s="82"/>
      <c r="D3" s="82"/>
      <c r="E3" s="82"/>
      <c r="F3" s="82"/>
    </row>
    <row r="4" spans="1:6" ht="140.25" x14ac:dyDescent="0.2">
      <c r="A4" s="135">
        <v>5.0999999999999996</v>
      </c>
      <c r="B4" s="82" t="s">
        <v>263</v>
      </c>
      <c r="C4" s="132">
        <v>145</v>
      </c>
      <c r="D4" s="133" t="s">
        <v>134</v>
      </c>
      <c r="E4" s="134">
        <f>+'Table 5'!F7</f>
        <v>102.31</v>
      </c>
      <c r="F4" s="112">
        <f>+E4*C4</f>
        <v>14834.95</v>
      </c>
    </row>
    <row r="5" spans="1:6" x14ac:dyDescent="0.2">
      <c r="A5" s="96"/>
      <c r="B5" s="82"/>
      <c r="C5" s="82"/>
      <c r="D5" s="82"/>
      <c r="E5" s="82"/>
      <c r="F5" s="82"/>
    </row>
    <row r="6" spans="1:6" ht="24.4" customHeight="1" x14ac:dyDescent="0.2">
      <c r="A6" s="294" t="s">
        <v>118</v>
      </c>
      <c r="B6" s="295"/>
      <c r="C6" s="295"/>
      <c r="D6" s="295"/>
      <c r="E6" s="296"/>
      <c r="F6" s="110">
        <f>SUM(F4:F5)</f>
        <v>14834.95</v>
      </c>
    </row>
  </sheetData>
  <mergeCells count="2">
    <mergeCell ref="A1:F1"/>
    <mergeCell ref="A6:E6"/>
  </mergeCells>
  <printOptions horizontalCentered="1"/>
  <pageMargins left="0.25" right="0.25" top="0.75" bottom="0.25" header="0.25" footer="0.25"/>
  <pageSetup paperSize="9" scale="90" orientation="portrait" horizontalDpi="300" verticalDpi="300" r:id="rId1"/>
  <headerFooter>
    <oddFoote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7"/>
  <sheetViews>
    <sheetView view="pageBreakPreview" topLeftCell="A2" zoomScaleNormal="115" zoomScaleSheetLayoutView="100" workbookViewId="0">
      <selection activeCell="G14" sqref="G14"/>
    </sheetView>
  </sheetViews>
  <sheetFormatPr defaultColWidth="8.83203125" defaultRowHeight="12.75" x14ac:dyDescent="0.2"/>
  <cols>
    <col min="1" max="1" width="6" style="21" customWidth="1"/>
    <col min="2" max="2" width="56" style="21" customWidth="1"/>
    <col min="3" max="3" width="11.1640625" style="21" customWidth="1"/>
    <col min="4" max="4" width="8.83203125" style="21" customWidth="1"/>
    <col min="5" max="5" width="11.33203125" style="21" customWidth="1"/>
    <col min="6" max="6" width="15.83203125" style="21" customWidth="1"/>
    <col min="7" max="16384" width="8.83203125" style="21"/>
  </cols>
  <sheetData>
    <row r="1" spans="1:6" ht="33.75" customHeight="1" x14ac:dyDescent="0.2">
      <c r="A1" s="267" t="s">
        <v>264</v>
      </c>
      <c r="B1" s="267"/>
      <c r="C1" s="267"/>
      <c r="D1" s="267"/>
      <c r="E1" s="267"/>
      <c r="F1" s="267"/>
    </row>
    <row r="2" spans="1:6" ht="24" customHeight="1" x14ac:dyDescent="0.2">
      <c r="A2" s="137" t="s">
        <v>119</v>
      </c>
      <c r="B2" s="137" t="s">
        <v>120</v>
      </c>
      <c r="C2" s="137" t="s">
        <v>121</v>
      </c>
      <c r="D2" s="137" t="s">
        <v>122</v>
      </c>
      <c r="E2" s="96" t="s">
        <v>265</v>
      </c>
      <c r="F2" s="96" t="s">
        <v>266</v>
      </c>
    </row>
    <row r="3" spans="1:6" ht="14.25" customHeight="1" x14ac:dyDescent="0.2">
      <c r="A3" s="138">
        <v>6</v>
      </c>
      <c r="B3" s="139" t="s">
        <v>135</v>
      </c>
      <c r="C3" s="82"/>
      <c r="D3" s="82"/>
      <c r="E3" s="82"/>
      <c r="F3" s="82"/>
    </row>
    <row r="4" spans="1:6" ht="99.75" x14ac:dyDescent="0.2">
      <c r="A4" s="140">
        <v>6.1</v>
      </c>
      <c r="B4" s="82" t="s">
        <v>267</v>
      </c>
      <c r="C4" s="141">
        <v>75</v>
      </c>
      <c r="D4" s="142" t="s">
        <v>134</v>
      </c>
      <c r="E4" s="134">
        <f>+'Table 5'!F11</f>
        <v>1600</v>
      </c>
      <c r="F4" s="84">
        <f>+E4*C4</f>
        <v>120000</v>
      </c>
    </row>
    <row r="5" spans="1:6" ht="78" x14ac:dyDescent="0.2">
      <c r="A5" s="140">
        <v>6.2</v>
      </c>
      <c r="B5" s="82" t="s">
        <v>268</v>
      </c>
      <c r="C5" s="141">
        <v>60</v>
      </c>
      <c r="D5" s="142" t="s">
        <v>134</v>
      </c>
      <c r="E5" s="134">
        <f>+'Table 5'!F12</f>
        <v>1300</v>
      </c>
      <c r="F5" s="84">
        <f>+E5*C5</f>
        <v>78000</v>
      </c>
    </row>
    <row r="6" spans="1:6" x14ac:dyDescent="0.2">
      <c r="A6" s="82"/>
      <c r="B6" s="82"/>
      <c r="C6" s="82"/>
      <c r="D6" s="82"/>
      <c r="E6" s="82"/>
      <c r="F6" s="82"/>
    </row>
    <row r="7" spans="1:6" ht="20.25" customHeight="1" x14ac:dyDescent="0.2">
      <c r="A7" s="297" t="s">
        <v>118</v>
      </c>
      <c r="B7" s="298"/>
      <c r="C7" s="298"/>
      <c r="D7" s="298"/>
      <c r="E7" s="299"/>
      <c r="F7" s="136">
        <f>SUM(F4:F6)</f>
        <v>198000</v>
      </c>
    </row>
  </sheetData>
  <mergeCells count="2">
    <mergeCell ref="A1:F1"/>
    <mergeCell ref="A7:E7"/>
  </mergeCells>
  <printOptions horizontalCentered="1"/>
  <pageMargins left="0.25" right="0.25" top="0.75" bottom="0.25" header="0.25" footer="0.25"/>
  <pageSetup paperSize="9" scale="95" orientation="portrait" horizontalDpi="300" verticalDpi="300" r:id="rId1"/>
  <headerFooter>
    <oddFooter>Page &amp;P of &amp;N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view="pageBreakPreview" zoomScaleNormal="70" zoomScaleSheetLayoutView="100" workbookViewId="0">
      <selection activeCell="B5" sqref="B5"/>
    </sheetView>
  </sheetViews>
  <sheetFormatPr defaultColWidth="8.83203125" defaultRowHeight="12.75" x14ac:dyDescent="0.2"/>
  <cols>
    <col min="1" max="1" width="6.6640625" style="21" customWidth="1"/>
    <col min="2" max="2" width="60.83203125" style="21" customWidth="1"/>
    <col min="3" max="3" width="11.83203125" style="21" customWidth="1"/>
    <col min="4" max="4" width="8.5" style="21" customWidth="1"/>
    <col min="5" max="5" width="10.1640625" style="21" customWidth="1"/>
    <col min="6" max="6" width="16.5" style="21" customWidth="1"/>
    <col min="7" max="16384" width="8.83203125" style="21"/>
  </cols>
  <sheetData>
    <row r="1" spans="1:6" ht="37.5" customHeight="1" x14ac:dyDescent="0.2">
      <c r="A1" s="267" t="s">
        <v>269</v>
      </c>
      <c r="B1" s="267"/>
      <c r="C1" s="267"/>
      <c r="D1" s="267"/>
      <c r="E1" s="267"/>
      <c r="F1" s="267"/>
    </row>
    <row r="2" spans="1:6" s="22" customFormat="1" ht="26.25" customHeight="1" x14ac:dyDescent="0.2">
      <c r="A2" s="76" t="s">
        <v>119</v>
      </c>
      <c r="B2" s="76" t="s">
        <v>120</v>
      </c>
      <c r="C2" s="76" t="s">
        <v>121</v>
      </c>
      <c r="D2" s="76" t="s">
        <v>122</v>
      </c>
      <c r="E2" s="96" t="s">
        <v>126</v>
      </c>
      <c r="F2" s="96" t="s">
        <v>127</v>
      </c>
    </row>
    <row r="3" spans="1:6" ht="15.75" customHeight="1" x14ac:dyDescent="0.2">
      <c r="A3" s="86">
        <v>7</v>
      </c>
      <c r="B3" s="87" t="s">
        <v>139</v>
      </c>
      <c r="C3" s="82"/>
      <c r="D3" s="82"/>
      <c r="E3" s="82"/>
      <c r="F3" s="82"/>
    </row>
    <row r="4" spans="1:6" ht="60" x14ac:dyDescent="0.2">
      <c r="A4" s="93">
        <v>7.1</v>
      </c>
      <c r="B4" s="82" t="s">
        <v>270</v>
      </c>
      <c r="C4" s="91">
        <v>125</v>
      </c>
      <c r="D4" s="97" t="s">
        <v>134</v>
      </c>
      <c r="E4" s="134">
        <f>+'Table 6'!F4</f>
        <v>110</v>
      </c>
      <c r="F4" s="144">
        <f t="shared" ref="F4:F9" si="0">+E4*C4</f>
        <v>13750</v>
      </c>
    </row>
    <row r="5" spans="1:6" ht="72" x14ac:dyDescent="0.2">
      <c r="A5" s="93">
        <v>7.2</v>
      </c>
      <c r="B5" s="82" t="s">
        <v>271</v>
      </c>
      <c r="C5" s="91">
        <v>550</v>
      </c>
      <c r="D5" s="97" t="s">
        <v>134</v>
      </c>
      <c r="E5" s="134">
        <f>+'Table 6'!F5</f>
        <v>35</v>
      </c>
      <c r="F5" s="144">
        <f t="shared" si="0"/>
        <v>19250</v>
      </c>
    </row>
    <row r="6" spans="1:6" ht="60" x14ac:dyDescent="0.2">
      <c r="A6" s="93">
        <v>7.3</v>
      </c>
      <c r="B6" s="82" t="s">
        <v>272</v>
      </c>
      <c r="C6" s="101">
        <v>9900</v>
      </c>
      <c r="D6" s="97" t="s">
        <v>134</v>
      </c>
      <c r="E6" s="134">
        <f>+'Table 6'!F6</f>
        <v>778.02</v>
      </c>
      <c r="F6" s="144">
        <f t="shared" si="0"/>
        <v>7702398</v>
      </c>
    </row>
    <row r="7" spans="1:6" ht="60" x14ac:dyDescent="0.2">
      <c r="A7" s="93">
        <v>7.4</v>
      </c>
      <c r="B7" s="82" t="s">
        <v>273</v>
      </c>
      <c r="C7" s="101">
        <v>3200</v>
      </c>
      <c r="D7" s="97" t="s">
        <v>134</v>
      </c>
      <c r="E7" s="134">
        <f>+'Table 6'!F7</f>
        <v>10.7</v>
      </c>
      <c r="F7" s="144">
        <f t="shared" si="0"/>
        <v>34240</v>
      </c>
    </row>
    <row r="8" spans="1:6" ht="108" x14ac:dyDescent="0.2">
      <c r="A8" s="93">
        <v>7.5</v>
      </c>
      <c r="B8" s="82" t="s">
        <v>274</v>
      </c>
      <c r="C8" s="101">
        <v>2220</v>
      </c>
      <c r="D8" s="97" t="s">
        <v>134</v>
      </c>
      <c r="E8" s="134">
        <f>+'Table 6'!F10</f>
        <v>260</v>
      </c>
      <c r="F8" s="144">
        <f t="shared" si="0"/>
        <v>577200</v>
      </c>
    </row>
    <row r="9" spans="1:6" ht="60" x14ac:dyDescent="0.2">
      <c r="A9" s="93">
        <v>7.6</v>
      </c>
      <c r="B9" s="82" t="s">
        <v>275</v>
      </c>
      <c r="C9" s="91">
        <v>925</v>
      </c>
      <c r="D9" s="97" t="s">
        <v>146</v>
      </c>
      <c r="E9" s="134">
        <f>+'Table 6'!F11</f>
        <v>50</v>
      </c>
      <c r="F9" s="144">
        <f t="shared" si="0"/>
        <v>46250</v>
      </c>
    </row>
    <row r="10" spans="1:6" ht="14.25" customHeight="1" x14ac:dyDescent="0.2">
      <c r="A10" s="82"/>
      <c r="B10" s="82"/>
      <c r="C10" s="82"/>
      <c r="D10" s="82"/>
      <c r="E10" s="82"/>
      <c r="F10" s="82"/>
    </row>
    <row r="11" spans="1:6" ht="22.5" customHeight="1" x14ac:dyDescent="0.2">
      <c r="A11" s="268" t="s">
        <v>118</v>
      </c>
      <c r="B11" s="269"/>
      <c r="C11" s="269"/>
      <c r="D11" s="269"/>
      <c r="E11" s="270"/>
      <c r="F11" s="143">
        <f>SUM(F4:F10)</f>
        <v>8393088</v>
      </c>
    </row>
  </sheetData>
  <mergeCells count="2">
    <mergeCell ref="A1:F1"/>
    <mergeCell ref="A11:E11"/>
  </mergeCells>
  <printOptions horizontalCentered="1"/>
  <pageMargins left="0.25" right="0.25" top="0.75" bottom="0.25" header="0.25" footer="0.25"/>
  <pageSetup paperSize="9" scale="95" orientation="portrait" horizontalDpi="300" verticalDpi="300" r:id="rId1"/>
  <headerFooter>
    <oddFooter>Page &amp;P of &amp;N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view="pageBreakPreview" zoomScaleNormal="100" zoomScaleSheetLayoutView="100" workbookViewId="0">
      <selection activeCell="A9" sqref="A9:XFD9"/>
    </sheetView>
  </sheetViews>
  <sheetFormatPr defaultColWidth="8.83203125" defaultRowHeight="12.75" x14ac:dyDescent="0.2"/>
  <cols>
    <col min="1" max="1" width="6.6640625" style="22" customWidth="1"/>
    <col min="2" max="2" width="51.83203125" style="21" customWidth="1"/>
    <col min="3" max="3" width="12.1640625" style="21" customWidth="1"/>
    <col min="4" max="4" width="10.1640625" style="21" customWidth="1"/>
    <col min="5" max="5" width="12.5" style="21" customWidth="1"/>
    <col min="6" max="6" width="17.5" style="21" customWidth="1"/>
    <col min="7" max="16384" width="8.83203125" style="21"/>
  </cols>
  <sheetData>
    <row r="1" spans="1:6" ht="37.5" customHeight="1" x14ac:dyDescent="0.2">
      <c r="A1" s="267" t="s">
        <v>276</v>
      </c>
      <c r="B1" s="267"/>
      <c r="C1" s="267"/>
      <c r="D1" s="267"/>
      <c r="E1" s="267"/>
      <c r="F1" s="267"/>
    </row>
    <row r="2" spans="1:6" ht="26.25" customHeight="1" x14ac:dyDescent="0.2">
      <c r="A2" s="76" t="s">
        <v>119</v>
      </c>
      <c r="B2" s="76" t="s">
        <v>120</v>
      </c>
      <c r="C2" s="76" t="s">
        <v>121</v>
      </c>
      <c r="D2" s="76" t="s">
        <v>122</v>
      </c>
      <c r="E2" s="96" t="s">
        <v>126</v>
      </c>
      <c r="F2" s="96" t="s">
        <v>127</v>
      </c>
    </row>
    <row r="3" spans="1:6" ht="15.75" customHeight="1" x14ac:dyDescent="0.2">
      <c r="A3" s="86">
        <v>8</v>
      </c>
      <c r="B3" s="87" t="s">
        <v>147</v>
      </c>
      <c r="C3" s="82"/>
      <c r="D3" s="82"/>
      <c r="E3" s="82"/>
      <c r="F3" s="82"/>
    </row>
    <row r="4" spans="1:6" ht="120" x14ac:dyDescent="0.2">
      <c r="A4" s="93">
        <v>8.1</v>
      </c>
      <c r="B4" s="89" t="s">
        <v>277</v>
      </c>
      <c r="C4" s="82"/>
      <c r="D4" s="82"/>
      <c r="E4" s="82"/>
      <c r="F4" s="82"/>
    </row>
    <row r="5" spans="1:6" ht="17.25" customHeight="1" x14ac:dyDescent="0.2">
      <c r="A5" s="97" t="s">
        <v>130</v>
      </c>
      <c r="B5" s="89" t="s">
        <v>278</v>
      </c>
      <c r="C5" s="91">
        <v>200</v>
      </c>
      <c r="D5" s="97" t="s">
        <v>146</v>
      </c>
      <c r="E5" s="45">
        <v>600</v>
      </c>
      <c r="F5" s="84">
        <f>+E5*C5</f>
        <v>120000</v>
      </c>
    </row>
    <row r="6" spans="1:6" ht="108" x14ac:dyDescent="0.2">
      <c r="A6" s="93">
        <v>8.1999999999999993</v>
      </c>
      <c r="B6" s="82" t="s">
        <v>149</v>
      </c>
      <c r="C6" s="82"/>
      <c r="D6" s="82"/>
      <c r="E6" s="82"/>
      <c r="F6" s="82"/>
    </row>
    <row r="7" spans="1:6" ht="17.25" customHeight="1" x14ac:dyDescent="0.2">
      <c r="A7" s="97" t="s">
        <v>130</v>
      </c>
      <c r="B7" s="89" t="s">
        <v>279</v>
      </c>
      <c r="C7" s="91">
        <v>8</v>
      </c>
      <c r="D7" s="97" t="s">
        <v>151</v>
      </c>
      <c r="E7" s="134">
        <f>+'Table 7'!F6</f>
        <v>1182.56</v>
      </c>
      <c r="F7" s="84">
        <f>+E7*C7</f>
        <v>9460.48</v>
      </c>
    </row>
    <row r="8" spans="1:6" ht="17.25" customHeight="1" x14ac:dyDescent="0.2">
      <c r="A8" s="97" t="s">
        <v>152</v>
      </c>
      <c r="B8" s="89" t="s">
        <v>280</v>
      </c>
      <c r="C8" s="91">
        <v>3</v>
      </c>
      <c r="D8" s="97" t="s">
        <v>151</v>
      </c>
      <c r="E8" s="134">
        <f>+'Table 7'!F7</f>
        <v>1182.56</v>
      </c>
      <c r="F8" s="84">
        <f>+E8*C8</f>
        <v>3547.68</v>
      </c>
    </row>
    <row r="9" spans="1:6" ht="108" x14ac:dyDescent="0.2">
      <c r="A9" s="93">
        <v>8.3000000000000007</v>
      </c>
      <c r="B9" s="82" t="s">
        <v>281</v>
      </c>
      <c r="C9" s="91">
        <v>800</v>
      </c>
      <c r="D9" s="97" t="s">
        <v>134</v>
      </c>
      <c r="E9" s="134">
        <f>+'Table 7'!F15</f>
        <v>1500</v>
      </c>
      <c r="F9" s="84">
        <f>+E9*C9</f>
        <v>1200000</v>
      </c>
    </row>
    <row r="10" spans="1:6" x14ac:dyDescent="0.2">
      <c r="A10" s="96"/>
      <c r="B10" s="82"/>
      <c r="C10" s="82"/>
      <c r="D10" s="82"/>
      <c r="E10" s="82"/>
      <c r="F10" s="82"/>
    </row>
    <row r="11" spans="1:6" ht="22.5" customHeight="1" x14ac:dyDescent="0.2">
      <c r="A11" s="268" t="s">
        <v>118</v>
      </c>
      <c r="B11" s="269"/>
      <c r="C11" s="269"/>
      <c r="D11" s="269"/>
      <c r="E11" s="270"/>
      <c r="F11" s="11">
        <f>SUM(F5:F9)</f>
        <v>1333008.1599999999</v>
      </c>
    </row>
  </sheetData>
  <mergeCells count="2">
    <mergeCell ref="A1:F1"/>
    <mergeCell ref="A11:E11"/>
  </mergeCells>
  <printOptions horizontalCentered="1"/>
  <pageMargins left="0.25" right="0.25" top="0.75" bottom="0.25" header="0.25" footer="0.25"/>
  <pageSetup paperSize="9" scale="95" orientation="portrait" horizontalDpi="300" verticalDpi="300" r:id="rId1"/>
  <headerFooter>
    <oddFooter>Page &amp;P of &amp;N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1"/>
  <sheetViews>
    <sheetView view="pageBreakPreview" topLeftCell="A28" zoomScaleNormal="115" zoomScaleSheetLayoutView="100" workbookViewId="0">
      <selection activeCell="C25" sqref="C25"/>
    </sheetView>
  </sheetViews>
  <sheetFormatPr defaultColWidth="8.83203125" defaultRowHeight="12.75" x14ac:dyDescent="0.2"/>
  <cols>
    <col min="1" max="2" width="6.6640625" style="22" customWidth="1"/>
    <col min="3" max="3" width="61.83203125" style="21" customWidth="1"/>
    <col min="4" max="4" width="12.1640625" style="21" customWidth="1"/>
    <col min="5" max="5" width="8.5" style="21" customWidth="1"/>
    <col min="6" max="6" width="18.83203125" style="21" customWidth="1"/>
    <col min="7" max="7" width="15.33203125" style="21" customWidth="1"/>
    <col min="8" max="16384" width="8.83203125" style="21"/>
  </cols>
  <sheetData>
    <row r="1" spans="1:7" s="22" customFormat="1" ht="27" customHeight="1" x14ac:dyDescent="0.2">
      <c r="A1" s="145" t="s">
        <v>119</v>
      </c>
      <c r="B1" s="226"/>
      <c r="C1" s="145" t="s">
        <v>120</v>
      </c>
      <c r="D1" s="145" t="s">
        <v>121</v>
      </c>
      <c r="E1" s="145" t="s">
        <v>122</v>
      </c>
      <c r="F1" s="146" t="s">
        <v>126</v>
      </c>
      <c r="G1" s="146" t="s">
        <v>127</v>
      </c>
    </row>
    <row r="2" spans="1:7" ht="15.75" customHeight="1" x14ac:dyDescent="0.2">
      <c r="A2" s="147">
        <v>9</v>
      </c>
      <c r="B2" s="147"/>
      <c r="C2" s="148" t="s">
        <v>162</v>
      </c>
      <c r="D2" s="149"/>
      <c r="E2" s="149"/>
      <c r="F2" s="149"/>
      <c r="G2" s="149"/>
    </row>
    <row r="3" spans="1:7" ht="120" x14ac:dyDescent="0.2">
      <c r="A3" s="150">
        <v>9.1</v>
      </c>
      <c r="B3" s="150"/>
      <c r="C3" s="151" t="s">
        <v>305</v>
      </c>
      <c r="D3" s="152">
        <v>7500</v>
      </c>
      <c r="E3" s="153" t="s">
        <v>134</v>
      </c>
      <c r="F3" s="154">
        <f>+'Table 8'!F3</f>
        <v>2241.8000000000002</v>
      </c>
      <c r="G3" s="155">
        <f>+F3*D3</f>
        <v>16813500</v>
      </c>
    </row>
    <row r="4" spans="1:7" ht="84" x14ac:dyDescent="0.2">
      <c r="A4" s="150">
        <v>9.1999999999999993</v>
      </c>
      <c r="B4" s="150"/>
      <c r="C4" s="149" t="s">
        <v>282</v>
      </c>
      <c r="D4" s="152">
        <v>1480</v>
      </c>
      <c r="E4" s="153" t="s">
        <v>134</v>
      </c>
      <c r="F4" s="154">
        <f>+'Table 8'!F5</f>
        <v>3191.76</v>
      </c>
      <c r="G4" s="155">
        <f>+F4*D4</f>
        <v>4723804.8000000007</v>
      </c>
    </row>
    <row r="5" spans="1:7" ht="72" x14ac:dyDescent="0.2">
      <c r="A5" s="150">
        <v>9.3000000000000007</v>
      </c>
      <c r="B5" s="150"/>
      <c r="C5" s="149" t="s">
        <v>283</v>
      </c>
      <c r="D5" s="152">
        <v>4750</v>
      </c>
      <c r="E5" s="153" t="s">
        <v>134</v>
      </c>
      <c r="F5" s="154">
        <f>+'Table 8'!F6</f>
        <v>3444.38</v>
      </c>
      <c r="G5" s="155">
        <f>+F5*D5</f>
        <v>16360805</v>
      </c>
    </row>
    <row r="6" spans="1:7" ht="72" x14ac:dyDescent="0.2">
      <c r="A6" s="150">
        <v>9.4</v>
      </c>
      <c r="B6" s="150"/>
      <c r="C6" s="151" t="s">
        <v>306</v>
      </c>
      <c r="D6" s="152">
        <v>2750</v>
      </c>
      <c r="E6" s="153" t="s">
        <v>134</v>
      </c>
      <c r="F6" s="154">
        <f>+'Table 8'!F7</f>
        <v>2237.9499999999998</v>
      </c>
      <c r="G6" s="155">
        <f>+F6*D6</f>
        <v>6154362.4999999991</v>
      </c>
    </row>
    <row r="7" spans="1:7" ht="84" x14ac:dyDescent="0.2">
      <c r="A7" s="150">
        <v>9.5</v>
      </c>
      <c r="B7" s="150"/>
      <c r="C7" s="149" t="s">
        <v>284</v>
      </c>
      <c r="D7" s="152">
        <v>1480</v>
      </c>
      <c r="E7" s="153" t="s">
        <v>134</v>
      </c>
      <c r="F7" s="154">
        <f>+'Table 8'!F16</f>
        <v>2567.9499999999998</v>
      </c>
      <c r="G7" s="155">
        <f>+F7*D7</f>
        <v>3800565.9999999995</v>
      </c>
    </row>
    <row r="8" spans="1:7" ht="12.4" customHeight="1" x14ac:dyDescent="0.2">
      <c r="A8" s="146"/>
      <c r="B8" s="146"/>
      <c r="C8" s="149"/>
      <c r="D8" s="149"/>
      <c r="E8" s="149"/>
      <c r="F8" s="149"/>
      <c r="G8" s="149"/>
    </row>
    <row r="9" spans="1:7" ht="16.5" customHeight="1" x14ac:dyDescent="0.2">
      <c r="A9" s="300" t="s">
        <v>230</v>
      </c>
      <c r="B9" s="300"/>
      <c r="C9" s="300"/>
      <c r="D9" s="300"/>
      <c r="E9" s="300"/>
      <c r="F9" s="300"/>
      <c r="G9" s="149"/>
    </row>
    <row r="10" spans="1:7" x14ac:dyDescent="0.2">
      <c r="A10" s="156"/>
      <c r="B10" s="156"/>
      <c r="C10" s="157"/>
      <c r="D10" s="157"/>
      <c r="E10" s="157"/>
      <c r="F10" s="157"/>
      <c r="G10" s="157"/>
    </row>
    <row r="11" spans="1:7" ht="72" x14ac:dyDescent="0.2">
      <c r="A11" s="150">
        <v>9.6</v>
      </c>
      <c r="B11" s="150"/>
      <c r="C11" s="149" t="s">
        <v>285</v>
      </c>
      <c r="D11" s="149"/>
      <c r="E11" s="149"/>
      <c r="F11" s="149"/>
      <c r="G11" s="149"/>
    </row>
    <row r="12" spans="1:7" ht="17.25" customHeight="1" x14ac:dyDescent="0.2">
      <c r="A12" s="153" t="s">
        <v>130</v>
      </c>
      <c r="B12" s="153"/>
      <c r="C12" s="151" t="s">
        <v>286</v>
      </c>
      <c r="D12" s="158">
        <v>55</v>
      </c>
      <c r="E12" s="159" t="s">
        <v>134</v>
      </c>
      <c r="F12" s="154">
        <f>+'Table 8'!F25</f>
        <v>27747.06</v>
      </c>
      <c r="G12" s="155">
        <f>+F12*D12</f>
        <v>1526088.3</v>
      </c>
    </row>
    <row r="13" spans="1:7" ht="17.25" customHeight="1" x14ac:dyDescent="0.2">
      <c r="A13" s="153" t="s">
        <v>152</v>
      </c>
      <c r="B13" s="153"/>
      <c r="C13" s="151" t="s">
        <v>287</v>
      </c>
      <c r="D13" s="158">
        <v>105</v>
      </c>
      <c r="E13" s="159" t="s">
        <v>134</v>
      </c>
      <c r="F13" s="154">
        <v>400</v>
      </c>
      <c r="G13" s="155">
        <f>+F13*D13</f>
        <v>42000</v>
      </c>
    </row>
    <row r="14" spans="1:7" ht="84" x14ac:dyDescent="0.2">
      <c r="A14" s="150">
        <v>9.6999999999999993</v>
      </c>
      <c r="B14" s="150"/>
      <c r="C14" s="149" t="s">
        <v>288</v>
      </c>
      <c r="D14" s="149"/>
      <c r="E14" s="149"/>
      <c r="F14" s="149"/>
      <c r="G14" s="149"/>
    </row>
    <row r="15" spans="1:7" ht="17.25" customHeight="1" x14ac:dyDescent="0.2">
      <c r="A15" s="153" t="s">
        <v>130</v>
      </c>
      <c r="B15" s="153"/>
      <c r="C15" s="151" t="s">
        <v>289</v>
      </c>
      <c r="D15" s="158">
        <v>450</v>
      </c>
      <c r="E15" s="159" t="s">
        <v>134</v>
      </c>
      <c r="F15" s="154">
        <f>+'Table 8'!F12</f>
        <v>28299.3</v>
      </c>
      <c r="G15" s="155">
        <f>+F15*D15</f>
        <v>12734685</v>
      </c>
    </row>
    <row r="16" spans="1:7" ht="17.25" customHeight="1" x14ac:dyDescent="0.2">
      <c r="A16" s="153" t="s">
        <v>152</v>
      </c>
      <c r="B16" s="153"/>
      <c r="C16" s="151" t="s">
        <v>290</v>
      </c>
      <c r="D16" s="158">
        <v>65</v>
      </c>
      <c r="E16" s="159" t="s">
        <v>134</v>
      </c>
      <c r="F16" s="154">
        <f>+'Table 8'!F13</f>
        <v>28299.3</v>
      </c>
      <c r="G16" s="155">
        <f>+F16*D16</f>
        <v>1839454.5</v>
      </c>
    </row>
    <row r="17" spans="1:7" ht="96" x14ac:dyDescent="0.2">
      <c r="A17" s="154">
        <v>9.8000000000000007</v>
      </c>
      <c r="B17" s="154"/>
      <c r="C17" s="160" t="s">
        <v>291</v>
      </c>
      <c r="D17" s="154">
        <v>30</v>
      </c>
      <c r="E17" s="154" t="s">
        <v>292</v>
      </c>
      <c r="F17" s="154">
        <f>+'Table 8'!F15</f>
        <v>28299.3</v>
      </c>
      <c r="G17" s="155">
        <f>+F17*D17</f>
        <v>848979</v>
      </c>
    </row>
    <row r="18" spans="1:7" ht="60" x14ac:dyDescent="0.2">
      <c r="A18" s="154">
        <v>9.9</v>
      </c>
      <c r="B18" s="340" t="s">
        <v>411</v>
      </c>
      <c r="C18" s="160" t="s">
        <v>293</v>
      </c>
      <c r="D18" s="154">
        <v>3040</v>
      </c>
      <c r="E18" s="341" t="s">
        <v>404</v>
      </c>
      <c r="F18" s="154">
        <v>4411.82</v>
      </c>
      <c r="G18" s="155">
        <f>+F18*D18</f>
        <v>13411932.799999999</v>
      </c>
    </row>
    <row r="19" spans="1:7" ht="60" x14ac:dyDescent="0.2">
      <c r="A19" s="154">
        <v>9.1</v>
      </c>
      <c r="B19" s="154" t="str">
        <f>B18</f>
        <v>16c/42</v>
      </c>
      <c r="C19" s="160" t="s">
        <v>295</v>
      </c>
      <c r="D19" s="154">
        <v>220</v>
      </c>
      <c r="E19" s="341" t="s">
        <v>404</v>
      </c>
      <c r="F19" s="154">
        <f>F18</f>
        <v>4411.82</v>
      </c>
      <c r="G19" s="155">
        <f>+F19*D19</f>
        <v>970600.39999999991</v>
      </c>
    </row>
    <row r="20" spans="1:7" ht="16.5" customHeight="1" x14ac:dyDescent="0.2">
      <c r="A20" s="157"/>
      <c r="B20" s="157"/>
      <c r="C20" s="154" t="s">
        <v>296</v>
      </c>
      <c r="D20" s="154"/>
      <c r="E20" s="154"/>
      <c r="F20" s="154"/>
      <c r="G20" s="149"/>
    </row>
    <row r="21" spans="1:7" ht="60" x14ac:dyDescent="0.2">
      <c r="A21" s="154">
        <v>9.11</v>
      </c>
      <c r="B21" s="154"/>
      <c r="C21" s="160" t="s">
        <v>297</v>
      </c>
      <c r="D21" s="154">
        <v>4</v>
      </c>
      <c r="E21" s="154" t="s">
        <v>298</v>
      </c>
      <c r="F21" s="154">
        <f>+'Table 8'!F36</f>
        <v>2000</v>
      </c>
      <c r="G21" s="155">
        <f t="shared" ref="G21:G26" si="0">+F21*D21</f>
        <v>8000</v>
      </c>
    </row>
    <row r="22" spans="1:7" ht="48" x14ac:dyDescent="0.2">
      <c r="A22" s="154">
        <v>9.1199999999999992</v>
      </c>
      <c r="B22" s="154"/>
      <c r="C22" s="160" t="s">
        <v>299</v>
      </c>
      <c r="D22" s="154">
        <v>30</v>
      </c>
      <c r="E22" s="154" t="s">
        <v>294</v>
      </c>
      <c r="F22" s="154">
        <f>+'Table 8'!F21</f>
        <v>1200</v>
      </c>
      <c r="G22" s="155">
        <f t="shared" si="0"/>
        <v>36000</v>
      </c>
    </row>
    <row r="23" spans="1:7" ht="72" x14ac:dyDescent="0.2">
      <c r="A23" s="154">
        <v>9.1300000000000008</v>
      </c>
      <c r="B23" s="154"/>
      <c r="C23" s="160" t="s">
        <v>300</v>
      </c>
      <c r="D23" s="154">
        <v>16</v>
      </c>
      <c r="E23" s="154" t="s">
        <v>294</v>
      </c>
      <c r="F23" s="154">
        <f>+'Table 8'!F37</f>
        <v>351.54999999999995</v>
      </c>
      <c r="G23" s="155">
        <f t="shared" si="0"/>
        <v>5624.7999999999993</v>
      </c>
    </row>
    <row r="24" spans="1:7" ht="96" x14ac:dyDescent="0.2">
      <c r="A24" s="161">
        <v>9.14</v>
      </c>
      <c r="B24" s="161"/>
      <c r="C24" s="149" t="s">
        <v>301</v>
      </c>
      <c r="D24" s="158">
        <v>19</v>
      </c>
      <c r="E24" s="153" t="s">
        <v>134</v>
      </c>
      <c r="F24" s="154">
        <f>+'Table 8'!F17</f>
        <v>1200</v>
      </c>
      <c r="G24" s="155">
        <f t="shared" si="0"/>
        <v>22800</v>
      </c>
    </row>
    <row r="25" spans="1:7" ht="72" x14ac:dyDescent="0.2">
      <c r="A25" s="161">
        <v>9.15</v>
      </c>
      <c r="B25" s="161"/>
      <c r="C25" s="149" t="s">
        <v>302</v>
      </c>
      <c r="D25" s="158">
        <v>90</v>
      </c>
      <c r="E25" s="153" t="s">
        <v>146</v>
      </c>
      <c r="F25" s="154">
        <f>+'Table 8'!F35</f>
        <v>351.54999999999995</v>
      </c>
      <c r="G25" s="155">
        <f t="shared" si="0"/>
        <v>31639.499999999996</v>
      </c>
    </row>
    <row r="26" spans="1:7" ht="72" x14ac:dyDescent="0.2">
      <c r="A26" s="161">
        <v>9.16</v>
      </c>
      <c r="B26" s="161"/>
      <c r="C26" s="149" t="s">
        <v>303</v>
      </c>
      <c r="D26" s="158">
        <v>250</v>
      </c>
      <c r="E26" s="153" t="s">
        <v>146</v>
      </c>
      <c r="F26" s="154">
        <f>+'Table 8'!F34</f>
        <v>150</v>
      </c>
      <c r="G26" s="155">
        <f t="shared" si="0"/>
        <v>37500</v>
      </c>
    </row>
    <row r="27" spans="1:7" ht="15" customHeight="1" x14ac:dyDescent="0.2">
      <c r="A27" s="300" t="s">
        <v>230</v>
      </c>
      <c r="B27" s="300"/>
      <c r="C27" s="300"/>
      <c r="D27" s="300"/>
      <c r="E27" s="300"/>
      <c r="F27" s="300"/>
      <c r="G27" s="149"/>
    </row>
    <row r="28" spans="1:7" ht="36" x14ac:dyDescent="0.2">
      <c r="A28" s="146"/>
      <c r="B28" s="146"/>
      <c r="C28" s="146" t="s">
        <v>304</v>
      </c>
      <c r="D28" s="149"/>
      <c r="E28" s="149"/>
      <c r="F28" s="149"/>
      <c r="G28" s="149"/>
    </row>
    <row r="29" spans="1:7" ht="15" customHeight="1" x14ac:dyDescent="0.2">
      <c r="A29" s="300" t="s">
        <v>118</v>
      </c>
      <c r="B29" s="300"/>
      <c r="C29" s="300"/>
      <c r="D29" s="300"/>
      <c r="E29" s="300"/>
      <c r="F29" s="300"/>
      <c r="G29" s="62">
        <f>SUM(G3:G26)</f>
        <v>79368342.599999994</v>
      </c>
    </row>
    <row r="31" spans="1:7" ht="235.15" customHeight="1" x14ac:dyDescent="0.2"/>
  </sheetData>
  <mergeCells count="3">
    <mergeCell ref="A9:F9"/>
    <mergeCell ref="A27:F27"/>
    <mergeCell ref="A29:F29"/>
  </mergeCells>
  <printOptions horizontalCentered="1"/>
  <pageMargins left="0.25" right="0.25" top="0.75" bottom="0.25" header="0.25" footer="0.25"/>
  <pageSetup paperSize="9" scale="85" orientation="portrait" horizontalDpi="300" verticalDpi="300" r:id="rId1"/>
  <headerFooter>
    <oddFooter>Page &amp;P of &amp;N</oddFooter>
  </headerFooter>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E17"/>
  <sheetViews>
    <sheetView view="pageBreakPreview" topLeftCell="A10" zoomScaleNormal="70" zoomScaleSheetLayoutView="100" workbookViewId="0">
      <selection activeCell="C15" sqref="C15"/>
    </sheetView>
  </sheetViews>
  <sheetFormatPr defaultColWidth="8.83203125" defaultRowHeight="12.75" x14ac:dyDescent="0.2"/>
  <cols>
    <col min="1" max="1" width="10.6640625" style="22" customWidth="1"/>
    <col min="2" max="2" width="6.6640625" style="22" customWidth="1"/>
    <col min="3" max="3" width="55.1640625" style="21" customWidth="1"/>
    <col min="4" max="4" width="26.83203125" style="21" customWidth="1"/>
    <col min="5" max="5" width="15.33203125" style="21" customWidth="1"/>
    <col min="6" max="16384" width="8.83203125" style="21"/>
  </cols>
  <sheetData>
    <row r="1" spans="1:5" ht="101.65" customHeight="1" x14ac:dyDescent="0.2">
      <c r="A1" s="301" t="s">
        <v>312</v>
      </c>
      <c r="B1" s="301"/>
      <c r="C1" s="301"/>
      <c r="D1" s="301"/>
      <c r="E1" s="301"/>
    </row>
    <row r="2" spans="1:5" ht="13.5" customHeight="1" x14ac:dyDescent="0.2">
      <c r="A2" s="241"/>
      <c r="B2" s="241"/>
      <c r="C2" s="164" t="s">
        <v>192</v>
      </c>
      <c r="D2" s="164" t="s">
        <v>193</v>
      </c>
    </row>
    <row r="3" spans="1:5" ht="12.75" customHeight="1" x14ac:dyDescent="0.2">
      <c r="A3" s="241"/>
      <c r="B3" s="241"/>
      <c r="C3" s="164" t="s">
        <v>307</v>
      </c>
      <c r="D3" s="164" t="s">
        <v>307</v>
      </c>
    </row>
    <row r="4" spans="1:5" ht="24.4" customHeight="1" x14ac:dyDescent="0.2">
      <c r="A4" s="50" t="s">
        <v>192</v>
      </c>
      <c r="B4" s="50" t="s">
        <v>194</v>
      </c>
      <c r="C4" s="117" t="s">
        <v>106</v>
      </c>
      <c r="D4" s="117" t="s">
        <v>310</v>
      </c>
    </row>
    <row r="5" spans="1:5" ht="37.5" customHeight="1" x14ac:dyDescent="0.2">
      <c r="A5" s="50" t="s">
        <v>192</v>
      </c>
      <c r="B5" s="50" t="s">
        <v>195</v>
      </c>
      <c r="C5" s="117" t="s">
        <v>196</v>
      </c>
      <c r="D5" s="165">
        <f>+'Table 18'!F13</f>
        <v>305949639.5</v>
      </c>
    </row>
    <row r="6" spans="1:5" ht="38.65" customHeight="1" x14ac:dyDescent="0.2">
      <c r="A6" s="50" t="s">
        <v>192</v>
      </c>
      <c r="B6" s="50" t="s">
        <v>197</v>
      </c>
      <c r="C6" s="117" t="s">
        <v>198</v>
      </c>
      <c r="D6" s="165">
        <f>+'Table 19'!F26</f>
        <v>959345709.9799999</v>
      </c>
    </row>
    <row r="7" spans="1:5" ht="38.65" customHeight="1" x14ac:dyDescent="0.2">
      <c r="A7" s="50" t="s">
        <v>192</v>
      </c>
      <c r="B7" s="50" t="s">
        <v>199</v>
      </c>
      <c r="C7" s="117" t="s">
        <v>200</v>
      </c>
      <c r="D7" s="165">
        <f>+'Table 20'!F10</f>
        <v>1865565.2</v>
      </c>
    </row>
    <row r="8" spans="1:5" ht="38.25" customHeight="1" x14ac:dyDescent="0.2">
      <c r="A8" s="50" t="s">
        <v>192</v>
      </c>
      <c r="B8" s="50" t="s">
        <v>201</v>
      </c>
      <c r="C8" s="117" t="s">
        <v>202</v>
      </c>
      <c r="D8" s="165">
        <f>+'Table 21'!I9</f>
        <v>11452500</v>
      </c>
    </row>
    <row r="9" spans="1:5" ht="38.25" customHeight="1" x14ac:dyDescent="0.2">
      <c r="A9" s="50" t="s">
        <v>192</v>
      </c>
      <c r="B9" s="50" t="s">
        <v>203</v>
      </c>
      <c r="C9" s="117" t="s">
        <v>204</v>
      </c>
      <c r="D9" s="165" t="s">
        <v>310</v>
      </c>
    </row>
    <row r="10" spans="1:5" ht="38.25" customHeight="1" x14ac:dyDescent="0.2">
      <c r="A10" s="50" t="s">
        <v>192</v>
      </c>
      <c r="B10" s="50" t="s">
        <v>205</v>
      </c>
      <c r="C10" s="117" t="s">
        <v>206</v>
      </c>
      <c r="D10" s="165">
        <f>+'Table 21'!I24</f>
        <v>2638065</v>
      </c>
    </row>
    <row r="11" spans="1:5" ht="38.65" customHeight="1" x14ac:dyDescent="0.2">
      <c r="A11" s="50" t="s">
        <v>192</v>
      </c>
      <c r="B11" s="50" t="s">
        <v>207</v>
      </c>
      <c r="C11" s="117" t="s">
        <v>208</v>
      </c>
      <c r="D11" s="165">
        <f>'Table 22'!I11</f>
        <v>70845.119999999995</v>
      </c>
    </row>
    <row r="12" spans="1:5" ht="38.65" customHeight="1" x14ac:dyDescent="0.2">
      <c r="A12" s="50" t="s">
        <v>192</v>
      </c>
      <c r="B12" s="50" t="s">
        <v>209</v>
      </c>
      <c r="C12" s="117" t="s">
        <v>210</v>
      </c>
      <c r="D12" s="165">
        <f>+'Table 22'!I32</f>
        <v>18244009</v>
      </c>
    </row>
    <row r="13" spans="1:5" ht="33.6" customHeight="1" x14ac:dyDescent="0.2">
      <c r="A13" s="50" t="s">
        <v>192</v>
      </c>
      <c r="B13" s="50" t="s">
        <v>308</v>
      </c>
      <c r="C13" s="117" t="s">
        <v>309</v>
      </c>
      <c r="D13" s="166">
        <f>+'Table 23'!F10</f>
        <v>2105000</v>
      </c>
    </row>
    <row r="14" spans="1:5" ht="28.15" customHeight="1" x14ac:dyDescent="0.2">
      <c r="A14" s="168"/>
      <c r="B14" s="168"/>
      <c r="C14" s="115" t="s">
        <v>211</v>
      </c>
      <c r="D14" s="162">
        <f>SUM(D5:D13)</f>
        <v>1301671333.8</v>
      </c>
    </row>
    <row r="15" spans="1:5" ht="19.149999999999999" customHeight="1" x14ac:dyDescent="0.2">
      <c r="A15" s="20"/>
      <c r="B15" s="20"/>
      <c r="C15" s="163"/>
      <c r="D15" s="167"/>
    </row>
    <row r="16" spans="1:5" ht="25.15" customHeight="1" x14ac:dyDescent="0.2">
      <c r="A16" s="302" t="s">
        <v>311</v>
      </c>
      <c r="B16" s="302"/>
      <c r="C16" s="302"/>
      <c r="D16" s="302"/>
      <c r="E16" s="302"/>
    </row>
    <row r="17" spans="1:5" ht="12.75" customHeight="1" x14ac:dyDescent="0.2">
      <c r="A17" s="303"/>
      <c r="B17" s="303"/>
      <c r="C17" s="303"/>
      <c r="D17" s="303"/>
      <c r="E17" s="303"/>
    </row>
  </sheetData>
  <mergeCells count="4">
    <mergeCell ref="A1:E1"/>
    <mergeCell ref="A2:B3"/>
    <mergeCell ref="A16:E16"/>
    <mergeCell ref="A17:E17"/>
  </mergeCells>
  <printOptions horizontalCentered="1"/>
  <pageMargins left="0.25" right="0.25" top="0.75" bottom="0.25" header="0.25" footer="0.25"/>
  <pageSetup paperSize="9" scale="85" orientation="portrait" horizontalDpi="300" verticalDpi="300" r:id="rId1"/>
  <headerFooter>
    <oddFooter>Page &amp;P of &amp;N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
  <sheetViews>
    <sheetView view="pageBreakPreview" zoomScaleNormal="100" zoomScaleSheetLayoutView="100" workbookViewId="0">
      <selection activeCell="B16" sqref="B16"/>
    </sheetView>
  </sheetViews>
  <sheetFormatPr defaultColWidth="8.83203125" defaultRowHeight="12.75" x14ac:dyDescent="0.2"/>
  <cols>
    <col min="1" max="1" width="6.6640625" style="21" customWidth="1"/>
    <col min="2" max="2" width="58.6640625" style="21" customWidth="1"/>
    <col min="3" max="3" width="12.1640625" style="21" customWidth="1"/>
    <col min="4" max="4" width="10.1640625" style="21" customWidth="1"/>
    <col min="5" max="5" width="12.5" style="22" customWidth="1"/>
    <col min="6" max="6" width="16.1640625" style="21" customWidth="1"/>
    <col min="7" max="16384" width="8.83203125" style="21"/>
  </cols>
  <sheetData>
    <row r="1" spans="1:6" ht="26.25" customHeight="1" x14ac:dyDescent="0.2">
      <c r="A1" s="145" t="s">
        <v>119</v>
      </c>
      <c r="B1" s="145" t="s">
        <v>120</v>
      </c>
      <c r="C1" s="145" t="s">
        <v>121</v>
      </c>
      <c r="D1" s="145" t="s">
        <v>122</v>
      </c>
      <c r="E1" s="146" t="s">
        <v>126</v>
      </c>
      <c r="F1" s="146" t="s">
        <v>127</v>
      </c>
    </row>
    <row r="2" spans="1:6" ht="15.75" customHeight="1" x14ac:dyDescent="0.2">
      <c r="A2" s="169">
        <v>2</v>
      </c>
      <c r="B2" s="148" t="s">
        <v>214</v>
      </c>
      <c r="C2" s="149"/>
      <c r="D2" s="149"/>
      <c r="E2" s="146"/>
      <c r="F2" s="149"/>
    </row>
    <row r="3" spans="1:6" ht="108" x14ac:dyDescent="0.2">
      <c r="A3" s="150">
        <v>2.1</v>
      </c>
      <c r="B3" s="149" t="s">
        <v>313</v>
      </c>
      <c r="C3" s="152">
        <v>32000</v>
      </c>
      <c r="D3" s="153" t="s">
        <v>216</v>
      </c>
      <c r="E3" s="170">
        <f>+'Table 10'!E4</f>
        <v>3176.25</v>
      </c>
      <c r="F3" s="155">
        <f>+E3*C3</f>
        <v>101640000</v>
      </c>
    </row>
    <row r="4" spans="1:6" ht="96" x14ac:dyDescent="0.2">
      <c r="A4" s="150">
        <v>2.2000000000000002</v>
      </c>
      <c r="B4" s="149" t="s">
        <v>314</v>
      </c>
      <c r="C4" s="158">
        <v>425</v>
      </c>
      <c r="D4" s="153" t="s">
        <v>134</v>
      </c>
      <c r="E4" s="170">
        <f>+'Table 10'!E5</f>
        <v>9.74</v>
      </c>
      <c r="F4" s="155">
        <f>+E4*C4</f>
        <v>4139.5</v>
      </c>
    </row>
    <row r="5" spans="1:6" ht="84" x14ac:dyDescent="0.2">
      <c r="A5" s="150">
        <v>2.2999999999999998</v>
      </c>
      <c r="B5" s="149" t="s">
        <v>218</v>
      </c>
      <c r="C5" s="152">
        <v>99500</v>
      </c>
      <c r="D5" s="153" t="s">
        <v>216</v>
      </c>
      <c r="E5" s="170">
        <f>+'Table 10'!E7</f>
        <v>354</v>
      </c>
      <c r="F5" s="155">
        <f>+E5*C5</f>
        <v>35223000</v>
      </c>
    </row>
    <row r="6" spans="1:6" ht="84" x14ac:dyDescent="0.2">
      <c r="A6" s="150">
        <v>2.4</v>
      </c>
      <c r="B6" s="149" t="s">
        <v>315</v>
      </c>
      <c r="C6" s="149"/>
      <c r="D6" s="149"/>
      <c r="E6" s="146"/>
      <c r="F6" s="149"/>
    </row>
    <row r="7" spans="1:6" x14ac:dyDescent="0.2">
      <c r="A7" s="153" t="s">
        <v>130</v>
      </c>
      <c r="B7" s="151" t="s">
        <v>316</v>
      </c>
      <c r="C7" s="152">
        <v>62500</v>
      </c>
      <c r="D7" s="153" t="s">
        <v>134</v>
      </c>
      <c r="E7" s="170">
        <f>+'Table 10'!E8</f>
        <v>2684</v>
      </c>
      <c r="F7" s="155">
        <f>+E7*C7</f>
        <v>167750000</v>
      </c>
    </row>
    <row r="8" spans="1:6" x14ac:dyDescent="0.2">
      <c r="A8" s="149"/>
      <c r="B8" s="149"/>
      <c r="C8" s="149"/>
      <c r="D8" s="149"/>
      <c r="E8" s="146"/>
      <c r="F8" s="149"/>
    </row>
    <row r="9" spans="1:6" x14ac:dyDescent="0.2">
      <c r="A9" s="300" t="s">
        <v>158</v>
      </c>
      <c r="B9" s="300"/>
      <c r="C9" s="300"/>
      <c r="D9" s="300"/>
      <c r="E9" s="300"/>
      <c r="F9" s="149"/>
    </row>
    <row r="10" spans="1:6" ht="216" x14ac:dyDescent="0.2">
      <c r="A10" s="146" t="s">
        <v>317</v>
      </c>
      <c r="B10" s="149" t="s">
        <v>318</v>
      </c>
      <c r="C10" s="152">
        <v>20500</v>
      </c>
      <c r="D10" s="153" t="s">
        <v>134</v>
      </c>
      <c r="E10" s="146">
        <v>65</v>
      </c>
      <c r="F10" s="155">
        <f>+E10*C10</f>
        <v>1332500</v>
      </c>
    </row>
    <row r="11" spans="1:6" x14ac:dyDescent="0.2">
      <c r="A11" s="304"/>
      <c r="B11" s="304"/>
      <c r="C11" s="304"/>
      <c r="D11" s="304"/>
      <c r="E11" s="304"/>
      <c r="F11" s="149"/>
    </row>
    <row r="12" spans="1:6" ht="24" x14ac:dyDescent="0.2">
      <c r="A12" s="149"/>
      <c r="B12" s="146" t="s">
        <v>319</v>
      </c>
      <c r="C12" s="149"/>
      <c r="D12" s="149"/>
      <c r="E12" s="146"/>
      <c r="F12" s="149"/>
    </row>
    <row r="13" spans="1:6" ht="22.5" customHeight="1" x14ac:dyDescent="0.2">
      <c r="A13" s="300" t="s">
        <v>118</v>
      </c>
      <c r="B13" s="300"/>
      <c r="C13" s="300"/>
      <c r="D13" s="300"/>
      <c r="E13" s="300"/>
      <c r="F13" s="63">
        <f>SUM(F3:F12)</f>
        <v>305949639.5</v>
      </c>
    </row>
  </sheetData>
  <mergeCells count="3">
    <mergeCell ref="A9:E9"/>
    <mergeCell ref="A11:E11"/>
    <mergeCell ref="A13:E13"/>
  </mergeCells>
  <printOptions horizontalCentered="1"/>
  <pageMargins left="0.25" right="0.25" top="0.75" bottom="0.25" header="0.25" footer="0.25"/>
  <pageSetup paperSize="9" scale="95" orientation="portrait" horizontalDpi="300" verticalDpi="300" r:id="rId1"/>
  <headerFooter>
    <oddFooter>Page &amp;P of &amp;N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26"/>
  <sheetViews>
    <sheetView view="pageBreakPreview" topLeftCell="A19" zoomScaleNormal="100" zoomScaleSheetLayoutView="100" workbookViewId="0">
      <selection activeCell="F26" sqref="F26"/>
    </sheetView>
  </sheetViews>
  <sheetFormatPr defaultColWidth="8.83203125" defaultRowHeight="12.75" x14ac:dyDescent="0.2"/>
  <cols>
    <col min="1" max="1" width="6.83203125" style="22" customWidth="1"/>
    <col min="2" max="2" width="57.1640625" style="79" customWidth="1"/>
    <col min="3" max="3" width="11.83203125" style="79" customWidth="1"/>
    <col min="4" max="4" width="7.83203125" style="79" customWidth="1"/>
    <col min="5" max="5" width="11.1640625" style="79" customWidth="1"/>
    <col min="6" max="6" width="14.5" style="79" customWidth="1"/>
    <col min="7" max="16384" width="8.83203125" style="79"/>
  </cols>
  <sheetData>
    <row r="1" spans="1:6" s="22" customFormat="1" ht="24" x14ac:dyDescent="0.2">
      <c r="A1" s="76" t="s">
        <v>119</v>
      </c>
      <c r="B1" s="76" t="s">
        <v>120</v>
      </c>
      <c r="C1" s="76" t="s">
        <v>121</v>
      </c>
      <c r="D1" s="76" t="s">
        <v>122</v>
      </c>
      <c r="E1" s="96" t="s">
        <v>126</v>
      </c>
      <c r="F1" s="96" t="s">
        <v>127</v>
      </c>
    </row>
    <row r="2" spans="1:6" x14ac:dyDescent="0.2">
      <c r="A2" s="111">
        <v>3</v>
      </c>
      <c r="B2" s="77" t="s">
        <v>221</v>
      </c>
      <c r="C2" s="78"/>
      <c r="D2" s="78"/>
      <c r="E2" s="78"/>
      <c r="F2" s="78"/>
    </row>
    <row r="3" spans="1:6" ht="96" x14ac:dyDescent="0.2">
      <c r="A3" s="93">
        <v>3.1</v>
      </c>
      <c r="B3" s="80" t="s">
        <v>320</v>
      </c>
      <c r="C3" s="108">
        <v>3550</v>
      </c>
      <c r="D3" s="105" t="s">
        <v>216</v>
      </c>
      <c r="E3" s="129">
        <f>'Table 11'!H3</f>
        <v>11288.75</v>
      </c>
      <c r="F3" s="15">
        <f>+E3*C3</f>
        <v>40075062.5</v>
      </c>
    </row>
    <row r="4" spans="1:6" ht="108" x14ac:dyDescent="0.2">
      <c r="A4" s="93">
        <v>3.2</v>
      </c>
      <c r="B4" s="80" t="s">
        <v>223</v>
      </c>
      <c r="C4" s="108">
        <v>21500</v>
      </c>
      <c r="D4" s="105" t="s">
        <v>216</v>
      </c>
      <c r="E4" s="129">
        <f>+'Table 11'!H4</f>
        <v>12595</v>
      </c>
      <c r="F4" s="15">
        <f>+E4*C4</f>
        <v>270792500</v>
      </c>
    </row>
    <row r="5" spans="1:6" ht="72" x14ac:dyDescent="0.2">
      <c r="A5" s="93">
        <v>3.3</v>
      </c>
      <c r="B5" s="80" t="s">
        <v>321</v>
      </c>
      <c r="C5" s="80"/>
      <c r="D5" s="80"/>
      <c r="E5" s="106"/>
      <c r="F5" s="80"/>
    </row>
    <row r="6" spans="1:6" x14ac:dyDescent="0.2">
      <c r="A6" s="97" t="s">
        <v>83</v>
      </c>
      <c r="B6" s="81" t="s">
        <v>322</v>
      </c>
      <c r="C6" s="78"/>
      <c r="D6" s="78"/>
      <c r="E6" s="106"/>
      <c r="F6" s="78"/>
    </row>
    <row r="7" spans="1:6" x14ac:dyDescent="0.2">
      <c r="A7" s="97" t="s">
        <v>130</v>
      </c>
      <c r="B7" s="81" t="s">
        <v>225</v>
      </c>
      <c r="C7" s="109">
        <v>25000</v>
      </c>
      <c r="D7" s="103" t="s">
        <v>134</v>
      </c>
      <c r="E7" s="129">
        <f>+'Table 11'!H6</f>
        <v>12595</v>
      </c>
      <c r="F7" s="15">
        <f>+E7*C7</f>
        <v>314875000</v>
      </c>
    </row>
    <row r="8" spans="1:6" x14ac:dyDescent="0.2">
      <c r="A8" s="97" t="s">
        <v>152</v>
      </c>
      <c r="B8" s="81" t="s">
        <v>73</v>
      </c>
      <c r="C8" s="109">
        <v>25000</v>
      </c>
      <c r="D8" s="103" t="s">
        <v>134</v>
      </c>
      <c r="E8" s="129">
        <f>+'Table 11'!H7</f>
        <v>12595</v>
      </c>
      <c r="F8" s="15">
        <f>+E8*C8</f>
        <v>314875000</v>
      </c>
    </row>
    <row r="9" spans="1:6" x14ac:dyDescent="0.2">
      <c r="A9" s="96"/>
      <c r="B9" s="80"/>
      <c r="C9" s="80"/>
      <c r="D9" s="80"/>
      <c r="E9" s="80"/>
      <c r="F9" s="80"/>
    </row>
    <row r="10" spans="1:6" x14ac:dyDescent="0.2">
      <c r="A10" s="305" t="s">
        <v>158</v>
      </c>
      <c r="B10" s="306"/>
      <c r="C10" s="306"/>
      <c r="D10" s="306"/>
      <c r="E10" s="307"/>
      <c r="F10" s="82"/>
    </row>
    <row r="11" spans="1:6" ht="132" x14ac:dyDescent="0.2">
      <c r="A11" s="93">
        <v>3.4</v>
      </c>
      <c r="B11" s="80" t="s">
        <v>323</v>
      </c>
      <c r="C11" s="80"/>
      <c r="D11" s="80"/>
      <c r="E11" s="80"/>
      <c r="F11" s="80"/>
    </row>
    <row r="12" spans="1:6" x14ac:dyDescent="0.2">
      <c r="A12" s="96"/>
      <c r="B12" s="171" t="s">
        <v>324</v>
      </c>
      <c r="C12" s="78"/>
      <c r="D12" s="78"/>
      <c r="E12" s="78"/>
      <c r="F12" s="78"/>
    </row>
    <row r="13" spans="1:6" x14ac:dyDescent="0.2">
      <c r="A13" s="97" t="s">
        <v>228</v>
      </c>
      <c r="B13" s="81" t="s">
        <v>229</v>
      </c>
      <c r="C13" s="104">
        <v>575</v>
      </c>
      <c r="D13" s="103" t="s">
        <v>216</v>
      </c>
      <c r="E13" s="129">
        <f>'Table 11'!H10</f>
        <v>2716.11</v>
      </c>
      <c r="F13" s="15">
        <f t="shared" ref="F13:F16" si="0">+E13*C13</f>
        <v>1561763.25</v>
      </c>
    </row>
    <row r="14" spans="1:6" x14ac:dyDescent="0.2">
      <c r="A14" s="97" t="s">
        <v>231</v>
      </c>
      <c r="B14" s="81" t="s">
        <v>232</v>
      </c>
      <c r="C14" s="104">
        <v>875</v>
      </c>
      <c r="D14" s="103" t="s">
        <v>216</v>
      </c>
      <c r="E14" s="129">
        <f>'Table 11'!H13</f>
        <v>2716.11</v>
      </c>
      <c r="F14" s="15">
        <f t="shared" si="0"/>
        <v>2376596.25</v>
      </c>
    </row>
    <row r="15" spans="1:6" x14ac:dyDescent="0.2">
      <c r="A15" s="97" t="s">
        <v>233</v>
      </c>
      <c r="B15" s="81" t="s">
        <v>234</v>
      </c>
      <c r="C15" s="104">
        <v>60</v>
      </c>
      <c r="D15" s="103" t="s">
        <v>216</v>
      </c>
      <c r="E15" s="129">
        <f>'Table 11'!H14</f>
        <v>2716.11</v>
      </c>
      <c r="F15" s="15">
        <f t="shared" si="0"/>
        <v>162966.6</v>
      </c>
    </row>
    <row r="16" spans="1:6" x14ac:dyDescent="0.2">
      <c r="A16" s="97" t="s">
        <v>235</v>
      </c>
      <c r="B16" s="81" t="s">
        <v>325</v>
      </c>
      <c r="C16" s="104">
        <v>700</v>
      </c>
      <c r="D16" s="103" t="s">
        <v>216</v>
      </c>
      <c r="E16" s="129">
        <f>'Table 11'!H15</f>
        <v>2716.11</v>
      </c>
      <c r="F16" s="15">
        <f t="shared" si="0"/>
        <v>1901277</v>
      </c>
    </row>
    <row r="17" spans="1:6" x14ac:dyDescent="0.2">
      <c r="A17" s="96"/>
      <c r="B17" s="171" t="s">
        <v>326</v>
      </c>
      <c r="C17" s="78"/>
      <c r="D17" s="78"/>
      <c r="E17" s="78"/>
      <c r="F17" s="78"/>
    </row>
    <row r="18" spans="1:6" x14ac:dyDescent="0.2">
      <c r="A18" s="97" t="s">
        <v>228</v>
      </c>
      <c r="B18" s="81" t="s">
        <v>238</v>
      </c>
      <c r="C18" s="104">
        <v>80</v>
      </c>
      <c r="D18" s="103" t="s">
        <v>216</v>
      </c>
      <c r="E18" s="129">
        <f>'Table 11'!H17</f>
        <v>2716.11</v>
      </c>
      <c r="F18" s="15">
        <f t="shared" ref="F18:F20" si="1">+E18*C18</f>
        <v>217288.80000000002</v>
      </c>
    </row>
    <row r="19" spans="1:6" x14ac:dyDescent="0.2">
      <c r="A19" s="97" t="s">
        <v>231</v>
      </c>
      <c r="B19" s="81" t="s">
        <v>327</v>
      </c>
      <c r="C19" s="104">
        <v>90</v>
      </c>
      <c r="D19" s="103" t="s">
        <v>216</v>
      </c>
      <c r="E19" s="129">
        <f>'Table 11'!H18</f>
        <v>2716.11</v>
      </c>
      <c r="F19" s="15">
        <f t="shared" si="1"/>
        <v>244449.90000000002</v>
      </c>
    </row>
    <row r="20" spans="1:6" x14ac:dyDescent="0.2">
      <c r="A20" s="97" t="s">
        <v>233</v>
      </c>
      <c r="B20" s="81" t="s">
        <v>328</v>
      </c>
      <c r="C20" s="104">
        <v>250</v>
      </c>
      <c r="D20" s="103" t="s">
        <v>216</v>
      </c>
      <c r="E20" s="129">
        <f>'Table 11'!H20</f>
        <v>420</v>
      </c>
      <c r="F20" s="15">
        <f t="shared" si="1"/>
        <v>105000</v>
      </c>
    </row>
    <row r="21" spans="1:6" ht="72" x14ac:dyDescent="0.2">
      <c r="A21" s="93">
        <v>3.5</v>
      </c>
      <c r="B21" s="80" t="s">
        <v>248</v>
      </c>
      <c r="C21" s="85">
        <v>8</v>
      </c>
      <c r="D21" s="105" t="s">
        <v>132</v>
      </c>
      <c r="E21" s="129">
        <f>+'Table 11'!H24</f>
        <v>94850.71</v>
      </c>
      <c r="F21" s="15">
        <f>+E21*C21</f>
        <v>758805.68</v>
      </c>
    </row>
    <row r="22" spans="1:6" ht="60.75" x14ac:dyDescent="0.2">
      <c r="A22" s="102">
        <v>3.6</v>
      </c>
      <c r="B22" s="14" t="s">
        <v>80</v>
      </c>
      <c r="C22" s="172">
        <v>12000</v>
      </c>
      <c r="D22" s="172" t="s">
        <v>79</v>
      </c>
      <c r="E22" s="173">
        <v>200</v>
      </c>
      <c r="F22" s="15">
        <f>+E22*C22</f>
        <v>2400000</v>
      </c>
    </row>
    <row r="23" spans="1:6" ht="24" x14ac:dyDescent="0.2">
      <c r="A23" s="102">
        <v>3.7</v>
      </c>
      <c r="B23" s="14" t="s">
        <v>81</v>
      </c>
      <c r="C23" s="172">
        <v>2000</v>
      </c>
      <c r="D23" s="172" t="s">
        <v>82</v>
      </c>
      <c r="E23" s="173">
        <v>4500</v>
      </c>
      <c r="F23" s="15">
        <f>+E23*C23</f>
        <v>9000000</v>
      </c>
    </row>
    <row r="24" spans="1:6" x14ac:dyDescent="0.2">
      <c r="A24" s="305" t="s">
        <v>158</v>
      </c>
      <c r="B24" s="306"/>
      <c r="C24" s="306"/>
      <c r="D24" s="306"/>
      <c r="E24" s="307"/>
      <c r="F24" s="82"/>
    </row>
    <row r="25" spans="1:6" ht="24" x14ac:dyDescent="0.2">
      <c r="A25" s="96"/>
      <c r="B25" s="107" t="s">
        <v>249</v>
      </c>
      <c r="C25" s="80"/>
      <c r="D25" s="80"/>
      <c r="E25" s="80"/>
      <c r="F25" s="80"/>
    </row>
    <row r="26" spans="1:6" x14ac:dyDescent="0.2">
      <c r="A26" s="305" t="s">
        <v>118</v>
      </c>
      <c r="B26" s="306"/>
      <c r="C26" s="306"/>
      <c r="D26" s="306"/>
      <c r="E26" s="307"/>
      <c r="F26" s="174">
        <f>SUM(F3:F24)</f>
        <v>959345709.9799999</v>
      </c>
    </row>
  </sheetData>
  <mergeCells count="3">
    <mergeCell ref="A10:E10"/>
    <mergeCell ref="A24:E24"/>
    <mergeCell ref="A26:E26"/>
  </mergeCells>
  <printOptions horizontalCentered="1"/>
  <pageMargins left="0.25" right="0.25" top="0.75" bottom="0.25" header="0.25" footer="0.25"/>
  <pageSetup paperSize="9" scale="95" orientation="portrait" horizontalDpi="300" verticalDpi="300" r:id="rId1"/>
  <headerFooter>
    <oddFooter>Page &amp;P of &amp;N</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J17"/>
  <sheetViews>
    <sheetView view="pageBreakPreview" topLeftCell="A4" zoomScaleNormal="85" zoomScaleSheetLayoutView="100" workbookViewId="0">
      <selection activeCell="D13" sqref="D13"/>
    </sheetView>
  </sheetViews>
  <sheetFormatPr defaultRowHeight="12.75" x14ac:dyDescent="0.2"/>
  <cols>
    <col min="1" max="1" width="10.6640625" style="33" customWidth="1"/>
    <col min="2" max="2" width="5.6640625" style="33" customWidth="1"/>
    <col min="3" max="3" width="30.6640625" customWidth="1"/>
    <col min="4" max="4" width="8.5" bestFit="1" customWidth="1"/>
    <col min="5" max="5" width="3.33203125" customWidth="1"/>
    <col min="6" max="6" width="30" customWidth="1"/>
    <col min="7" max="7" width="16.1640625" customWidth="1"/>
  </cols>
  <sheetData>
    <row r="1" spans="1:10" ht="111" customHeight="1" x14ac:dyDescent="0.2">
      <c r="A1" s="248" t="s">
        <v>1</v>
      </c>
      <c r="B1" s="248"/>
      <c r="C1" s="248"/>
      <c r="D1" s="248"/>
      <c r="E1" s="248"/>
      <c r="F1" s="248"/>
      <c r="G1" s="41"/>
    </row>
    <row r="2" spans="1:10" s="18" customFormat="1" ht="35.1" customHeight="1" x14ac:dyDescent="0.2">
      <c r="A2" s="247"/>
      <c r="B2" s="247"/>
      <c r="C2" s="36" t="s">
        <v>2</v>
      </c>
      <c r="D2" s="19"/>
      <c r="E2" s="251" t="s">
        <v>3</v>
      </c>
      <c r="F2" s="251"/>
    </row>
    <row r="3" spans="1:10" s="6" customFormat="1" ht="35.1" customHeight="1" x14ac:dyDescent="0.2">
      <c r="A3" s="32" t="s">
        <v>4</v>
      </c>
      <c r="B3" s="32" t="s">
        <v>5</v>
      </c>
      <c r="C3" s="37" t="s">
        <v>106</v>
      </c>
      <c r="D3" s="1"/>
      <c r="E3" s="252" t="s">
        <v>117</v>
      </c>
      <c r="F3" s="247"/>
    </row>
    <row r="4" spans="1:10" s="6" customFormat="1" ht="35.1" customHeight="1" x14ac:dyDescent="0.2">
      <c r="A4" s="32" t="s">
        <v>4</v>
      </c>
      <c r="B4" s="32" t="s">
        <v>6</v>
      </c>
      <c r="C4" s="2" t="s">
        <v>7</v>
      </c>
      <c r="D4" s="1"/>
      <c r="E4" s="249">
        <f>+'Table 3'!G12</f>
        <v>218166968</v>
      </c>
      <c r="F4" s="249"/>
    </row>
    <row r="5" spans="1:10" s="6" customFormat="1" ht="35.1" customHeight="1" x14ac:dyDescent="0.2">
      <c r="A5" s="32" t="s">
        <v>4</v>
      </c>
      <c r="B5" s="32" t="s">
        <v>8</v>
      </c>
      <c r="C5" s="2" t="s">
        <v>9</v>
      </c>
      <c r="D5" s="1"/>
      <c r="E5" s="249">
        <f>'Table 3'!G37</f>
        <v>282930231.50999999</v>
      </c>
      <c r="F5" s="249"/>
    </row>
    <row r="6" spans="1:10" s="6" customFormat="1" ht="35.1" customHeight="1" x14ac:dyDescent="0.2">
      <c r="A6" s="32" t="s">
        <v>4</v>
      </c>
      <c r="B6" s="32" t="s">
        <v>10</v>
      </c>
      <c r="C6" s="2" t="s">
        <v>11</v>
      </c>
      <c r="D6" s="1"/>
      <c r="E6" s="249">
        <f>+'Table 4'!G11</f>
        <v>76617075.640000001</v>
      </c>
      <c r="F6" s="249"/>
    </row>
    <row r="7" spans="1:10" s="6" customFormat="1" ht="35.1" customHeight="1" x14ac:dyDescent="0.2">
      <c r="A7" s="32" t="s">
        <v>4</v>
      </c>
      <c r="B7" s="32" t="s">
        <v>12</v>
      </c>
      <c r="C7" s="2" t="s">
        <v>13</v>
      </c>
      <c r="D7" s="1"/>
      <c r="E7" s="249">
        <f>+'Table 5'!G9</f>
        <v>7914618.5940000005</v>
      </c>
      <c r="F7" s="249"/>
    </row>
    <row r="8" spans="1:10" s="6" customFormat="1" ht="35.1" customHeight="1" x14ac:dyDescent="0.2">
      <c r="A8" s="32" t="s">
        <v>4</v>
      </c>
      <c r="B8" s="32" t="s">
        <v>14</v>
      </c>
      <c r="C8" s="2" t="s">
        <v>15</v>
      </c>
      <c r="D8" s="1"/>
      <c r="E8" s="249">
        <f>+'Table 5'!G14</f>
        <v>164000</v>
      </c>
      <c r="F8" s="249"/>
    </row>
    <row r="9" spans="1:10" s="6" customFormat="1" ht="35.1" customHeight="1" x14ac:dyDescent="0.2">
      <c r="A9" s="32" t="s">
        <v>4</v>
      </c>
      <c r="B9" s="32" t="s">
        <v>16</v>
      </c>
      <c r="C9" s="2" t="s">
        <v>17</v>
      </c>
      <c r="D9" s="1"/>
      <c r="E9" s="249">
        <f>+'Table 7'!G16</f>
        <v>4724205</v>
      </c>
      <c r="F9" s="249"/>
    </row>
    <row r="10" spans="1:10" s="6" customFormat="1" ht="35.1" customHeight="1" x14ac:dyDescent="0.2">
      <c r="A10" s="32" t="s">
        <v>4</v>
      </c>
      <c r="B10" s="32" t="s">
        <v>18</v>
      </c>
      <c r="C10" s="2" t="s">
        <v>19</v>
      </c>
      <c r="D10" s="1"/>
      <c r="E10" s="249">
        <f>+'Table 7'!G16</f>
        <v>4724205</v>
      </c>
      <c r="F10" s="249"/>
    </row>
    <row r="11" spans="1:10" s="6" customFormat="1" ht="35.1" customHeight="1" x14ac:dyDescent="0.2">
      <c r="A11" s="32" t="s">
        <v>4</v>
      </c>
      <c r="B11" s="32" t="s">
        <v>20</v>
      </c>
      <c r="C11" s="2" t="s">
        <v>21</v>
      </c>
      <c r="D11" s="1"/>
      <c r="E11" s="249">
        <f>+'Table 8'!G38</f>
        <v>553940258</v>
      </c>
      <c r="F11" s="249"/>
    </row>
    <row r="12" spans="1:10" s="6" customFormat="1" ht="35.1" customHeight="1" x14ac:dyDescent="0.2">
      <c r="A12" s="244" t="s">
        <v>22</v>
      </c>
      <c r="B12" s="245"/>
      <c r="C12" s="245"/>
      <c r="D12" s="246"/>
      <c r="E12" s="250">
        <f>SUM(E4:F11)</f>
        <v>1149181561.744</v>
      </c>
      <c r="F12" s="250"/>
      <c r="H12" s="6">
        <v>12388</v>
      </c>
      <c r="J12" s="6">
        <f>E12/H12</f>
        <v>92765.705662253793</v>
      </c>
    </row>
    <row r="13" spans="1:10" s="6" customFormat="1" x14ac:dyDescent="0.2">
      <c r="A13" s="34"/>
      <c r="B13" s="34"/>
      <c r="C13" s="34"/>
      <c r="D13" s="34"/>
      <c r="E13" s="34"/>
      <c r="G13" s="35"/>
    </row>
    <row r="15" spans="1:10" ht="26.65" customHeight="1" x14ac:dyDescent="0.2"/>
    <row r="16" spans="1:10" x14ac:dyDescent="0.2">
      <c r="E16" s="247" t="s">
        <v>0</v>
      </c>
      <c r="F16" s="247"/>
    </row>
    <row r="17" spans="5:6" ht="13.15" customHeight="1" x14ac:dyDescent="0.2">
      <c r="E17" s="247"/>
      <c r="F17" s="247"/>
    </row>
  </sheetData>
  <mergeCells count="15">
    <mergeCell ref="A12:D12"/>
    <mergeCell ref="E16:F17"/>
    <mergeCell ref="A1:F1"/>
    <mergeCell ref="E10:F10"/>
    <mergeCell ref="E11:F11"/>
    <mergeCell ref="E12:F12"/>
    <mergeCell ref="E5:F5"/>
    <mergeCell ref="E6:F6"/>
    <mergeCell ref="E7:F7"/>
    <mergeCell ref="E8:F8"/>
    <mergeCell ref="E9:F9"/>
    <mergeCell ref="A2:B2"/>
    <mergeCell ref="E2:F2"/>
    <mergeCell ref="E3:F3"/>
    <mergeCell ref="E4:F4"/>
  </mergeCells>
  <printOptions horizontalCentered="1"/>
  <pageMargins left="0.25" right="0.25" top="0.5" bottom="0.25" header="0.25" footer="0.25"/>
  <pageSetup paperSize="9" scale="78" orientation="portrait" horizontalDpi="300" verticalDpi="300" r:id="rId1"/>
  <headerFooter>
    <oddFooter>Page &amp;P of &amp;N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1"/>
  <sheetViews>
    <sheetView view="pageBreakPreview" topLeftCell="A8" zoomScaleNormal="85" zoomScaleSheetLayoutView="100" workbookViewId="0">
      <selection activeCell="F10" sqref="F10"/>
    </sheetView>
  </sheetViews>
  <sheetFormatPr defaultColWidth="8.83203125" defaultRowHeight="12.75" x14ac:dyDescent="0.2"/>
  <cols>
    <col min="1" max="1" width="6.6640625" style="22" customWidth="1"/>
    <col min="2" max="2" width="52.5" style="21" customWidth="1"/>
    <col min="3" max="3" width="12.1640625" style="21" customWidth="1"/>
    <col min="4" max="4" width="10.1640625" style="21" customWidth="1"/>
    <col min="5" max="5" width="11.1640625" style="21" customWidth="1"/>
    <col min="6" max="6" width="17.5" style="21" customWidth="1"/>
    <col min="7" max="16384" width="8.83203125" style="21"/>
  </cols>
  <sheetData>
    <row r="1" spans="1:6" ht="37.5" customHeight="1" x14ac:dyDescent="0.2">
      <c r="A1" s="267" t="s">
        <v>329</v>
      </c>
      <c r="B1" s="267"/>
      <c r="C1" s="267"/>
      <c r="D1" s="267"/>
      <c r="E1" s="267"/>
      <c r="F1" s="267"/>
    </row>
    <row r="2" spans="1:6" s="22" customFormat="1" ht="26.25" customHeight="1" x14ac:dyDescent="0.2">
      <c r="A2" s="76" t="s">
        <v>119</v>
      </c>
      <c r="B2" s="76" t="s">
        <v>120</v>
      </c>
      <c r="C2" s="76" t="s">
        <v>121</v>
      </c>
      <c r="D2" s="76" t="s">
        <v>122</v>
      </c>
      <c r="E2" s="96" t="s">
        <v>126</v>
      </c>
      <c r="F2" s="96" t="s">
        <v>127</v>
      </c>
    </row>
    <row r="3" spans="1:6" ht="15.75" customHeight="1" x14ac:dyDescent="0.2">
      <c r="A3" s="86">
        <v>4</v>
      </c>
      <c r="B3" s="87" t="s">
        <v>250</v>
      </c>
      <c r="C3" s="82"/>
      <c r="D3" s="82"/>
      <c r="E3" s="82"/>
      <c r="F3" s="82"/>
    </row>
    <row r="4" spans="1:6" ht="72" x14ac:dyDescent="0.2">
      <c r="A4" s="93">
        <v>4.0999999999999996</v>
      </c>
      <c r="B4" s="82" t="s">
        <v>330</v>
      </c>
      <c r="C4" s="82"/>
      <c r="D4" s="82"/>
      <c r="E4" s="82"/>
      <c r="F4" s="82"/>
    </row>
    <row r="5" spans="1:6" ht="17.25" customHeight="1" x14ac:dyDescent="0.2">
      <c r="A5" s="142" t="s">
        <v>130</v>
      </c>
      <c r="B5" s="175" t="s">
        <v>252</v>
      </c>
      <c r="C5" s="91">
        <v>90</v>
      </c>
      <c r="D5" s="88" t="s">
        <v>134</v>
      </c>
      <c r="E5" s="134">
        <f>'Table 11'!G29</f>
        <v>240</v>
      </c>
      <c r="F5" s="84">
        <f>+E5*C5</f>
        <v>21600</v>
      </c>
    </row>
    <row r="6" spans="1:6" ht="17.25" customHeight="1" x14ac:dyDescent="0.2">
      <c r="A6" s="142" t="s">
        <v>152</v>
      </c>
      <c r="B6" s="175" t="s">
        <v>253</v>
      </c>
      <c r="C6" s="91">
        <v>80</v>
      </c>
      <c r="D6" s="88" t="s">
        <v>134</v>
      </c>
      <c r="E6" s="134">
        <f>'Table 11'!G30</f>
        <v>14621.44</v>
      </c>
      <c r="F6" s="84">
        <f>+E6*C6</f>
        <v>1169715.2</v>
      </c>
    </row>
    <row r="7" spans="1:6" ht="156" customHeight="1" x14ac:dyDescent="0.2">
      <c r="A7" s="93">
        <v>4.2</v>
      </c>
      <c r="B7" s="82" t="s">
        <v>331</v>
      </c>
      <c r="C7" s="82"/>
      <c r="D7" s="82"/>
      <c r="E7" s="82"/>
      <c r="F7" s="82"/>
    </row>
    <row r="8" spans="1:6" ht="17.25" customHeight="1" x14ac:dyDescent="0.2">
      <c r="A8" s="142" t="s">
        <v>130</v>
      </c>
      <c r="B8" s="175" t="s">
        <v>257</v>
      </c>
      <c r="C8" s="91">
        <v>865</v>
      </c>
      <c r="D8" s="88" t="s">
        <v>216</v>
      </c>
      <c r="E8" s="134">
        <f>'Table 11'!G34</f>
        <v>650</v>
      </c>
      <c r="F8" s="84">
        <f>+E8*C8</f>
        <v>562250</v>
      </c>
    </row>
    <row r="9" spans="1:6" ht="204" x14ac:dyDescent="0.2">
      <c r="A9" s="93">
        <v>4.3</v>
      </c>
      <c r="B9" s="82" t="s">
        <v>332</v>
      </c>
      <c r="C9" s="91">
        <v>160</v>
      </c>
      <c r="D9" s="88" t="s">
        <v>134</v>
      </c>
      <c r="E9" s="134">
        <f>'Table 11'!G37</f>
        <v>700</v>
      </c>
      <c r="F9" s="84">
        <f>+E9*C9</f>
        <v>112000</v>
      </c>
    </row>
    <row r="10" spans="1:6" ht="19.149999999999999" customHeight="1" x14ac:dyDescent="0.2">
      <c r="A10" s="294" t="s">
        <v>118</v>
      </c>
      <c r="B10" s="295"/>
      <c r="C10" s="295"/>
      <c r="D10" s="295"/>
      <c r="E10" s="296"/>
      <c r="F10" s="11">
        <f>SUM(F5:F9)</f>
        <v>1865565.2</v>
      </c>
    </row>
    <row r="11" spans="1:6" ht="19.149999999999999" customHeight="1" x14ac:dyDescent="0.2"/>
  </sheetData>
  <mergeCells count="2">
    <mergeCell ref="A1:F1"/>
    <mergeCell ref="A10:E10"/>
  </mergeCells>
  <printOptions horizontalCentered="1"/>
  <pageMargins left="0.25" right="0.25" top="0.75" bottom="0.25" header="0.25" footer="0.25"/>
  <pageSetup paperSize="9" scale="95" orientation="portrait" horizontalDpi="300" verticalDpi="300" r:id="rId1"/>
  <headerFooter>
    <oddFooter>Page &amp;P of &amp;N</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4"/>
  <sheetViews>
    <sheetView view="pageBreakPreview" topLeftCell="A15" zoomScaleNormal="85" zoomScaleSheetLayoutView="100" workbookViewId="0">
      <selection activeCell="B22" sqref="B22:C23"/>
    </sheetView>
  </sheetViews>
  <sheetFormatPr defaultColWidth="8.83203125" defaultRowHeight="12.75" x14ac:dyDescent="0.2"/>
  <cols>
    <col min="1" max="1" width="6.6640625" style="22" customWidth="1"/>
    <col min="2" max="2" width="53.33203125" style="21" customWidth="1"/>
    <col min="3" max="3" width="2.5" style="21" customWidth="1"/>
    <col min="4" max="4" width="9.83203125" style="21" customWidth="1"/>
    <col min="5" max="5" width="2.5" style="21" customWidth="1"/>
    <col min="6" max="6" width="7.5" style="21" customWidth="1"/>
    <col min="7" max="7" width="6" style="178" customWidth="1"/>
    <col min="8" max="8" width="8.5" style="178" customWidth="1"/>
    <col min="9" max="9" width="17.5" style="21" customWidth="1"/>
    <col min="10" max="16384" width="8.83203125" style="21"/>
  </cols>
  <sheetData>
    <row r="1" spans="1:9" ht="37.5" customHeight="1" x14ac:dyDescent="0.2">
      <c r="A1" s="267" t="s">
        <v>333</v>
      </c>
      <c r="B1" s="267"/>
      <c r="C1" s="267"/>
      <c r="D1" s="267"/>
      <c r="E1" s="267"/>
      <c r="F1" s="267"/>
      <c r="G1" s="267"/>
      <c r="H1" s="267"/>
      <c r="I1" s="267"/>
    </row>
    <row r="2" spans="1:9" s="22" customFormat="1" ht="26.25" customHeight="1" x14ac:dyDescent="0.2">
      <c r="A2" s="76" t="s">
        <v>119</v>
      </c>
      <c r="B2" s="76" t="s">
        <v>120</v>
      </c>
      <c r="C2" s="268" t="s">
        <v>121</v>
      </c>
      <c r="D2" s="270"/>
      <c r="E2" s="268" t="s">
        <v>122</v>
      </c>
      <c r="F2" s="270"/>
      <c r="G2" s="324" t="s">
        <v>126</v>
      </c>
      <c r="H2" s="325"/>
      <c r="I2" s="96" t="s">
        <v>127</v>
      </c>
    </row>
    <row r="3" spans="1:9" ht="15.75" customHeight="1" x14ac:dyDescent="0.2">
      <c r="A3" s="86">
        <v>5</v>
      </c>
      <c r="B3" s="87" t="s">
        <v>128</v>
      </c>
      <c r="C3" s="282"/>
      <c r="D3" s="283"/>
      <c r="E3" s="282"/>
      <c r="F3" s="283"/>
      <c r="G3" s="322"/>
      <c r="H3" s="323"/>
      <c r="I3" s="82"/>
    </row>
    <row r="4" spans="1:9" ht="125.25" x14ac:dyDescent="0.2">
      <c r="A4" s="93">
        <v>5.0999999999999996</v>
      </c>
      <c r="B4" s="82" t="s">
        <v>334</v>
      </c>
      <c r="C4" s="282"/>
      <c r="D4" s="283"/>
      <c r="E4" s="282"/>
      <c r="F4" s="283"/>
      <c r="G4" s="322"/>
      <c r="H4" s="323"/>
      <c r="I4" s="82"/>
    </row>
    <row r="5" spans="1:9" ht="17.649999999999999" customHeight="1" x14ac:dyDescent="0.2">
      <c r="A5" s="142" t="s">
        <v>130</v>
      </c>
      <c r="B5" s="175" t="s">
        <v>131</v>
      </c>
      <c r="C5" s="290">
        <v>22</v>
      </c>
      <c r="D5" s="291"/>
      <c r="E5" s="276" t="s">
        <v>132</v>
      </c>
      <c r="F5" s="277"/>
      <c r="G5" s="324">
        <v>450000</v>
      </c>
      <c r="H5" s="325"/>
      <c r="I5" s="84">
        <f>+G5*C5</f>
        <v>9900000</v>
      </c>
    </row>
    <row r="6" spans="1:9" ht="125.25" x14ac:dyDescent="0.2">
      <c r="A6" s="93">
        <v>5.2</v>
      </c>
      <c r="B6" s="82" t="s">
        <v>335</v>
      </c>
      <c r="C6" s="274">
        <v>200</v>
      </c>
      <c r="D6" s="275"/>
      <c r="E6" s="276" t="s">
        <v>134</v>
      </c>
      <c r="F6" s="277"/>
      <c r="G6" s="324">
        <f>450*5</f>
        <v>2250</v>
      </c>
      <c r="H6" s="325"/>
      <c r="I6" s="84">
        <f>+G6*C6</f>
        <v>450000</v>
      </c>
    </row>
    <row r="7" spans="1:9" ht="91.5" x14ac:dyDescent="0.2">
      <c r="A7" s="93">
        <v>5.3</v>
      </c>
      <c r="B7" s="82" t="s">
        <v>336</v>
      </c>
      <c r="C7" s="274">
        <v>2450</v>
      </c>
      <c r="D7" s="275"/>
      <c r="E7" s="276" t="s">
        <v>146</v>
      </c>
      <c r="F7" s="277"/>
      <c r="G7" s="324">
        <v>450</v>
      </c>
      <c r="H7" s="325"/>
      <c r="I7" s="84">
        <f>+G7*C7</f>
        <v>1102500</v>
      </c>
    </row>
    <row r="8" spans="1:9" x14ac:dyDescent="0.2">
      <c r="A8" s="96"/>
      <c r="B8" s="82"/>
      <c r="C8" s="282"/>
      <c r="D8" s="283"/>
      <c r="E8" s="282"/>
      <c r="F8" s="283"/>
      <c r="G8" s="322"/>
      <c r="H8" s="323"/>
      <c r="I8" s="82"/>
    </row>
    <row r="9" spans="1:9" ht="18" customHeight="1" x14ac:dyDescent="0.2">
      <c r="A9" s="294" t="s">
        <v>118</v>
      </c>
      <c r="B9" s="295"/>
      <c r="C9" s="295"/>
      <c r="D9" s="295"/>
      <c r="E9" s="295"/>
      <c r="F9" s="295"/>
      <c r="G9" s="295"/>
      <c r="H9" s="296"/>
      <c r="I9" s="12">
        <f>SUM(I4:I7)</f>
        <v>11452500</v>
      </c>
    </row>
    <row r="10" spans="1:9" ht="15.75" customHeight="1" x14ac:dyDescent="0.2">
      <c r="A10" s="86">
        <v>7</v>
      </c>
      <c r="B10" s="292" t="s">
        <v>139</v>
      </c>
      <c r="C10" s="293"/>
      <c r="D10" s="282"/>
      <c r="E10" s="283"/>
      <c r="F10" s="282"/>
      <c r="G10" s="283"/>
      <c r="H10" s="177"/>
      <c r="I10" s="82"/>
    </row>
    <row r="11" spans="1:9" ht="64.150000000000006" customHeight="1" x14ac:dyDescent="0.2">
      <c r="A11" s="93">
        <v>7.1</v>
      </c>
      <c r="B11" s="282" t="s">
        <v>337</v>
      </c>
      <c r="C11" s="283"/>
      <c r="D11" s="274">
        <v>30</v>
      </c>
      <c r="E11" s="275"/>
      <c r="F11" s="276" t="s">
        <v>134</v>
      </c>
      <c r="G11" s="277"/>
      <c r="H11" s="45">
        <f>+'Table 14'!E4</f>
        <v>110</v>
      </c>
      <c r="I11" s="84">
        <f>+H11*D11</f>
        <v>3300</v>
      </c>
    </row>
    <row r="12" spans="1:9" ht="55.5" customHeight="1" x14ac:dyDescent="0.2">
      <c r="A12" s="93">
        <v>7.2</v>
      </c>
      <c r="B12" s="282" t="s">
        <v>338</v>
      </c>
      <c r="C12" s="283"/>
      <c r="D12" s="274">
        <v>435</v>
      </c>
      <c r="E12" s="275"/>
      <c r="F12" s="276" t="s">
        <v>134</v>
      </c>
      <c r="G12" s="277"/>
      <c r="H12" s="45">
        <f>+'Table 14'!E5</f>
        <v>35</v>
      </c>
      <c r="I12" s="84">
        <f t="shared" ref="I12:I13" si="0">+H12*D12</f>
        <v>15225</v>
      </c>
    </row>
    <row r="13" spans="1:9" ht="64.150000000000006" customHeight="1" x14ac:dyDescent="0.2">
      <c r="A13" s="93">
        <v>7.3</v>
      </c>
      <c r="B13" s="282" t="s">
        <v>339</v>
      </c>
      <c r="C13" s="283"/>
      <c r="D13" s="284">
        <v>2000</v>
      </c>
      <c r="E13" s="285"/>
      <c r="F13" s="276" t="s">
        <v>134</v>
      </c>
      <c r="G13" s="277"/>
      <c r="H13" s="45">
        <f>+'Table 14'!E6</f>
        <v>778.02</v>
      </c>
      <c r="I13" s="84">
        <f t="shared" si="0"/>
        <v>1556040</v>
      </c>
    </row>
    <row r="14" spans="1:9" ht="80.25" customHeight="1" x14ac:dyDescent="0.2">
      <c r="A14" s="93">
        <v>7.4</v>
      </c>
      <c r="B14" s="282" t="s">
        <v>340</v>
      </c>
      <c r="C14" s="283"/>
      <c r="D14" s="282"/>
      <c r="E14" s="283"/>
      <c r="F14" s="282"/>
      <c r="G14" s="283"/>
      <c r="H14" s="177"/>
      <c r="I14" s="82"/>
    </row>
    <row r="15" spans="1:9" x14ac:dyDescent="0.2">
      <c r="A15" s="97" t="s">
        <v>130</v>
      </c>
      <c r="B15" s="286" t="s">
        <v>341</v>
      </c>
      <c r="C15" s="287"/>
      <c r="D15" s="284">
        <v>2150</v>
      </c>
      <c r="E15" s="285"/>
      <c r="F15" s="276" t="s">
        <v>134</v>
      </c>
      <c r="G15" s="277"/>
      <c r="H15" s="177">
        <v>35</v>
      </c>
      <c r="I15" s="84">
        <f t="shared" ref="I15:I16" si="1">+H15*D15</f>
        <v>75250</v>
      </c>
    </row>
    <row r="16" spans="1:9" x14ac:dyDescent="0.2">
      <c r="A16" s="97" t="s">
        <v>152</v>
      </c>
      <c r="B16" s="286" t="s">
        <v>342</v>
      </c>
      <c r="C16" s="287"/>
      <c r="D16" s="284">
        <v>25000</v>
      </c>
      <c r="E16" s="285"/>
      <c r="F16" s="276" t="s">
        <v>134</v>
      </c>
      <c r="G16" s="277"/>
      <c r="H16" s="177">
        <v>35</v>
      </c>
      <c r="I16" s="84">
        <f t="shared" si="1"/>
        <v>875000</v>
      </c>
    </row>
    <row r="17" spans="1:9" ht="80.25" customHeight="1" x14ac:dyDescent="0.2">
      <c r="A17" s="93">
        <v>7.5</v>
      </c>
      <c r="B17" s="282" t="s">
        <v>343</v>
      </c>
      <c r="C17" s="283"/>
      <c r="D17" s="274">
        <v>425</v>
      </c>
      <c r="E17" s="275"/>
      <c r="F17" s="276" t="s">
        <v>134</v>
      </c>
      <c r="G17" s="277"/>
      <c r="H17" s="45">
        <f>'Table 14'!E8</f>
        <v>260</v>
      </c>
      <c r="I17" s="84">
        <f>+H17*D17</f>
        <v>110500</v>
      </c>
    </row>
    <row r="18" spans="1:9" x14ac:dyDescent="0.2">
      <c r="A18" s="96"/>
      <c r="B18" s="282"/>
      <c r="C18" s="283"/>
      <c r="D18" s="282"/>
      <c r="E18" s="283"/>
      <c r="F18" s="282"/>
      <c r="G18" s="283"/>
      <c r="H18" s="177"/>
      <c r="I18" s="82"/>
    </row>
    <row r="19" spans="1:9" x14ac:dyDescent="0.2">
      <c r="A19" s="268" t="s">
        <v>158</v>
      </c>
      <c r="B19" s="269"/>
      <c r="C19" s="269"/>
      <c r="D19" s="269"/>
      <c r="E19" s="269"/>
      <c r="F19" s="269"/>
      <c r="G19" s="269"/>
      <c r="H19" s="270"/>
      <c r="I19" s="82"/>
    </row>
    <row r="20" spans="1:9" ht="80.099999999999994" customHeight="1" x14ac:dyDescent="0.2">
      <c r="A20" s="93">
        <v>7.6</v>
      </c>
      <c r="B20" s="282" t="s">
        <v>344</v>
      </c>
      <c r="C20" s="283"/>
      <c r="D20" s="274">
        <v>55</v>
      </c>
      <c r="E20" s="275"/>
      <c r="F20" s="276" t="s">
        <v>146</v>
      </c>
      <c r="G20" s="277"/>
      <c r="H20" s="45">
        <v>50</v>
      </c>
      <c r="I20" s="84">
        <f>+H20*D20</f>
        <v>2750</v>
      </c>
    </row>
    <row r="21" spans="1:9" x14ac:dyDescent="0.2">
      <c r="A21" s="268" t="s">
        <v>158</v>
      </c>
      <c r="B21" s="269"/>
      <c r="C21" s="269"/>
      <c r="D21" s="269"/>
      <c r="E21" s="269"/>
      <c r="F21" s="269"/>
      <c r="G21" s="269"/>
      <c r="H21" s="270"/>
      <c r="I21" s="82"/>
    </row>
    <row r="22" spans="1:9" x14ac:dyDescent="0.2">
      <c r="A22" s="310"/>
      <c r="B22" s="312" t="s">
        <v>345</v>
      </c>
      <c r="C22" s="313"/>
      <c r="D22" s="316"/>
      <c r="E22" s="317"/>
      <c r="F22" s="316"/>
      <c r="G22" s="317"/>
      <c r="H22" s="320"/>
      <c r="I22" s="308"/>
    </row>
    <row r="23" spans="1:9" x14ac:dyDescent="0.2">
      <c r="A23" s="311"/>
      <c r="B23" s="314"/>
      <c r="C23" s="315"/>
      <c r="D23" s="318"/>
      <c r="E23" s="319"/>
      <c r="F23" s="318"/>
      <c r="G23" s="319"/>
      <c r="H23" s="321"/>
      <c r="I23" s="309"/>
    </row>
    <row r="24" spans="1:9" ht="22.5" customHeight="1" x14ac:dyDescent="0.2">
      <c r="A24" s="268" t="s">
        <v>118</v>
      </c>
      <c r="B24" s="269"/>
      <c r="C24" s="269"/>
      <c r="D24" s="269"/>
      <c r="E24" s="269"/>
      <c r="F24" s="269"/>
      <c r="G24" s="269"/>
      <c r="H24" s="270"/>
      <c r="I24" s="12">
        <f>SUM(I10:I21)</f>
        <v>2638065</v>
      </c>
    </row>
  </sheetData>
  <mergeCells count="62">
    <mergeCell ref="A1:I1"/>
    <mergeCell ref="C2:D2"/>
    <mergeCell ref="E2:F2"/>
    <mergeCell ref="G2:H2"/>
    <mergeCell ref="C3:D3"/>
    <mergeCell ref="E3:F3"/>
    <mergeCell ref="G3:H3"/>
    <mergeCell ref="C4:D4"/>
    <mergeCell ref="E4:F4"/>
    <mergeCell ref="G4:H4"/>
    <mergeCell ref="C5:D5"/>
    <mergeCell ref="E5:F5"/>
    <mergeCell ref="G5:H5"/>
    <mergeCell ref="C6:D6"/>
    <mergeCell ref="E6:F6"/>
    <mergeCell ref="G6:H6"/>
    <mergeCell ref="C7:D7"/>
    <mergeCell ref="E7:F7"/>
    <mergeCell ref="G7:H7"/>
    <mergeCell ref="C8:D8"/>
    <mergeCell ref="E8:F8"/>
    <mergeCell ref="G8:H8"/>
    <mergeCell ref="A9:H9"/>
    <mergeCell ref="B10:C10"/>
    <mergeCell ref="D10:E10"/>
    <mergeCell ref="F10:G10"/>
    <mergeCell ref="B11:C11"/>
    <mergeCell ref="D11:E11"/>
    <mergeCell ref="F11:G11"/>
    <mergeCell ref="B12:C12"/>
    <mergeCell ref="D12:E12"/>
    <mergeCell ref="F12:G12"/>
    <mergeCell ref="B13:C13"/>
    <mergeCell ref="D13:E13"/>
    <mergeCell ref="F13:G13"/>
    <mergeCell ref="B14:C14"/>
    <mergeCell ref="D14:E14"/>
    <mergeCell ref="F14:G14"/>
    <mergeCell ref="B15:C15"/>
    <mergeCell ref="D15:E15"/>
    <mergeCell ref="F15:G15"/>
    <mergeCell ref="B16:C16"/>
    <mergeCell ref="D16:E16"/>
    <mergeCell ref="F16:G16"/>
    <mergeCell ref="B17:C17"/>
    <mergeCell ref="D17:E17"/>
    <mergeCell ref="F17:G17"/>
    <mergeCell ref="B18:C18"/>
    <mergeCell ref="D18:E18"/>
    <mergeCell ref="F18:G18"/>
    <mergeCell ref="A19:H19"/>
    <mergeCell ref="B20:C20"/>
    <mergeCell ref="D20:E20"/>
    <mergeCell ref="F20:G20"/>
    <mergeCell ref="A21:H21"/>
    <mergeCell ref="I22:I23"/>
    <mergeCell ref="A24:H24"/>
    <mergeCell ref="A22:A23"/>
    <mergeCell ref="B22:C23"/>
    <mergeCell ref="D22:E23"/>
    <mergeCell ref="F22:G23"/>
    <mergeCell ref="H22:H23"/>
  </mergeCells>
  <printOptions horizontalCentered="1"/>
  <pageMargins left="0.25" right="0.25" top="0.25" bottom="0.25" header="0.25" footer="0.25"/>
  <pageSetup paperSize="9" scale="85" orientation="portrait" horizontalDpi="300" verticalDpi="300" r:id="rId1"/>
  <headerFooter>
    <oddFooter>Page &amp;P of &amp;N</oddFooter>
  </headerFooter>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32"/>
  <sheetViews>
    <sheetView view="pageBreakPreview" zoomScale="85" zoomScaleNormal="100" zoomScaleSheetLayoutView="85" workbookViewId="0">
      <selection activeCell="B29" sqref="B29:C29"/>
    </sheetView>
  </sheetViews>
  <sheetFormatPr defaultColWidth="8.83203125" defaultRowHeight="12.75" x14ac:dyDescent="0.2"/>
  <cols>
    <col min="1" max="1" width="6.6640625" style="22" customWidth="1"/>
    <col min="2" max="2" width="51.83203125" style="21" customWidth="1"/>
    <col min="3" max="3" width="3.33203125" style="21" customWidth="1"/>
    <col min="4" max="4" width="8.6640625" style="21" customWidth="1"/>
    <col min="5" max="5" width="3.5" style="21" customWidth="1"/>
    <col min="6" max="6" width="6.5" style="21" customWidth="1"/>
    <col min="7" max="7" width="3.5" style="21" customWidth="1"/>
    <col min="8" max="8" width="8.6640625" style="94" customWidth="1"/>
    <col min="9" max="9" width="16.83203125" style="21" customWidth="1"/>
    <col min="10" max="10" width="0.83203125" style="21" customWidth="1"/>
    <col min="11" max="16384" width="8.83203125" style="21"/>
  </cols>
  <sheetData>
    <row r="1" spans="1:10" ht="37.5" customHeight="1" x14ac:dyDescent="0.2">
      <c r="A1" s="267" t="s">
        <v>346</v>
      </c>
      <c r="B1" s="267"/>
      <c r="C1" s="267"/>
      <c r="D1" s="267"/>
      <c r="E1" s="267"/>
      <c r="F1" s="267"/>
      <c r="G1" s="267"/>
      <c r="H1" s="267"/>
      <c r="I1" s="267"/>
    </row>
    <row r="2" spans="1:10" ht="26.25" customHeight="1" x14ac:dyDescent="0.2">
      <c r="A2" s="76" t="s">
        <v>119</v>
      </c>
      <c r="B2" s="76" t="s">
        <v>120</v>
      </c>
      <c r="C2" s="268" t="s">
        <v>121</v>
      </c>
      <c r="D2" s="270"/>
      <c r="E2" s="268" t="s">
        <v>122</v>
      </c>
      <c r="F2" s="270"/>
      <c r="G2" s="261" t="s">
        <v>126</v>
      </c>
      <c r="H2" s="263"/>
      <c r="I2" s="98"/>
    </row>
    <row r="3" spans="1:10" ht="15.75" customHeight="1" x14ac:dyDescent="0.2">
      <c r="A3" s="86">
        <v>8</v>
      </c>
      <c r="B3" s="87" t="s">
        <v>147</v>
      </c>
      <c r="C3" s="282"/>
      <c r="D3" s="283"/>
      <c r="E3" s="282"/>
      <c r="F3" s="283"/>
      <c r="G3" s="282"/>
      <c r="H3" s="283"/>
      <c r="I3" s="83"/>
    </row>
    <row r="4" spans="1:10" ht="120" x14ac:dyDescent="0.2">
      <c r="A4" s="93">
        <v>8.1</v>
      </c>
      <c r="B4" s="82" t="s">
        <v>347</v>
      </c>
      <c r="C4" s="282"/>
      <c r="D4" s="283"/>
      <c r="E4" s="282"/>
      <c r="F4" s="283"/>
      <c r="G4" s="278"/>
      <c r="H4" s="279"/>
      <c r="I4" s="83"/>
    </row>
    <row r="5" spans="1:10" ht="17.25" customHeight="1" x14ac:dyDescent="0.2">
      <c r="A5" s="97" t="s">
        <v>83</v>
      </c>
      <c r="B5" s="89" t="s">
        <v>148</v>
      </c>
      <c r="C5" s="274">
        <v>40</v>
      </c>
      <c r="D5" s="275"/>
      <c r="E5" s="276" t="s">
        <v>146</v>
      </c>
      <c r="F5" s="277"/>
      <c r="G5" s="278">
        <f>'Table 7'!F4</f>
        <v>24.5</v>
      </c>
      <c r="H5" s="279"/>
      <c r="I5" s="179">
        <f>ROUND(C5*G5,2)</f>
        <v>980</v>
      </c>
    </row>
    <row r="6" spans="1:10" ht="108" x14ac:dyDescent="0.2">
      <c r="A6" s="93">
        <v>8.1999999999999993</v>
      </c>
      <c r="B6" s="82" t="s">
        <v>348</v>
      </c>
      <c r="C6" s="282"/>
      <c r="D6" s="283"/>
      <c r="E6" s="282"/>
      <c r="F6" s="283"/>
      <c r="G6" s="278"/>
      <c r="H6" s="279"/>
      <c r="I6" s="83"/>
    </row>
    <row r="7" spans="1:10" ht="17.25" customHeight="1" x14ac:dyDescent="0.2">
      <c r="A7" s="97" t="s">
        <v>130</v>
      </c>
      <c r="B7" s="89" t="s">
        <v>150</v>
      </c>
      <c r="C7" s="274">
        <v>1</v>
      </c>
      <c r="D7" s="275"/>
      <c r="E7" s="276" t="s">
        <v>187</v>
      </c>
      <c r="F7" s="277"/>
      <c r="G7" s="278">
        <f>'Table 7'!F6</f>
        <v>1182.56</v>
      </c>
      <c r="H7" s="279"/>
      <c r="I7" s="179">
        <f t="shared" ref="I7:I8" si="0">ROUND(C7*G7,2)</f>
        <v>1182.56</v>
      </c>
    </row>
    <row r="8" spans="1:10" ht="17.25" customHeight="1" x14ac:dyDescent="0.2">
      <c r="A8" s="97" t="s">
        <v>152</v>
      </c>
      <c r="B8" s="89" t="s">
        <v>153</v>
      </c>
      <c r="C8" s="274">
        <v>1</v>
      </c>
      <c r="D8" s="275"/>
      <c r="E8" s="276" t="s">
        <v>187</v>
      </c>
      <c r="F8" s="277"/>
      <c r="G8" s="278">
        <f>'Table 7'!F7</f>
        <v>1182.56</v>
      </c>
      <c r="H8" s="279"/>
      <c r="I8" s="179">
        <f t="shared" si="0"/>
        <v>1182.56</v>
      </c>
    </row>
    <row r="9" spans="1:10" ht="108" x14ac:dyDescent="0.2">
      <c r="A9" s="93">
        <v>8.3000000000000007</v>
      </c>
      <c r="B9" s="82" t="s">
        <v>160</v>
      </c>
      <c r="C9" s="274">
        <v>45</v>
      </c>
      <c r="D9" s="275"/>
      <c r="E9" s="276" t="s">
        <v>134</v>
      </c>
      <c r="F9" s="277"/>
      <c r="G9" s="278">
        <f>+'Table 15'!E9</f>
        <v>1500</v>
      </c>
      <c r="H9" s="279"/>
      <c r="I9" s="179">
        <f>ROUND(C9*G9,2)</f>
        <v>67500</v>
      </c>
    </row>
    <row r="10" spans="1:10" x14ac:dyDescent="0.2">
      <c r="A10" s="96"/>
      <c r="B10" s="82"/>
      <c r="C10" s="282"/>
      <c r="D10" s="283"/>
      <c r="E10" s="282"/>
      <c r="F10" s="283"/>
      <c r="G10" s="282"/>
      <c r="H10" s="283"/>
      <c r="I10" s="83"/>
    </row>
    <row r="11" spans="1:10" ht="24" customHeight="1" x14ac:dyDescent="0.2">
      <c r="A11" s="96"/>
      <c r="B11" s="76" t="s">
        <v>118</v>
      </c>
      <c r="C11" s="282"/>
      <c r="D11" s="328"/>
      <c r="E11" s="328"/>
      <c r="F11" s="328"/>
      <c r="G11" s="328"/>
      <c r="H11" s="283"/>
      <c r="I11" s="5">
        <f>SUM(I4:I10)</f>
        <v>70845.119999999995</v>
      </c>
    </row>
    <row r="12" spans="1:10" ht="15.75" customHeight="1" x14ac:dyDescent="0.2">
      <c r="A12" s="111">
        <v>9</v>
      </c>
      <c r="B12" s="292" t="s">
        <v>162</v>
      </c>
      <c r="C12" s="293"/>
      <c r="D12" s="282"/>
      <c r="E12" s="283"/>
      <c r="F12" s="282"/>
      <c r="G12" s="283"/>
      <c r="H12" s="176"/>
      <c r="I12" s="282"/>
      <c r="J12" s="283"/>
    </row>
    <row r="13" spans="1:10" ht="131.65" customHeight="1" x14ac:dyDescent="0.2">
      <c r="A13" s="93">
        <v>9.1</v>
      </c>
      <c r="B13" s="282" t="s">
        <v>349</v>
      </c>
      <c r="C13" s="283"/>
      <c r="D13" s="274">
        <v>700</v>
      </c>
      <c r="E13" s="275"/>
      <c r="F13" s="286" t="s">
        <v>134</v>
      </c>
      <c r="G13" s="287"/>
      <c r="H13" s="176">
        <f>'Table 16'!F3</f>
        <v>2241.8000000000002</v>
      </c>
      <c r="I13" s="288">
        <f>+H13*D13</f>
        <v>1569260.0000000002</v>
      </c>
      <c r="J13" s="289"/>
    </row>
    <row r="14" spans="1:10" ht="88.5" customHeight="1" x14ac:dyDescent="0.2">
      <c r="A14" s="93">
        <v>9.1999999999999993</v>
      </c>
      <c r="B14" s="282" t="s">
        <v>350</v>
      </c>
      <c r="C14" s="283"/>
      <c r="D14" s="274">
        <v>200</v>
      </c>
      <c r="E14" s="275"/>
      <c r="F14" s="286" t="s">
        <v>134</v>
      </c>
      <c r="G14" s="287"/>
      <c r="H14" s="176">
        <f>'Table 16'!F4</f>
        <v>3191.76</v>
      </c>
      <c r="I14" s="288">
        <f>+H14*D14</f>
        <v>638352</v>
      </c>
      <c r="J14" s="289"/>
    </row>
    <row r="15" spans="1:10" ht="84.6" customHeight="1" x14ac:dyDescent="0.2">
      <c r="A15" s="93">
        <v>9.3000000000000007</v>
      </c>
      <c r="B15" s="282" t="s">
        <v>351</v>
      </c>
      <c r="C15" s="283"/>
      <c r="D15" s="274">
        <v>300</v>
      </c>
      <c r="E15" s="275"/>
      <c r="F15" s="286" t="s">
        <v>134</v>
      </c>
      <c r="G15" s="287"/>
      <c r="H15" s="176">
        <f>'Table 16'!F5</f>
        <v>3444.38</v>
      </c>
      <c r="I15" s="288">
        <f>+H15*D15</f>
        <v>1033314</v>
      </c>
      <c r="J15" s="289"/>
    </row>
    <row r="16" spans="1:10" ht="77.099999999999994" customHeight="1" x14ac:dyDescent="0.2">
      <c r="A16" s="93">
        <v>9.4</v>
      </c>
      <c r="B16" s="282" t="s">
        <v>352</v>
      </c>
      <c r="C16" s="283"/>
      <c r="D16" s="274">
        <v>400</v>
      </c>
      <c r="E16" s="275"/>
      <c r="F16" s="286" t="s">
        <v>134</v>
      </c>
      <c r="G16" s="287"/>
      <c r="H16" s="176">
        <f>'Table 16'!F6</f>
        <v>2237.9499999999998</v>
      </c>
      <c r="I16" s="288">
        <f>+H16*D16</f>
        <v>895179.99999999988</v>
      </c>
      <c r="J16" s="289"/>
    </row>
    <row r="17" spans="1:10" x14ac:dyDescent="0.2">
      <c r="A17" s="96"/>
      <c r="B17" s="282"/>
      <c r="C17" s="283"/>
      <c r="D17" s="282"/>
      <c r="E17" s="283"/>
      <c r="F17" s="282"/>
      <c r="G17" s="283"/>
      <c r="H17" s="176"/>
      <c r="I17" s="282"/>
      <c r="J17" s="283"/>
    </row>
    <row r="18" spans="1:10" ht="21.4" customHeight="1" x14ac:dyDescent="0.2">
      <c r="A18" s="268" t="s">
        <v>158</v>
      </c>
      <c r="B18" s="269"/>
      <c r="C18" s="269"/>
      <c r="D18" s="269"/>
      <c r="E18" s="269"/>
      <c r="F18" s="269"/>
      <c r="G18" s="269"/>
      <c r="H18" s="269"/>
      <c r="I18" s="282"/>
      <c r="J18" s="283"/>
    </row>
    <row r="19" spans="1:10" ht="78" customHeight="1" x14ac:dyDescent="0.2">
      <c r="A19" s="93">
        <v>9.5</v>
      </c>
      <c r="B19" s="282" t="s">
        <v>353</v>
      </c>
      <c r="C19" s="283"/>
      <c r="D19" s="274">
        <v>200</v>
      </c>
      <c r="E19" s="275"/>
      <c r="F19" s="286" t="s">
        <v>134</v>
      </c>
      <c r="G19" s="287"/>
      <c r="H19" s="176">
        <f>'Table 16'!F7</f>
        <v>2567.9499999999998</v>
      </c>
      <c r="I19" s="288">
        <f>+H19*D19</f>
        <v>513589.99999999994</v>
      </c>
      <c r="J19" s="289"/>
    </row>
    <row r="20" spans="1:10" ht="90.6" customHeight="1" x14ac:dyDescent="0.2">
      <c r="A20" s="93">
        <v>9.6</v>
      </c>
      <c r="B20" s="282" t="s">
        <v>354</v>
      </c>
      <c r="C20" s="283"/>
      <c r="D20" s="274">
        <v>140</v>
      </c>
      <c r="E20" s="275"/>
      <c r="F20" s="286" t="s">
        <v>134</v>
      </c>
      <c r="G20" s="287"/>
      <c r="H20" s="176">
        <v>420</v>
      </c>
      <c r="I20" s="288">
        <f>+H20*D20</f>
        <v>58800</v>
      </c>
      <c r="J20" s="289"/>
    </row>
    <row r="21" spans="1:10" ht="17.25" customHeight="1" x14ac:dyDescent="0.2">
      <c r="A21" s="96"/>
      <c r="B21" s="286" t="s">
        <v>355</v>
      </c>
      <c r="C21" s="287"/>
      <c r="D21" s="282"/>
      <c r="E21" s="283"/>
      <c r="F21" s="282"/>
      <c r="G21" s="283"/>
      <c r="H21" s="176"/>
      <c r="I21" s="282"/>
      <c r="J21" s="283"/>
    </row>
    <row r="22" spans="1:10" ht="89.65" customHeight="1" x14ac:dyDescent="0.2">
      <c r="A22" s="93">
        <v>9.6999999999999993</v>
      </c>
      <c r="B22" s="282" t="s">
        <v>356</v>
      </c>
      <c r="C22" s="283"/>
      <c r="D22" s="282"/>
      <c r="E22" s="283"/>
      <c r="F22" s="282"/>
      <c r="G22" s="283"/>
      <c r="H22" s="176"/>
      <c r="I22" s="282"/>
      <c r="J22" s="283"/>
    </row>
    <row r="23" spans="1:10" ht="17.25" customHeight="1" x14ac:dyDescent="0.2">
      <c r="A23" s="97" t="s">
        <v>130</v>
      </c>
      <c r="B23" s="286" t="s">
        <v>357</v>
      </c>
      <c r="C23" s="287"/>
      <c r="D23" s="274">
        <v>30</v>
      </c>
      <c r="E23" s="275"/>
      <c r="F23" s="286" t="s">
        <v>134</v>
      </c>
      <c r="G23" s="287"/>
      <c r="H23" s="176">
        <v>420</v>
      </c>
      <c r="I23" s="288">
        <f>+H23*D23</f>
        <v>12600</v>
      </c>
      <c r="J23" s="289"/>
    </row>
    <row r="24" spans="1:10" ht="73.5" customHeight="1" x14ac:dyDescent="0.2">
      <c r="A24" s="93">
        <v>9.8000000000000007</v>
      </c>
      <c r="B24" s="282" t="s">
        <v>358</v>
      </c>
      <c r="C24" s="283"/>
      <c r="D24" s="284">
        <v>2150</v>
      </c>
      <c r="E24" s="285"/>
      <c r="F24" s="286" t="s">
        <v>134</v>
      </c>
      <c r="G24" s="287"/>
      <c r="H24" s="176">
        <f>+'Table 16'!F18</f>
        <v>4411.82</v>
      </c>
      <c r="I24" s="288">
        <f>+H24*D24</f>
        <v>9485413</v>
      </c>
      <c r="J24" s="289"/>
    </row>
    <row r="25" spans="1:10" ht="56.65" customHeight="1" x14ac:dyDescent="0.2">
      <c r="A25" s="93">
        <v>9.9</v>
      </c>
      <c r="B25" s="282" t="s">
        <v>359</v>
      </c>
      <c r="C25" s="283"/>
      <c r="D25" s="284">
        <v>20500</v>
      </c>
      <c r="E25" s="285"/>
      <c r="F25" s="286" t="s">
        <v>134</v>
      </c>
      <c r="G25" s="287"/>
      <c r="H25" s="176">
        <v>50</v>
      </c>
      <c r="I25" s="288">
        <f>+H25*D25</f>
        <v>1025000</v>
      </c>
      <c r="J25" s="289"/>
    </row>
    <row r="26" spans="1:10" x14ac:dyDescent="0.2">
      <c r="A26" s="96"/>
      <c r="B26" s="282"/>
      <c r="C26" s="283"/>
      <c r="D26" s="282"/>
      <c r="E26" s="283"/>
      <c r="F26" s="282"/>
      <c r="G26" s="283"/>
      <c r="H26" s="176"/>
      <c r="I26" s="282"/>
      <c r="J26" s="283"/>
    </row>
    <row r="27" spans="1:10" ht="21.4" customHeight="1" x14ac:dyDescent="0.2">
      <c r="A27" s="268" t="s">
        <v>158</v>
      </c>
      <c r="B27" s="269"/>
      <c r="C27" s="269"/>
      <c r="D27" s="269"/>
      <c r="E27" s="269"/>
      <c r="F27" s="269"/>
      <c r="G27" s="269"/>
      <c r="H27" s="269"/>
      <c r="I27" s="282"/>
      <c r="J27" s="283"/>
    </row>
    <row r="28" spans="1:10" ht="57" customHeight="1" x14ac:dyDescent="0.2">
      <c r="A28" s="113">
        <v>9.1</v>
      </c>
      <c r="B28" s="282" t="s">
        <v>360</v>
      </c>
      <c r="C28" s="283"/>
      <c r="D28" s="284">
        <v>3500</v>
      </c>
      <c r="E28" s="285"/>
      <c r="F28" s="286" t="s">
        <v>134</v>
      </c>
      <c r="G28" s="287"/>
      <c r="H28" s="176">
        <v>75</v>
      </c>
      <c r="I28" s="288">
        <f>+H28*D28</f>
        <v>262500</v>
      </c>
      <c r="J28" s="289"/>
    </row>
    <row r="29" spans="1:10" ht="69" customHeight="1" x14ac:dyDescent="0.2">
      <c r="A29" s="113">
        <v>9.11</v>
      </c>
      <c r="B29" s="282" t="s">
        <v>361</v>
      </c>
      <c r="C29" s="283"/>
      <c r="D29" s="284">
        <v>25000</v>
      </c>
      <c r="E29" s="285"/>
      <c r="F29" s="286" t="s">
        <v>134</v>
      </c>
      <c r="G29" s="287"/>
      <c r="H29" s="176">
        <v>110</v>
      </c>
      <c r="I29" s="288">
        <f>+H29*D29</f>
        <v>2750000</v>
      </c>
      <c r="J29" s="289"/>
    </row>
    <row r="30" spans="1:10" ht="21.4" customHeight="1" x14ac:dyDescent="0.2">
      <c r="A30" s="268" t="s">
        <v>158</v>
      </c>
      <c r="B30" s="269"/>
      <c r="C30" s="269"/>
      <c r="D30" s="269"/>
      <c r="E30" s="269"/>
      <c r="F30" s="269"/>
      <c r="G30" s="269"/>
      <c r="H30" s="269"/>
      <c r="I30" s="282"/>
      <c r="J30" s="283"/>
    </row>
    <row r="31" spans="1:10" x14ac:dyDescent="0.2">
      <c r="A31" s="96"/>
      <c r="B31" s="261" t="s">
        <v>362</v>
      </c>
      <c r="C31" s="263"/>
      <c r="D31" s="282"/>
      <c r="E31" s="283"/>
      <c r="F31" s="282"/>
      <c r="G31" s="283"/>
      <c r="H31" s="176"/>
      <c r="I31" s="282"/>
      <c r="J31" s="283"/>
    </row>
    <row r="32" spans="1:10" ht="22.5" customHeight="1" x14ac:dyDescent="0.2">
      <c r="A32" s="268" t="s">
        <v>118</v>
      </c>
      <c r="B32" s="269"/>
      <c r="C32" s="269"/>
      <c r="D32" s="269"/>
      <c r="E32" s="269"/>
      <c r="F32" s="269"/>
      <c r="G32" s="269"/>
      <c r="H32" s="269"/>
      <c r="I32" s="326">
        <f>SUM(I13:J29)</f>
        <v>18244009</v>
      </c>
      <c r="J32" s="327"/>
    </row>
  </sheetData>
  <mergeCells count="105">
    <mergeCell ref="A1:I1"/>
    <mergeCell ref="C2:D2"/>
    <mergeCell ref="E2:F2"/>
    <mergeCell ref="G2:H2"/>
    <mergeCell ref="C3:D3"/>
    <mergeCell ref="E3:F3"/>
    <mergeCell ref="G3:H3"/>
    <mergeCell ref="C4:D4"/>
    <mergeCell ref="E4:F4"/>
    <mergeCell ref="G4:H4"/>
    <mergeCell ref="C5:D5"/>
    <mergeCell ref="E5:F5"/>
    <mergeCell ref="G5:H5"/>
    <mergeCell ref="C6:D6"/>
    <mergeCell ref="E6:F6"/>
    <mergeCell ref="G6:H6"/>
    <mergeCell ref="C10:D10"/>
    <mergeCell ref="E10:F10"/>
    <mergeCell ref="G10:H10"/>
    <mergeCell ref="C11:H11"/>
    <mergeCell ref="B12:C12"/>
    <mergeCell ref="D12:E12"/>
    <mergeCell ref="F12:G12"/>
    <mergeCell ref="I12:J12"/>
    <mergeCell ref="C7:D7"/>
    <mergeCell ref="E7:F7"/>
    <mergeCell ref="G7:H7"/>
    <mergeCell ref="C8:D8"/>
    <mergeCell ref="E8:F8"/>
    <mergeCell ref="G8:H8"/>
    <mergeCell ref="C9:D9"/>
    <mergeCell ref="E9:F9"/>
    <mergeCell ref="G9:H9"/>
    <mergeCell ref="B15:C15"/>
    <mergeCell ref="D15:E15"/>
    <mergeCell ref="F15:G15"/>
    <mergeCell ref="I15:J15"/>
    <mergeCell ref="B16:C16"/>
    <mergeCell ref="D16:E16"/>
    <mergeCell ref="F16:G16"/>
    <mergeCell ref="I16:J16"/>
    <mergeCell ref="B13:C13"/>
    <mergeCell ref="D13:E13"/>
    <mergeCell ref="F13:G13"/>
    <mergeCell ref="I13:J13"/>
    <mergeCell ref="B14:C14"/>
    <mergeCell ref="D14:E14"/>
    <mergeCell ref="F14:G14"/>
    <mergeCell ref="I14:J14"/>
    <mergeCell ref="B20:C20"/>
    <mergeCell ref="D20:E20"/>
    <mergeCell ref="F20:G20"/>
    <mergeCell ref="I20:J20"/>
    <mergeCell ref="B21:C21"/>
    <mergeCell ref="D21:E21"/>
    <mergeCell ref="F21:G21"/>
    <mergeCell ref="I21:J21"/>
    <mergeCell ref="B17:C17"/>
    <mergeCell ref="D17:E17"/>
    <mergeCell ref="F17:G17"/>
    <mergeCell ref="I17:J17"/>
    <mergeCell ref="A18:H18"/>
    <mergeCell ref="I18:J18"/>
    <mergeCell ref="B19:C19"/>
    <mergeCell ref="D19:E19"/>
    <mergeCell ref="F19:G19"/>
    <mergeCell ref="I19:J19"/>
    <mergeCell ref="B24:C24"/>
    <mergeCell ref="D24:E24"/>
    <mergeCell ref="F24:G24"/>
    <mergeCell ref="I24:J24"/>
    <mergeCell ref="B25:C25"/>
    <mergeCell ref="D25:E25"/>
    <mergeCell ref="F25:G25"/>
    <mergeCell ref="I25:J25"/>
    <mergeCell ref="B22:C22"/>
    <mergeCell ref="D22:E22"/>
    <mergeCell ref="F22:G22"/>
    <mergeCell ref="I22:J22"/>
    <mergeCell ref="B23:C23"/>
    <mergeCell ref="D23:E23"/>
    <mergeCell ref="F23:G23"/>
    <mergeCell ref="I23:J23"/>
    <mergeCell ref="B26:C26"/>
    <mergeCell ref="D26:E26"/>
    <mergeCell ref="F26:G26"/>
    <mergeCell ref="I26:J26"/>
    <mergeCell ref="A27:H27"/>
    <mergeCell ref="I27:J27"/>
    <mergeCell ref="B28:C28"/>
    <mergeCell ref="D28:E28"/>
    <mergeCell ref="F28:G28"/>
    <mergeCell ref="I28:J28"/>
    <mergeCell ref="A32:H32"/>
    <mergeCell ref="I32:J32"/>
    <mergeCell ref="B29:C29"/>
    <mergeCell ref="D29:E29"/>
    <mergeCell ref="F29:G29"/>
    <mergeCell ref="I29:J29"/>
    <mergeCell ref="A30:H30"/>
    <mergeCell ref="I30:J30"/>
    <mergeCell ref="B31:C31"/>
    <mergeCell ref="D31:E31"/>
    <mergeCell ref="F31:G31"/>
    <mergeCell ref="I31:J31"/>
  </mergeCells>
  <printOptions horizontalCentered="1"/>
  <pageMargins left="0.25" right="0.25" top="0.5" bottom="0.25" header="0.25" footer="0.25"/>
  <pageSetup paperSize="9" scale="95" orientation="portrait" r:id="rId1"/>
  <headerFooter>
    <oddFooter>Page &amp;P of &amp;N</oddFooter>
  </headerFooter>
  <drawing r:id="rId2"/>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1"/>
  <sheetViews>
    <sheetView view="pageBreakPreview" topLeftCell="A4" zoomScaleNormal="115" zoomScaleSheetLayoutView="100" workbookViewId="0">
      <selection activeCell="D8" sqref="D8"/>
    </sheetView>
  </sheetViews>
  <sheetFormatPr defaultColWidth="8.83203125" defaultRowHeight="12.75" x14ac:dyDescent="0.2"/>
  <cols>
    <col min="1" max="1" width="6.5" style="22" customWidth="1"/>
    <col min="2" max="2" width="51.5" style="21" customWidth="1"/>
    <col min="3" max="3" width="12" style="21" customWidth="1"/>
    <col min="4" max="4" width="8.6640625" style="21" customWidth="1"/>
    <col min="5" max="5" width="12" style="22" customWidth="1"/>
    <col min="6" max="7" width="19.5" style="21" customWidth="1"/>
    <col min="8" max="16384" width="8.83203125" style="21"/>
  </cols>
  <sheetData>
    <row r="1" spans="1:7" ht="36.75" customHeight="1" x14ac:dyDescent="0.2">
      <c r="A1" s="267" t="s">
        <v>363</v>
      </c>
      <c r="B1" s="267"/>
      <c r="C1" s="267"/>
      <c r="D1" s="267"/>
      <c r="E1" s="267"/>
      <c r="F1" s="267"/>
    </row>
    <row r="2" spans="1:7" ht="25.9" customHeight="1" x14ac:dyDescent="0.2">
      <c r="A2" s="76" t="s">
        <v>119</v>
      </c>
      <c r="B2" s="76" t="s">
        <v>120</v>
      </c>
      <c r="C2" s="76" t="s">
        <v>121</v>
      </c>
      <c r="D2" s="76" t="s">
        <v>122</v>
      </c>
      <c r="E2" s="96" t="s">
        <v>364</v>
      </c>
      <c r="F2" s="96" t="s">
        <v>365</v>
      </c>
    </row>
    <row r="3" spans="1:7" ht="49.15" customHeight="1" x14ac:dyDescent="0.2">
      <c r="A3" s="93">
        <v>10.1</v>
      </c>
      <c r="B3" s="82" t="s">
        <v>366</v>
      </c>
      <c r="C3" s="82"/>
      <c r="D3" s="82"/>
      <c r="E3" s="96"/>
      <c r="F3" s="82"/>
    </row>
    <row r="4" spans="1:7" ht="15" customHeight="1" x14ac:dyDescent="0.2">
      <c r="A4" s="97" t="s">
        <v>130</v>
      </c>
      <c r="B4" s="89" t="s">
        <v>367</v>
      </c>
      <c r="C4" s="91">
        <v>50</v>
      </c>
      <c r="D4" s="97" t="s">
        <v>368</v>
      </c>
      <c r="E4" s="96">
        <v>10000</v>
      </c>
      <c r="F4" s="84">
        <f>+E4*C4</f>
        <v>500000</v>
      </c>
    </row>
    <row r="5" spans="1:7" ht="60" x14ac:dyDescent="0.2">
      <c r="A5" s="93">
        <v>10.199999999999999</v>
      </c>
      <c r="B5" s="82" t="s">
        <v>369</v>
      </c>
      <c r="C5" s="91">
        <v>500</v>
      </c>
      <c r="D5" s="97" t="s">
        <v>134</v>
      </c>
      <c r="E5" s="96">
        <v>120</v>
      </c>
      <c r="F5" s="84">
        <f>+E5*C5</f>
        <v>60000</v>
      </c>
    </row>
    <row r="6" spans="1:7" ht="48" x14ac:dyDescent="0.2">
      <c r="A6" s="93">
        <v>10.3</v>
      </c>
      <c r="B6" s="82" t="s">
        <v>370</v>
      </c>
      <c r="C6" s="91">
        <v>100</v>
      </c>
      <c r="D6" s="97" t="s">
        <v>134</v>
      </c>
      <c r="E6" s="96">
        <v>100</v>
      </c>
      <c r="F6" s="84">
        <f>+E6*C6</f>
        <v>10000</v>
      </c>
    </row>
    <row r="7" spans="1:7" ht="48" x14ac:dyDescent="0.2">
      <c r="A7" s="93">
        <v>10.4</v>
      </c>
      <c r="B7" s="82" t="s">
        <v>371</v>
      </c>
      <c r="C7" s="101">
        <v>2500</v>
      </c>
      <c r="D7" s="97" t="s">
        <v>146</v>
      </c>
      <c r="E7" s="96">
        <v>200</v>
      </c>
      <c r="F7" s="84">
        <f>+E7*C7</f>
        <v>500000</v>
      </c>
    </row>
    <row r="8" spans="1:7" ht="60" x14ac:dyDescent="0.2">
      <c r="A8" s="93">
        <v>10.5</v>
      </c>
      <c r="B8" s="82" t="s">
        <v>372</v>
      </c>
      <c r="C8" s="101">
        <v>2300</v>
      </c>
      <c r="D8" s="97" t="s">
        <v>146</v>
      </c>
      <c r="E8" s="96">
        <v>450</v>
      </c>
      <c r="F8" s="84">
        <f>+E8*C8</f>
        <v>1035000</v>
      </c>
    </row>
    <row r="9" spans="1:7" x14ac:dyDescent="0.2">
      <c r="A9" s="96"/>
      <c r="B9" s="82"/>
      <c r="C9" s="82"/>
      <c r="D9" s="82"/>
      <c r="E9" s="96"/>
      <c r="F9" s="82"/>
    </row>
    <row r="10" spans="1:7" ht="22.15" customHeight="1" x14ac:dyDescent="0.2">
      <c r="A10" s="294" t="s">
        <v>118</v>
      </c>
      <c r="B10" s="295"/>
      <c r="C10" s="295"/>
      <c r="D10" s="295"/>
      <c r="E10" s="296"/>
      <c r="F10" s="13">
        <f>SUM(F4:F9)</f>
        <v>2105000</v>
      </c>
    </row>
    <row r="11" spans="1:7" ht="12.75" customHeight="1" x14ac:dyDescent="0.2">
      <c r="A11" s="329"/>
      <c r="B11" s="329"/>
      <c r="C11" s="329"/>
      <c r="D11" s="329"/>
      <c r="E11" s="329"/>
      <c r="F11" s="329"/>
      <c r="G11" s="329"/>
    </row>
  </sheetData>
  <mergeCells count="3">
    <mergeCell ref="A1:F1"/>
    <mergeCell ref="A10:E10"/>
    <mergeCell ref="A11:G11"/>
  </mergeCells>
  <printOptions horizontalCentered="1"/>
  <pageMargins left="0.25" right="0.25" top="0.5" bottom="0.25" header="0.25" footer="0.25"/>
  <pageSetup paperSize="9" scale="90" orientation="portrait" horizontalDpi="300" verticalDpi="300" r:id="rId1"/>
  <headerFooter>
    <oddFooter>Page &amp;P of &amp;N</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view="pageBreakPreview" zoomScaleNormal="85" zoomScaleSheetLayoutView="100" workbookViewId="0">
      <selection activeCell="B6" sqref="B6"/>
    </sheetView>
  </sheetViews>
  <sheetFormatPr defaultColWidth="8.83203125" defaultRowHeight="12.75" x14ac:dyDescent="0.2"/>
  <cols>
    <col min="1" max="1" width="6.6640625" style="184" customWidth="1"/>
    <col min="2" max="2" width="51.83203125" style="193" customWidth="1"/>
    <col min="3" max="4" width="12.83203125" style="193" customWidth="1"/>
    <col min="5" max="5" width="12.5" style="214" customWidth="1"/>
    <col min="6" max="6" width="17.5" style="193" customWidth="1"/>
    <col min="7" max="16384" width="8.83203125" style="193"/>
  </cols>
  <sheetData>
    <row r="1" spans="1:6" ht="40.15" customHeight="1" x14ac:dyDescent="0.2">
      <c r="A1" s="330" t="s">
        <v>75</v>
      </c>
      <c r="B1" s="331"/>
      <c r="C1" s="331"/>
      <c r="D1" s="331"/>
      <c r="E1" s="331"/>
      <c r="F1" s="331"/>
    </row>
    <row r="2" spans="1:6" s="184" customFormat="1" ht="24" x14ac:dyDescent="0.2">
      <c r="A2" s="180" t="s">
        <v>119</v>
      </c>
      <c r="B2" s="180" t="s">
        <v>120</v>
      </c>
      <c r="C2" s="181" t="s">
        <v>121</v>
      </c>
      <c r="D2" s="181" t="s">
        <v>122</v>
      </c>
      <c r="E2" s="182" t="s">
        <v>126</v>
      </c>
      <c r="F2" s="183" t="s">
        <v>127</v>
      </c>
    </row>
    <row r="3" spans="1:6" x14ac:dyDescent="0.2">
      <c r="A3" s="185">
        <v>1</v>
      </c>
      <c r="B3" s="195" t="s">
        <v>214</v>
      </c>
      <c r="C3" s="196"/>
      <c r="D3" s="196"/>
      <c r="E3" s="182"/>
      <c r="F3" s="197"/>
    </row>
    <row r="4" spans="1:6" ht="109.5" customHeight="1" x14ac:dyDescent="0.2">
      <c r="A4" s="186">
        <v>1.1000000000000001</v>
      </c>
      <c r="B4" s="189" t="s">
        <v>373</v>
      </c>
      <c r="C4" s="198">
        <v>6605.8395499999997</v>
      </c>
      <c r="D4" s="199" t="s">
        <v>216</v>
      </c>
      <c r="E4" s="182">
        <v>10</v>
      </c>
      <c r="F4" s="192">
        <f>+E4*C4</f>
        <v>66058.395499999999</v>
      </c>
    </row>
    <row r="5" spans="1:6" ht="99" customHeight="1" x14ac:dyDescent="0.2">
      <c r="A5" s="186">
        <v>1.2</v>
      </c>
      <c r="B5" s="189" t="s">
        <v>374</v>
      </c>
      <c r="C5" s="198">
        <v>356</v>
      </c>
      <c r="D5" s="199" t="s">
        <v>134</v>
      </c>
      <c r="E5" s="182">
        <v>25</v>
      </c>
      <c r="F5" s="192">
        <f>+E5*C5</f>
        <v>8900</v>
      </c>
    </row>
    <row r="6" spans="1:6" ht="73.150000000000006" customHeight="1" x14ac:dyDescent="0.2">
      <c r="A6" s="186">
        <v>1.3</v>
      </c>
      <c r="B6" s="189" t="s">
        <v>375</v>
      </c>
      <c r="C6" s="196"/>
      <c r="D6" s="196"/>
      <c r="E6" s="182"/>
      <c r="F6" s="197"/>
    </row>
    <row r="7" spans="1:6" x14ac:dyDescent="0.2">
      <c r="A7" s="187" t="s">
        <v>130</v>
      </c>
      <c r="B7" s="189" t="s">
        <v>219</v>
      </c>
      <c r="C7" s="198">
        <v>3500</v>
      </c>
      <c r="D7" s="199" t="s">
        <v>216</v>
      </c>
      <c r="E7" s="176">
        <f>ROUND(((28*1.2)+5)*1.2,2)</f>
        <v>46.32</v>
      </c>
      <c r="F7" s="192">
        <f>+E7*C7</f>
        <v>162120</v>
      </c>
    </row>
    <row r="8" spans="1:6" ht="90" customHeight="1" x14ac:dyDescent="0.2">
      <c r="A8" s="186">
        <v>1.4</v>
      </c>
      <c r="B8" s="197" t="s">
        <v>376</v>
      </c>
      <c r="C8" s="198">
        <v>356</v>
      </c>
      <c r="D8" s="199" t="s">
        <v>134</v>
      </c>
      <c r="E8" s="176">
        <f>ROUND(((70*1.2)+10)*1.2,2)*0.5</f>
        <v>56.4</v>
      </c>
      <c r="F8" s="192">
        <f>+E8*C8</f>
        <v>20078.399999999998</v>
      </c>
    </row>
    <row r="9" spans="1:6" ht="96" x14ac:dyDescent="0.2">
      <c r="A9" s="186">
        <v>1.5</v>
      </c>
      <c r="B9" s="200" t="s">
        <v>377</v>
      </c>
      <c r="C9" s="201">
        <f>184.99505+50</f>
        <v>234.99504999999999</v>
      </c>
      <c r="D9" s="202" t="s">
        <v>216</v>
      </c>
      <c r="E9" s="203">
        <v>270</v>
      </c>
      <c r="F9" s="192">
        <f>+E9*C9</f>
        <v>63448.663499999995</v>
      </c>
    </row>
    <row r="10" spans="1:6" ht="155.1" customHeight="1" x14ac:dyDescent="0.2">
      <c r="A10" s="186">
        <v>1.6</v>
      </c>
      <c r="B10" s="200" t="s">
        <v>378</v>
      </c>
      <c r="C10" s="198">
        <v>1109.0764260000001</v>
      </c>
      <c r="D10" s="202" t="s">
        <v>216</v>
      </c>
      <c r="E10" s="204">
        <v>372</v>
      </c>
      <c r="F10" s="205">
        <f>+E10*C10</f>
        <v>412576.43047200004</v>
      </c>
    </row>
    <row r="11" spans="1:6" ht="72" x14ac:dyDescent="0.2">
      <c r="A11" s="186">
        <v>1.7</v>
      </c>
      <c r="B11" s="200" t="s">
        <v>379</v>
      </c>
      <c r="C11" s="206">
        <f>(4535.17348203927/1000)</f>
        <v>4.5351734820392702</v>
      </c>
      <c r="D11" s="202" t="s">
        <v>132</v>
      </c>
      <c r="E11" s="207">
        <v>282900</v>
      </c>
      <c r="F11" s="192">
        <f>+E11*C11</f>
        <v>1283000.5780689095</v>
      </c>
    </row>
    <row r="12" spans="1:6" ht="73.5" customHeight="1" x14ac:dyDescent="0.2">
      <c r="A12" s="188">
        <v>1.8</v>
      </c>
      <c r="B12" s="197" t="s">
        <v>380</v>
      </c>
      <c r="C12" s="197"/>
      <c r="D12" s="197"/>
      <c r="E12" s="191"/>
      <c r="F12" s="197"/>
    </row>
    <row r="13" spans="1:6" ht="17.25" customHeight="1" x14ac:dyDescent="0.2">
      <c r="A13" s="187" t="s">
        <v>130</v>
      </c>
      <c r="B13" s="189" t="s">
        <v>381</v>
      </c>
      <c r="C13" s="190">
        <f>25*10</f>
        <v>250</v>
      </c>
      <c r="D13" s="187" t="s">
        <v>134</v>
      </c>
      <c r="E13" s="191">
        <v>180</v>
      </c>
      <c r="F13" s="192">
        <f>+E13*C13</f>
        <v>45000</v>
      </c>
    </row>
    <row r="14" spans="1:6" ht="137.65" customHeight="1" x14ac:dyDescent="0.2">
      <c r="A14" s="194">
        <v>1.9</v>
      </c>
      <c r="B14" s="208" t="s">
        <v>163</v>
      </c>
      <c r="C14" s="209">
        <v>624</v>
      </c>
      <c r="D14" s="210" t="s">
        <v>134</v>
      </c>
      <c r="E14" s="211">
        <v>70</v>
      </c>
      <c r="F14" s="212">
        <f>+E14*C14</f>
        <v>43680</v>
      </c>
    </row>
    <row r="15" spans="1:6" ht="20.65" customHeight="1" x14ac:dyDescent="0.2">
      <c r="A15" s="332" t="s">
        <v>118</v>
      </c>
      <c r="B15" s="332"/>
      <c r="C15" s="332"/>
      <c r="D15" s="332"/>
      <c r="E15" s="332"/>
      <c r="F15" s="213">
        <f>SUM(F4:F14)</f>
        <v>2104862.4675409095</v>
      </c>
    </row>
  </sheetData>
  <mergeCells count="2">
    <mergeCell ref="A1:F1"/>
    <mergeCell ref="A15:E15"/>
  </mergeCells>
  <printOptions horizontalCentered="1"/>
  <pageMargins left="0.25" right="0.25" top="0.5" bottom="0.25" header="0.25" footer="0.25"/>
  <pageSetup paperSize="9" scale="90" orientation="portrait" r:id="rId1"/>
  <headerFooter>
    <oddFooter>Page &amp;P of &amp;N</oddFooter>
  </headerFooter>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view="pageBreakPreview" zoomScaleNormal="85" zoomScaleSheetLayoutView="100" workbookViewId="0">
      <selection activeCell="D4" sqref="D4"/>
    </sheetView>
  </sheetViews>
  <sheetFormatPr defaultColWidth="8.83203125" defaultRowHeight="12.75" x14ac:dyDescent="0.2"/>
  <cols>
    <col min="1" max="1" width="6.6640625" style="184" customWidth="1"/>
    <col min="2" max="2" width="51.83203125" style="193" customWidth="1"/>
    <col min="3" max="4" width="12.83203125" style="193" customWidth="1"/>
    <col min="5" max="5" width="12.5" style="214" customWidth="1"/>
    <col min="6" max="6" width="17.5" style="193" customWidth="1"/>
    <col min="7" max="16384" width="8.83203125" style="193"/>
  </cols>
  <sheetData>
    <row r="1" spans="1:6" ht="40.15" customHeight="1" x14ac:dyDescent="0.2">
      <c r="A1" s="330" t="s">
        <v>77</v>
      </c>
      <c r="B1" s="331"/>
      <c r="C1" s="331"/>
      <c r="D1" s="331"/>
      <c r="E1" s="331"/>
      <c r="F1" s="331"/>
    </row>
    <row r="2" spans="1:6" s="184" customFormat="1" ht="24" x14ac:dyDescent="0.2">
      <c r="A2" s="180" t="s">
        <v>119</v>
      </c>
      <c r="B2" s="180" t="s">
        <v>120</v>
      </c>
      <c r="C2" s="181" t="s">
        <v>121</v>
      </c>
      <c r="D2" s="181" t="s">
        <v>122</v>
      </c>
      <c r="E2" s="182" t="s">
        <v>126</v>
      </c>
      <c r="F2" s="183" t="s">
        <v>127</v>
      </c>
    </row>
    <row r="3" spans="1:6" x14ac:dyDescent="0.2">
      <c r="A3" s="185">
        <v>1</v>
      </c>
      <c r="B3" s="195" t="s">
        <v>214</v>
      </c>
      <c r="C3" s="196"/>
      <c r="D3" s="196"/>
      <c r="E3" s="182"/>
      <c r="F3" s="197"/>
    </row>
    <row r="4" spans="1:6" ht="119.65" customHeight="1" x14ac:dyDescent="0.2">
      <c r="A4" s="186">
        <v>1.1000000000000001</v>
      </c>
      <c r="B4" s="189" t="s">
        <v>76</v>
      </c>
      <c r="C4" s="198">
        <v>1</v>
      </c>
      <c r="D4" s="202" t="s">
        <v>78</v>
      </c>
      <c r="E4" s="182">
        <v>1850000</v>
      </c>
      <c r="F4" s="192">
        <f>+E4*C4</f>
        <v>1850000</v>
      </c>
    </row>
    <row r="5" spans="1:6" ht="20.65" customHeight="1" x14ac:dyDescent="0.2">
      <c r="A5" s="333" t="s">
        <v>118</v>
      </c>
      <c r="B5" s="334"/>
      <c r="C5" s="334"/>
      <c r="D5" s="334"/>
      <c r="E5" s="335"/>
      <c r="F5" s="213">
        <f>SUM(F4:F4)</f>
        <v>1850000</v>
      </c>
    </row>
  </sheetData>
  <mergeCells count="2">
    <mergeCell ref="A1:F1"/>
    <mergeCell ref="A5:E5"/>
  </mergeCells>
  <pageMargins left="0.7" right="0.7" top="0.75" bottom="0.75" header="0.3" footer="0.3"/>
  <pageSetup scale="78" orientation="portrait" r:id="rId1"/>
  <headerFooter>
    <oddFooter>Page &amp;P of &amp;N</oddFooter>
  </headerFooter>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39"/>
  <sheetViews>
    <sheetView view="pageBreakPreview" zoomScaleNormal="85" zoomScaleSheetLayoutView="100" workbookViewId="0">
      <pane ySplit="2" topLeftCell="A24" activePane="bottomLeft" state="frozen"/>
      <selection pane="bottomLeft" activeCell="E26" sqref="E26"/>
    </sheetView>
  </sheetViews>
  <sheetFormatPr defaultColWidth="8.83203125" defaultRowHeight="12.75" x14ac:dyDescent="0.2"/>
  <cols>
    <col min="1" max="1" width="6.6640625" style="18" customWidth="1"/>
    <col min="2" max="2" width="15.33203125" style="18" customWidth="1"/>
    <col min="3" max="3" width="51.83203125" style="6" customWidth="1"/>
    <col min="4" max="5" width="12.83203125" style="18" customWidth="1"/>
    <col min="6" max="6" width="12.5" style="9" customWidth="1"/>
    <col min="7" max="7" width="17.5" style="6" customWidth="1"/>
    <col min="8" max="16384" width="8.83203125" style="6"/>
  </cols>
  <sheetData>
    <row r="1" spans="1:9" ht="37.5" customHeight="1" x14ac:dyDescent="0.2">
      <c r="A1" s="256" t="s">
        <v>23</v>
      </c>
      <c r="B1" s="256"/>
      <c r="C1" s="256"/>
      <c r="D1" s="256"/>
      <c r="E1" s="256"/>
      <c r="F1" s="256"/>
      <c r="G1" s="256"/>
    </row>
    <row r="2" spans="1:9" ht="26.25" customHeight="1" x14ac:dyDescent="0.2">
      <c r="A2" s="51" t="s">
        <v>24</v>
      </c>
      <c r="B2" s="215"/>
      <c r="C2" s="51" t="s">
        <v>25</v>
      </c>
      <c r="D2" s="51" t="s">
        <v>26</v>
      </c>
      <c r="E2" s="51" t="s">
        <v>27</v>
      </c>
      <c r="F2" s="52" t="s">
        <v>28</v>
      </c>
      <c r="G2" s="53" t="s">
        <v>29</v>
      </c>
    </row>
    <row r="3" spans="1:9" ht="15.75" customHeight="1" x14ac:dyDescent="0.2">
      <c r="A3" s="54">
        <v>2</v>
      </c>
      <c r="B3" s="54"/>
      <c r="C3" s="61" t="s">
        <v>30</v>
      </c>
      <c r="D3" s="53"/>
      <c r="E3" s="53"/>
      <c r="F3" s="52"/>
      <c r="G3" s="56"/>
    </row>
    <row r="4" spans="1:9" ht="131.1" customHeight="1" x14ac:dyDescent="0.2">
      <c r="A4" s="55">
        <v>2.1</v>
      </c>
      <c r="B4" s="55" t="s">
        <v>383</v>
      </c>
      <c r="C4" s="56" t="s">
        <v>31</v>
      </c>
      <c r="D4" s="65">
        <v>30000</v>
      </c>
      <c r="E4" s="216" t="s">
        <v>382</v>
      </c>
      <c r="F4" s="52">
        <v>3176.25</v>
      </c>
      <c r="G4" s="59">
        <f>+F4*D4</f>
        <v>95287500</v>
      </c>
    </row>
    <row r="5" spans="1:9" ht="108.6" customHeight="1" x14ac:dyDescent="0.2">
      <c r="A5" s="55">
        <v>2.2000000000000002</v>
      </c>
      <c r="B5" s="55" t="s">
        <v>384</v>
      </c>
      <c r="C5" s="68" t="s">
        <v>32</v>
      </c>
      <c r="D5" s="65">
        <v>8200</v>
      </c>
      <c r="E5" s="57" t="s">
        <v>33</v>
      </c>
      <c r="F5" s="52">
        <v>9.74</v>
      </c>
      <c r="G5" s="59">
        <f>+F5*D5</f>
        <v>79868</v>
      </c>
    </row>
    <row r="6" spans="1:9" ht="97.15" customHeight="1" x14ac:dyDescent="0.2">
      <c r="A6" s="55">
        <v>2.2999999999999998</v>
      </c>
      <c r="B6" s="55" t="s">
        <v>385</v>
      </c>
      <c r="C6" s="56" t="s">
        <v>34</v>
      </c>
      <c r="D6" s="53"/>
      <c r="E6" s="53"/>
      <c r="F6" s="52"/>
      <c r="G6" s="56"/>
    </row>
    <row r="7" spans="1:9" ht="17.25" customHeight="1" x14ac:dyDescent="0.2">
      <c r="A7" s="57" t="s">
        <v>35</v>
      </c>
      <c r="B7" s="57"/>
      <c r="C7" s="58" t="s">
        <v>36</v>
      </c>
      <c r="D7" s="65">
        <v>28600</v>
      </c>
      <c r="E7" s="216" t="s">
        <v>386</v>
      </c>
      <c r="F7" s="52">
        <v>354</v>
      </c>
      <c r="G7" s="59">
        <f>+F7*D7</f>
        <v>10124400</v>
      </c>
    </row>
    <row r="8" spans="1:9" ht="97.15" customHeight="1" x14ac:dyDescent="0.2">
      <c r="A8" s="55">
        <v>2.2999999999999998</v>
      </c>
      <c r="B8" s="55" t="s">
        <v>387</v>
      </c>
      <c r="C8" s="217" t="s">
        <v>388</v>
      </c>
      <c r="D8" s="53"/>
      <c r="E8" s="53"/>
      <c r="F8" s="52"/>
      <c r="G8" s="56"/>
    </row>
    <row r="9" spans="1:9" ht="17.25" customHeight="1" x14ac:dyDescent="0.2">
      <c r="A9" s="57" t="s">
        <v>35</v>
      </c>
      <c r="B9" s="57"/>
      <c r="C9" s="58" t="s">
        <v>36</v>
      </c>
      <c r="D9" s="65">
        <v>28600</v>
      </c>
      <c r="E9" s="216" t="s">
        <v>386</v>
      </c>
      <c r="F9" s="52">
        <v>3630</v>
      </c>
      <c r="G9" s="59">
        <f>+F9*D9</f>
        <v>103818000</v>
      </c>
    </row>
    <row r="10" spans="1:9" ht="96" customHeight="1" x14ac:dyDescent="0.2">
      <c r="A10" s="55">
        <v>2.4</v>
      </c>
      <c r="B10" s="55" t="s">
        <v>389</v>
      </c>
      <c r="C10" s="68" t="s">
        <v>37</v>
      </c>
      <c r="D10" s="65">
        <f>6600*0.5</f>
        <v>3300</v>
      </c>
      <c r="E10" s="216" t="s">
        <v>390</v>
      </c>
      <c r="F10" s="52">
        <v>2684</v>
      </c>
      <c r="G10" s="59">
        <f>+F10*D10</f>
        <v>8857200</v>
      </c>
    </row>
    <row r="11" spans="1:9" ht="20.65" customHeight="1" x14ac:dyDescent="0.2">
      <c r="A11" s="53"/>
      <c r="B11" s="53"/>
      <c r="C11" s="56"/>
      <c r="D11" s="53"/>
      <c r="E11" s="53"/>
      <c r="F11" s="52"/>
      <c r="G11" s="56"/>
    </row>
    <row r="12" spans="1:9" s="64" customFormat="1" ht="19.5" customHeight="1" x14ac:dyDescent="0.2">
      <c r="A12" s="254" t="s">
        <v>118</v>
      </c>
      <c r="B12" s="254"/>
      <c r="C12" s="254"/>
      <c r="D12" s="254"/>
      <c r="E12" s="254"/>
      <c r="F12" s="254"/>
      <c r="G12" s="63">
        <f>SUM(G4:G10)</f>
        <v>218166968</v>
      </c>
    </row>
    <row r="13" spans="1:9" ht="15.75" customHeight="1" x14ac:dyDescent="0.2">
      <c r="A13" s="54">
        <v>3</v>
      </c>
      <c r="B13" s="54"/>
      <c r="C13" s="61" t="s">
        <v>39</v>
      </c>
      <c r="D13" s="53"/>
      <c r="E13" s="53"/>
      <c r="F13" s="52"/>
      <c r="G13" s="56"/>
    </row>
    <row r="14" spans="1:9" ht="113.1" customHeight="1" x14ac:dyDescent="0.2">
      <c r="A14" s="55">
        <v>3.1</v>
      </c>
      <c r="B14" s="55" t="s">
        <v>391</v>
      </c>
      <c r="C14" s="56" t="s">
        <v>40</v>
      </c>
      <c r="D14" s="67">
        <v>3000</v>
      </c>
      <c r="E14" s="216" t="s">
        <v>390</v>
      </c>
      <c r="F14" s="66">
        <v>11288.75</v>
      </c>
      <c r="G14" s="59">
        <f>+F14*D14</f>
        <v>33866250</v>
      </c>
    </row>
    <row r="15" spans="1:9" ht="119.1" customHeight="1" x14ac:dyDescent="0.2">
      <c r="A15" s="55">
        <v>3.2</v>
      </c>
      <c r="B15" s="55" t="s">
        <v>392</v>
      </c>
      <c r="C15" s="56" t="s">
        <v>41</v>
      </c>
      <c r="D15" s="65">
        <v>5500</v>
      </c>
      <c r="E15" s="216" t="s">
        <v>390</v>
      </c>
      <c r="F15" s="66">
        <v>12595</v>
      </c>
      <c r="G15" s="59">
        <f>+F15*D15</f>
        <v>69272500</v>
      </c>
    </row>
    <row r="16" spans="1:9" ht="119.1" customHeight="1" x14ac:dyDescent="0.2">
      <c r="A16" s="55">
        <v>3.2</v>
      </c>
      <c r="B16" s="55" t="s">
        <v>393</v>
      </c>
      <c r="C16" s="56" t="s">
        <v>41</v>
      </c>
      <c r="D16" s="65">
        <v>16418</v>
      </c>
      <c r="E16" s="216" t="s">
        <v>394</v>
      </c>
      <c r="F16" s="66">
        <v>3127.41</v>
      </c>
      <c r="G16" s="59">
        <f>+F16*D16</f>
        <v>51345817.379999995</v>
      </c>
      <c r="H16" s="6">
        <f>5500/0.67</f>
        <v>8208.9552238805973</v>
      </c>
      <c r="I16" s="6">
        <f>+H16*2</f>
        <v>16417.910447761195</v>
      </c>
    </row>
    <row r="17" spans="1:9" ht="105" x14ac:dyDescent="0.2">
      <c r="A17" s="55">
        <v>3.3</v>
      </c>
      <c r="B17" s="55" t="s">
        <v>392</v>
      </c>
      <c r="C17" s="68" t="s">
        <v>124</v>
      </c>
      <c r="D17" s="53"/>
      <c r="E17" s="53"/>
      <c r="F17" s="52"/>
      <c r="G17" s="56"/>
    </row>
    <row r="18" spans="1:9" ht="17.25" customHeight="1" x14ac:dyDescent="0.2">
      <c r="A18" s="57" t="s">
        <v>35</v>
      </c>
      <c r="B18" s="57"/>
      <c r="C18" s="58" t="s">
        <v>42</v>
      </c>
      <c r="D18" s="65">
        <v>1650</v>
      </c>
      <c r="E18" s="216" t="s">
        <v>390</v>
      </c>
      <c r="F18" s="66">
        <v>12595</v>
      </c>
      <c r="G18" s="59">
        <f t="shared" ref="G18:G19" si="0">+F18*D18</f>
        <v>20781750</v>
      </c>
      <c r="H18" s="6">
        <f>6600*0.25</f>
        <v>1650</v>
      </c>
      <c r="I18" s="6">
        <f>+H18*2</f>
        <v>3300</v>
      </c>
    </row>
    <row r="19" spans="1:9" ht="17.25" customHeight="1" x14ac:dyDescent="0.2">
      <c r="A19" s="57" t="s">
        <v>43</v>
      </c>
      <c r="B19" s="57"/>
      <c r="C19" s="69" t="s">
        <v>73</v>
      </c>
      <c r="D19" s="65">
        <v>1122</v>
      </c>
      <c r="E19" s="216" t="s">
        <v>390</v>
      </c>
      <c r="F19" s="66">
        <v>12595</v>
      </c>
      <c r="G19" s="59">
        <f t="shared" si="0"/>
        <v>14131590</v>
      </c>
      <c r="H19" s="6">
        <f>6600*0.17</f>
        <v>1122</v>
      </c>
    </row>
    <row r="20" spans="1:9" ht="167.25" customHeight="1" x14ac:dyDescent="0.2">
      <c r="A20" s="55">
        <v>3.4</v>
      </c>
      <c r="B20" s="55" t="s">
        <v>412</v>
      </c>
      <c r="C20" s="151" t="s">
        <v>44</v>
      </c>
      <c r="D20" s="53"/>
      <c r="E20" s="53"/>
      <c r="F20" s="52"/>
      <c r="G20" s="56"/>
    </row>
    <row r="21" spans="1:9" ht="16.5" customHeight="1" x14ac:dyDescent="0.2">
      <c r="A21" s="53"/>
      <c r="B21" s="53"/>
      <c r="C21" s="61" t="s">
        <v>45</v>
      </c>
      <c r="D21" s="53"/>
      <c r="E21" s="53"/>
      <c r="F21" s="52"/>
      <c r="G21" s="56"/>
    </row>
    <row r="22" spans="1:9" ht="17.25" customHeight="1" x14ac:dyDescent="0.2">
      <c r="A22" s="57" t="s">
        <v>46</v>
      </c>
      <c r="B22" s="57"/>
      <c r="C22" s="58" t="s">
        <v>47</v>
      </c>
      <c r="D22" s="65">
        <v>8700</v>
      </c>
      <c r="E22" s="216" t="s">
        <v>413</v>
      </c>
      <c r="F22" s="66">
        <v>2716.11</v>
      </c>
      <c r="G22" s="59">
        <f>+F22*D22</f>
        <v>23630157</v>
      </c>
    </row>
    <row r="23" spans="1:9" ht="13.5" customHeight="1" x14ac:dyDescent="0.2">
      <c r="A23" s="53"/>
      <c r="B23" s="53"/>
      <c r="C23" s="56"/>
      <c r="D23" s="53"/>
      <c r="E23" s="53"/>
      <c r="F23" s="52"/>
      <c r="G23" s="56"/>
    </row>
    <row r="24" spans="1:9" ht="22.5" customHeight="1" x14ac:dyDescent="0.2">
      <c r="A24" s="255" t="s">
        <v>48</v>
      </c>
      <c r="B24" s="255"/>
      <c r="C24" s="255"/>
      <c r="D24" s="255"/>
      <c r="E24" s="255"/>
      <c r="F24" s="70"/>
      <c r="G24" s="56"/>
    </row>
    <row r="25" spans="1:9" ht="15.75" customHeight="1" x14ac:dyDescent="0.2">
      <c r="A25" s="54">
        <v>3</v>
      </c>
      <c r="B25" s="54"/>
      <c r="C25" s="61" t="s">
        <v>39</v>
      </c>
      <c r="D25" s="53"/>
      <c r="E25" s="53"/>
      <c r="F25" s="52"/>
      <c r="G25" s="56"/>
    </row>
    <row r="26" spans="1:9" ht="17.25" customHeight="1" x14ac:dyDescent="0.2">
      <c r="A26" s="57" t="s">
        <v>49</v>
      </c>
      <c r="B26" s="55" t="s">
        <v>395</v>
      </c>
      <c r="C26" s="58" t="s">
        <v>50</v>
      </c>
      <c r="D26" s="65">
        <v>6000</v>
      </c>
      <c r="E26" s="216" t="s">
        <v>413</v>
      </c>
      <c r="F26" s="66">
        <v>2716.11</v>
      </c>
      <c r="G26" s="59">
        <f t="shared" ref="G26:G28" si="1">+F26*D26</f>
        <v>16296660</v>
      </c>
    </row>
    <row r="27" spans="1:9" ht="17.25" customHeight="1" x14ac:dyDescent="0.2">
      <c r="A27" s="57" t="s">
        <v>51</v>
      </c>
      <c r="B27" s="55" t="s">
        <v>395</v>
      </c>
      <c r="C27" s="58" t="s">
        <v>52</v>
      </c>
      <c r="D27" s="67">
        <v>475</v>
      </c>
      <c r="E27" s="216" t="s">
        <v>413</v>
      </c>
      <c r="F27" s="66">
        <v>2716.11</v>
      </c>
      <c r="G27" s="59">
        <f t="shared" si="1"/>
        <v>1290152.25</v>
      </c>
    </row>
    <row r="28" spans="1:9" ht="17.25" customHeight="1" x14ac:dyDescent="0.2">
      <c r="A28" s="57" t="s">
        <v>53</v>
      </c>
      <c r="B28" s="55" t="s">
        <v>395</v>
      </c>
      <c r="C28" s="58" t="s">
        <v>54</v>
      </c>
      <c r="D28" s="65">
        <v>3300</v>
      </c>
      <c r="E28" s="216" t="s">
        <v>413</v>
      </c>
      <c r="F28" s="66">
        <v>2716.11</v>
      </c>
      <c r="G28" s="59">
        <f t="shared" si="1"/>
        <v>8963163</v>
      </c>
    </row>
    <row r="29" spans="1:9" ht="16.5" customHeight="1" x14ac:dyDescent="0.2">
      <c r="A29" s="53"/>
      <c r="B29" s="53"/>
      <c r="C29" s="61" t="s">
        <v>55</v>
      </c>
      <c r="D29" s="53"/>
      <c r="E29" s="53"/>
      <c r="F29" s="52"/>
      <c r="G29" s="56"/>
    </row>
    <row r="30" spans="1:9" ht="17.25" customHeight="1" x14ac:dyDescent="0.2">
      <c r="A30" s="57" t="s">
        <v>46</v>
      </c>
      <c r="B30" s="55" t="s">
        <v>395</v>
      </c>
      <c r="C30" s="58" t="s">
        <v>56</v>
      </c>
      <c r="D30" s="67">
        <v>1900</v>
      </c>
      <c r="E30" s="216" t="s">
        <v>413</v>
      </c>
      <c r="F30" s="66">
        <v>2716.11</v>
      </c>
      <c r="G30" s="59">
        <f t="shared" ref="G30:G31" si="2">+F30*D30</f>
        <v>5160609</v>
      </c>
    </row>
    <row r="31" spans="1:9" ht="17.25" customHeight="1" x14ac:dyDescent="0.2">
      <c r="A31" s="57" t="s">
        <v>49</v>
      </c>
      <c r="B31" s="55" t="s">
        <v>395</v>
      </c>
      <c r="C31" s="58" t="s">
        <v>57</v>
      </c>
      <c r="D31" s="67">
        <v>1000</v>
      </c>
      <c r="E31" s="216" t="s">
        <v>413</v>
      </c>
      <c r="F31" s="66">
        <v>2716.11</v>
      </c>
      <c r="G31" s="59">
        <f t="shared" si="2"/>
        <v>2716110</v>
      </c>
    </row>
    <row r="32" spans="1:9" ht="17.25" customHeight="1" x14ac:dyDescent="0.2">
      <c r="A32" s="57" t="s">
        <v>51</v>
      </c>
      <c r="B32" s="55" t="s">
        <v>395</v>
      </c>
      <c r="C32" s="58" t="s">
        <v>58</v>
      </c>
      <c r="D32" s="53"/>
      <c r="E32" s="53"/>
      <c r="F32" s="52"/>
      <c r="G32" s="56"/>
    </row>
    <row r="33" spans="1:11" ht="17.25" customHeight="1" x14ac:dyDescent="0.2">
      <c r="A33" s="57" t="s">
        <v>59</v>
      </c>
      <c r="B33" s="55" t="s">
        <v>395</v>
      </c>
      <c r="C33" s="58" t="s">
        <v>60</v>
      </c>
      <c r="D33" s="67">
        <v>8300</v>
      </c>
      <c r="E33" s="216" t="s">
        <v>413</v>
      </c>
      <c r="F33" s="66">
        <v>2716.11</v>
      </c>
      <c r="G33" s="59">
        <f t="shared" ref="G33:G35" si="3">+F33*D33</f>
        <v>22543713</v>
      </c>
      <c r="I33" s="6">
        <f>D33/0.67</f>
        <v>12388.059701492537</v>
      </c>
      <c r="J33" s="6">
        <v>0.67</v>
      </c>
      <c r="K33" s="6">
        <f>J33*I33</f>
        <v>8300</v>
      </c>
    </row>
    <row r="34" spans="1:11" ht="17.25" customHeight="1" x14ac:dyDescent="0.2">
      <c r="A34" s="57" t="s">
        <v>53</v>
      </c>
      <c r="B34" s="55" t="s">
        <v>395</v>
      </c>
      <c r="C34" s="58" t="s">
        <v>61</v>
      </c>
      <c r="D34" s="67">
        <v>515</v>
      </c>
      <c r="E34" s="216" t="s">
        <v>413</v>
      </c>
      <c r="F34" s="66">
        <v>2716.11</v>
      </c>
      <c r="G34" s="59">
        <f t="shared" si="3"/>
        <v>1398796.6500000001</v>
      </c>
    </row>
    <row r="35" spans="1:11" ht="17.25" customHeight="1" x14ac:dyDescent="0.2">
      <c r="A35" s="57" t="s">
        <v>62</v>
      </c>
      <c r="B35" s="55" t="s">
        <v>395</v>
      </c>
      <c r="C35" s="58" t="s">
        <v>63</v>
      </c>
      <c r="D35" s="67">
        <v>300</v>
      </c>
      <c r="E35" s="216" t="s">
        <v>413</v>
      </c>
      <c r="F35" s="66">
        <v>2716.11</v>
      </c>
      <c r="G35" s="59">
        <f t="shared" si="3"/>
        <v>814833</v>
      </c>
    </row>
    <row r="36" spans="1:11" ht="91.5" customHeight="1" x14ac:dyDescent="0.2">
      <c r="A36" s="55">
        <v>3.5</v>
      </c>
      <c r="B36" s="55" t="s">
        <v>396</v>
      </c>
      <c r="C36" s="56" t="s">
        <v>64</v>
      </c>
      <c r="D36" s="71">
        <v>113</v>
      </c>
      <c r="E36" s="57" t="s">
        <v>65</v>
      </c>
      <c r="F36" s="72">
        <v>94850.71</v>
      </c>
      <c r="G36" s="59">
        <f>+F36*D36</f>
        <v>10718130.23</v>
      </c>
      <c r="H36" s="6">
        <f>4820/112</f>
        <v>43.035714285714285</v>
      </c>
      <c r="I36" s="6">
        <f>+H36*2.204</f>
        <v>94.85071428571429</v>
      </c>
      <c r="J36" s="6">
        <f>+I36*1000</f>
        <v>94850.71428571429</v>
      </c>
    </row>
    <row r="37" spans="1:11" ht="22.5" customHeight="1" x14ac:dyDescent="0.2">
      <c r="A37" s="253" t="s">
        <v>48</v>
      </c>
      <c r="B37" s="253"/>
      <c r="C37" s="253"/>
      <c r="D37" s="253"/>
      <c r="E37" s="253"/>
      <c r="F37" s="70"/>
      <c r="G37" s="60">
        <f>SUM(G13:G36)</f>
        <v>282930231.50999999</v>
      </c>
    </row>
    <row r="38" spans="1:11" ht="29.65" customHeight="1" x14ac:dyDescent="0.2">
      <c r="A38" s="53"/>
      <c r="B38" s="53"/>
      <c r="C38" s="53" t="s">
        <v>66</v>
      </c>
      <c r="D38" s="53"/>
      <c r="E38" s="53"/>
      <c r="F38" s="52"/>
      <c r="G38" s="56"/>
    </row>
    <row r="39" spans="1:11" ht="22.5" customHeight="1" x14ac:dyDescent="0.2">
      <c r="A39" s="253" t="s">
        <v>38</v>
      </c>
      <c r="B39" s="253"/>
      <c r="C39" s="253"/>
      <c r="D39" s="253"/>
      <c r="E39" s="253"/>
      <c r="F39" s="70"/>
      <c r="G39" s="56"/>
    </row>
  </sheetData>
  <mergeCells count="5">
    <mergeCell ref="A37:E37"/>
    <mergeCell ref="A12:F12"/>
    <mergeCell ref="A39:E39"/>
    <mergeCell ref="A24:E24"/>
    <mergeCell ref="A1:G1"/>
  </mergeCells>
  <printOptions horizontalCentered="1"/>
  <pageMargins left="0.25" right="0.25" top="0.5" bottom="0.25" header="0.25" footer="0.25"/>
  <pageSetup paperSize="9" scale="85" orientation="portrait" r:id="rId1"/>
  <headerFooter>
    <oddFooter>Page &amp;P of &amp;N</oddFooter>
  </headerFooter>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1"/>
  <sheetViews>
    <sheetView view="pageBreakPreview" topLeftCell="A4" zoomScale="130" zoomScaleNormal="115" zoomScaleSheetLayoutView="130" workbookViewId="0">
      <selection activeCell="D4" sqref="D4"/>
    </sheetView>
  </sheetViews>
  <sheetFormatPr defaultColWidth="8.83203125" defaultRowHeight="12.75" x14ac:dyDescent="0.2"/>
  <cols>
    <col min="1" max="2" width="6.6640625" style="18" customWidth="1"/>
    <col min="3" max="3" width="58.83203125" style="6" customWidth="1"/>
    <col min="4" max="4" width="11.1640625" style="6" customWidth="1"/>
    <col min="5" max="5" width="8.5" style="6" customWidth="1"/>
    <col min="6" max="6" width="15.1640625" style="9" customWidth="1"/>
    <col min="7" max="7" width="17.5" style="6" customWidth="1"/>
    <col min="8" max="16384" width="8.83203125" style="6"/>
  </cols>
  <sheetData>
    <row r="1" spans="1:9" ht="37.5" customHeight="1" x14ac:dyDescent="0.2">
      <c r="A1" s="257" t="s">
        <v>125</v>
      </c>
      <c r="B1" s="257"/>
      <c r="C1" s="256"/>
      <c r="D1" s="256"/>
      <c r="E1" s="256"/>
      <c r="F1" s="256"/>
      <c r="G1" s="256"/>
    </row>
    <row r="2" spans="1:9" s="18" customFormat="1" ht="26.25" customHeight="1" x14ac:dyDescent="0.2">
      <c r="A2" s="7" t="s">
        <v>24</v>
      </c>
      <c r="B2" s="7"/>
      <c r="C2" s="7" t="s">
        <v>25</v>
      </c>
      <c r="D2" s="7" t="s">
        <v>26</v>
      </c>
      <c r="E2" s="7" t="s">
        <v>27</v>
      </c>
      <c r="F2" s="8" t="s">
        <v>28</v>
      </c>
      <c r="G2" s="4" t="s">
        <v>29</v>
      </c>
    </row>
    <row r="3" spans="1:9" ht="20.65" customHeight="1" x14ac:dyDescent="0.2">
      <c r="A3" s="43">
        <v>4</v>
      </c>
      <c r="B3" s="43"/>
      <c r="C3" s="73" t="s">
        <v>67</v>
      </c>
      <c r="D3" s="3"/>
      <c r="E3" s="3"/>
      <c r="F3" s="8"/>
      <c r="G3" s="3"/>
    </row>
    <row r="4" spans="1:9" ht="73.5" customHeight="1" x14ac:dyDescent="0.2">
      <c r="A4" s="16">
        <v>4.0999999999999996</v>
      </c>
      <c r="B4" s="16" t="s">
        <v>397</v>
      </c>
      <c r="C4" s="74" t="s">
        <v>68</v>
      </c>
      <c r="D4" s="4"/>
      <c r="E4" s="4"/>
      <c r="F4" s="8"/>
      <c r="G4" s="4"/>
    </row>
    <row r="5" spans="1:9" ht="17.25" customHeight="1" x14ac:dyDescent="0.2">
      <c r="A5" s="17" t="s">
        <v>35</v>
      </c>
      <c r="B5" s="17"/>
      <c r="C5" s="42" t="s">
        <v>69</v>
      </c>
      <c r="D5" s="44">
        <v>4450</v>
      </c>
      <c r="E5" s="218" t="s">
        <v>390</v>
      </c>
      <c r="F5" s="8">
        <v>14621.44</v>
      </c>
      <c r="G5" s="10">
        <f>+F5*D5</f>
        <v>65065408</v>
      </c>
      <c r="H5" s="6">
        <f>8900*0.5</f>
        <v>4450</v>
      </c>
    </row>
    <row r="6" spans="1:9" ht="17.25" customHeight="1" x14ac:dyDescent="0.2">
      <c r="A6" s="17" t="s">
        <v>43</v>
      </c>
      <c r="B6" s="17"/>
      <c r="C6" s="42" t="s">
        <v>70</v>
      </c>
      <c r="D6" s="44">
        <v>231</v>
      </c>
      <c r="E6" s="218" t="s">
        <v>390</v>
      </c>
      <c r="F6" s="8">
        <v>14621.44</v>
      </c>
      <c r="G6" s="10">
        <f>+F6*D6</f>
        <v>3377552.64</v>
      </c>
      <c r="H6" s="6">
        <f>700*0.33</f>
        <v>231</v>
      </c>
    </row>
    <row r="7" spans="1:9" ht="54.6" customHeight="1" x14ac:dyDescent="0.2">
      <c r="A7" s="16">
        <v>4.2</v>
      </c>
      <c r="B7" s="55" t="s">
        <v>392</v>
      </c>
      <c r="C7" s="3" t="s">
        <v>71</v>
      </c>
      <c r="D7" s="75">
        <v>17</v>
      </c>
      <c r="E7" s="216" t="s">
        <v>390</v>
      </c>
      <c r="F7" s="66">
        <v>12595</v>
      </c>
      <c r="G7" s="10">
        <f>+F7*D7</f>
        <v>214115</v>
      </c>
      <c r="I7" s="6">
        <f>50*0.33</f>
        <v>16.5</v>
      </c>
    </row>
    <row r="8" spans="1:9" ht="173.65" customHeight="1" x14ac:dyDescent="0.2">
      <c r="A8" s="16">
        <v>4.3</v>
      </c>
      <c r="B8" s="16"/>
      <c r="C8" s="3" t="s">
        <v>72</v>
      </c>
      <c r="D8" s="4"/>
      <c r="E8" s="4"/>
      <c r="F8" s="45" t="s">
        <v>74</v>
      </c>
      <c r="G8" s="4"/>
    </row>
    <row r="9" spans="1:9" ht="17.25" customHeight="1" x14ac:dyDescent="0.2">
      <c r="A9" s="219" t="s">
        <v>130</v>
      </c>
      <c r="B9" s="219"/>
      <c r="C9" s="220" t="s">
        <v>257</v>
      </c>
      <c r="D9" s="221">
        <v>8800</v>
      </c>
      <c r="E9" s="219" t="s">
        <v>216</v>
      </c>
      <c r="F9" s="222">
        <v>650</v>
      </c>
      <c r="G9" s="223">
        <f>+F9*D9</f>
        <v>5720000</v>
      </c>
    </row>
    <row r="10" spans="1:9" ht="181.15" customHeight="1" x14ac:dyDescent="0.2">
      <c r="A10" s="224">
        <v>4.4000000000000004</v>
      </c>
      <c r="B10" s="224"/>
      <c r="C10" s="225" t="s">
        <v>398</v>
      </c>
      <c r="D10" s="221">
        <v>3200</v>
      </c>
      <c r="E10" s="219" t="s">
        <v>134</v>
      </c>
      <c r="F10" s="222">
        <v>700</v>
      </c>
      <c r="G10" s="223">
        <f>+F10*D10</f>
        <v>2240000</v>
      </c>
    </row>
    <row r="11" spans="1:9" s="64" customFormat="1" ht="21" customHeight="1" x14ac:dyDescent="0.2">
      <c r="A11" s="258" t="s">
        <v>118</v>
      </c>
      <c r="B11" s="259"/>
      <c r="C11" s="259"/>
      <c r="D11" s="259"/>
      <c r="E11" s="259"/>
      <c r="F11" s="260"/>
      <c r="G11" s="12">
        <f>SUM(G4:G10)</f>
        <v>76617075.640000001</v>
      </c>
    </row>
  </sheetData>
  <mergeCells count="2">
    <mergeCell ref="A1:G1"/>
    <mergeCell ref="A11:F11"/>
  </mergeCells>
  <printOptions horizontalCentered="1"/>
  <pageMargins left="0.25" right="0.25" top="0.5" bottom="0.25" header="0.25" footer="0.25"/>
  <pageSetup paperSize="9" scale="90" orientation="portrait" horizontalDpi="300" verticalDpi="300" r:id="rId1"/>
  <headerFooter>
    <oddFooter>Page &amp;P of &amp;N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14"/>
  <sheetViews>
    <sheetView view="pageBreakPreview" topLeftCell="A10" zoomScale="115" zoomScaleNormal="115" zoomScaleSheetLayoutView="115" workbookViewId="0">
      <selection activeCell="B13" sqref="B13"/>
    </sheetView>
  </sheetViews>
  <sheetFormatPr defaultColWidth="8.83203125" defaultRowHeight="12.75" x14ac:dyDescent="0.2"/>
  <cols>
    <col min="1" max="2" width="6.6640625" style="22" customWidth="1"/>
    <col min="3" max="3" width="51.83203125" style="21" customWidth="1"/>
    <col min="4" max="4" width="12.1640625" style="21" customWidth="1"/>
    <col min="5" max="5" width="10.1640625" style="21" customWidth="1"/>
    <col min="6" max="6" width="12.5" style="94" customWidth="1"/>
    <col min="7" max="7" width="17.5" style="95" customWidth="1"/>
    <col min="8" max="8" width="10.1640625" style="21" bestFit="1" customWidth="1"/>
    <col min="9" max="16384" width="8.83203125" style="21"/>
  </cols>
  <sheetData>
    <row r="1" spans="1:13" s="49" customFormat="1" ht="26.25" customHeight="1" x14ac:dyDescent="0.2">
      <c r="A1" s="76" t="s">
        <v>119</v>
      </c>
      <c r="B1" s="76"/>
      <c r="C1" s="76" t="s">
        <v>120</v>
      </c>
      <c r="D1" s="76" t="s">
        <v>121</v>
      </c>
      <c r="E1" s="76" t="s">
        <v>122</v>
      </c>
      <c r="F1" s="47" t="s">
        <v>126</v>
      </c>
      <c r="G1" s="48" t="s">
        <v>127</v>
      </c>
    </row>
    <row r="2" spans="1:13" ht="15.75" customHeight="1" x14ac:dyDescent="0.2">
      <c r="A2" s="86">
        <v>5</v>
      </c>
      <c r="B2" s="86"/>
      <c r="C2" s="87" t="s">
        <v>128</v>
      </c>
      <c r="D2" s="82"/>
      <c r="E2" s="82"/>
      <c r="F2" s="45"/>
      <c r="G2" s="84"/>
    </row>
    <row r="3" spans="1:13" ht="121.5" customHeight="1" x14ac:dyDescent="0.2">
      <c r="A3" s="93">
        <v>5.0999999999999996</v>
      </c>
      <c r="B3" s="16" t="s">
        <v>399</v>
      </c>
      <c r="C3" s="82" t="s">
        <v>129</v>
      </c>
      <c r="D3" s="96"/>
      <c r="E3" s="96"/>
      <c r="F3" s="45"/>
      <c r="G3" s="46"/>
    </row>
    <row r="4" spans="1:13" ht="16.5" customHeight="1" x14ac:dyDescent="0.2">
      <c r="A4" s="97" t="s">
        <v>130</v>
      </c>
      <c r="B4" s="97"/>
      <c r="C4" s="89" t="s">
        <v>131</v>
      </c>
      <c r="D4" s="90">
        <v>34.200000000000003</v>
      </c>
      <c r="E4" s="97" t="s">
        <v>132</v>
      </c>
      <c r="F4" s="45">
        <v>96985.64</v>
      </c>
      <c r="G4" s="46">
        <f>+F4*D4</f>
        <v>3316908.8880000003</v>
      </c>
      <c r="I4" s="21">
        <v>4928.49</v>
      </c>
      <c r="J4" s="21">
        <v>112</v>
      </c>
      <c r="K4" s="21">
        <f>+I4/J4</f>
        <v>44.004374999999996</v>
      </c>
      <c r="L4" s="21">
        <f>+K4*2.204</f>
        <v>96.985642499999997</v>
      </c>
      <c r="M4" s="21">
        <f>+L4*1000</f>
        <v>96985.642500000002</v>
      </c>
    </row>
    <row r="5" spans="1:13" ht="16.5" customHeight="1" x14ac:dyDescent="0.2">
      <c r="A5" s="97" t="s">
        <v>152</v>
      </c>
      <c r="B5" s="16" t="s">
        <v>400</v>
      </c>
      <c r="C5" s="89" t="s">
        <v>131</v>
      </c>
      <c r="D5" s="90">
        <v>34.200000000000003</v>
      </c>
      <c r="E5" s="97" t="s">
        <v>132</v>
      </c>
      <c r="F5" s="45">
        <v>5333.68</v>
      </c>
      <c r="G5" s="46">
        <f>+F5*D5</f>
        <v>182411.85600000003</v>
      </c>
      <c r="I5" s="21">
        <v>271.04000000000002</v>
      </c>
      <c r="J5" s="21">
        <v>112</v>
      </c>
      <c r="K5" s="21">
        <f>+I5/J5</f>
        <v>2.4200000000000004</v>
      </c>
      <c r="L5" s="21">
        <f>+K5*2.204</f>
        <v>5.3336800000000011</v>
      </c>
      <c r="M5" s="21">
        <f>+L5*1000</f>
        <v>5333.6800000000012</v>
      </c>
    </row>
    <row r="6" spans="1:13" ht="16.5" customHeight="1" x14ac:dyDescent="0.2">
      <c r="A6" s="97" t="s">
        <v>152</v>
      </c>
      <c r="B6" s="16" t="s">
        <v>402</v>
      </c>
      <c r="C6" s="89" t="s">
        <v>131</v>
      </c>
      <c r="D6" s="90">
        <f>D5*1000/10</f>
        <v>3420</v>
      </c>
      <c r="E6" s="97" t="s">
        <v>404</v>
      </c>
      <c r="F6" s="45">
        <f>521.95+374.44+374.44</f>
        <v>1270.8300000000002</v>
      </c>
      <c r="G6" s="46">
        <f>+F6*D6</f>
        <v>4346238.6000000006</v>
      </c>
      <c r="I6" s="21">
        <v>271.04000000000002</v>
      </c>
      <c r="J6" s="21">
        <v>112</v>
      </c>
      <c r="K6" s="21">
        <f>+I6/J6</f>
        <v>2.4200000000000004</v>
      </c>
      <c r="L6" s="21">
        <f>+K6*2.204</f>
        <v>5.3336800000000011</v>
      </c>
      <c r="M6" s="21">
        <f>+L6*1000</f>
        <v>5333.6800000000012</v>
      </c>
    </row>
    <row r="7" spans="1:13" ht="132" x14ac:dyDescent="0.2">
      <c r="A7" s="93">
        <v>5.2</v>
      </c>
      <c r="B7" s="93"/>
      <c r="C7" s="82" t="s">
        <v>133</v>
      </c>
      <c r="D7" s="91">
        <v>675</v>
      </c>
      <c r="E7" s="97" t="s">
        <v>401</v>
      </c>
      <c r="F7" s="45">
        <v>102.31</v>
      </c>
      <c r="G7" s="46">
        <f>+F7*D7</f>
        <v>69059.25</v>
      </c>
      <c r="H7" s="178">
        <f>+F4+F5</f>
        <v>102319.32</v>
      </c>
      <c r="I7" s="21">
        <f>+H7/1000</f>
        <v>102.31932</v>
      </c>
    </row>
    <row r="8" spans="1:13" x14ac:dyDescent="0.2">
      <c r="A8" s="96"/>
      <c r="B8" s="96"/>
      <c r="C8" s="82"/>
      <c r="D8" s="96"/>
      <c r="E8" s="96"/>
      <c r="F8" s="45"/>
      <c r="G8" s="46"/>
    </row>
    <row r="9" spans="1:13" ht="18.399999999999999" customHeight="1" x14ac:dyDescent="0.2">
      <c r="A9" s="96"/>
      <c r="B9" s="96"/>
      <c r="C9" s="92" t="s">
        <v>118</v>
      </c>
      <c r="D9" s="261"/>
      <c r="E9" s="262"/>
      <c r="F9" s="263"/>
      <c r="G9" s="48">
        <f>SUM(G3:G7)</f>
        <v>7914618.5940000005</v>
      </c>
    </row>
    <row r="10" spans="1:13" ht="15.75" customHeight="1" x14ac:dyDescent="0.2">
      <c r="A10" s="86">
        <v>6</v>
      </c>
      <c r="B10" s="86"/>
      <c r="C10" s="87" t="s">
        <v>135</v>
      </c>
      <c r="D10" s="96"/>
      <c r="E10" s="96"/>
      <c r="F10" s="45"/>
      <c r="G10" s="46"/>
    </row>
    <row r="11" spans="1:13" ht="88.5" customHeight="1" x14ac:dyDescent="0.2">
      <c r="A11" s="93">
        <v>6.1</v>
      </c>
      <c r="B11" s="93" t="s">
        <v>405</v>
      </c>
      <c r="C11" s="82" t="s">
        <v>136</v>
      </c>
      <c r="D11" s="91">
        <v>70</v>
      </c>
      <c r="E11" s="97" t="s">
        <v>134</v>
      </c>
      <c r="F11" s="45">
        <v>1600</v>
      </c>
      <c r="G11" s="46">
        <f>+F11*D11</f>
        <v>112000</v>
      </c>
    </row>
    <row r="12" spans="1:13" ht="85.5" customHeight="1" x14ac:dyDescent="0.2">
      <c r="A12" s="93">
        <v>6.2</v>
      </c>
      <c r="B12" s="93" t="str">
        <f>B11</f>
        <v>RA</v>
      </c>
      <c r="C12" s="82" t="s">
        <v>137</v>
      </c>
      <c r="D12" s="91">
        <v>40</v>
      </c>
      <c r="E12" s="97" t="s">
        <v>134</v>
      </c>
      <c r="F12" s="45">
        <v>1300</v>
      </c>
      <c r="G12" s="46">
        <f>+F12*D12</f>
        <v>52000</v>
      </c>
    </row>
    <row r="13" spans="1:13" x14ac:dyDescent="0.2">
      <c r="A13" s="96"/>
      <c r="B13" s="96"/>
      <c r="C13" s="82"/>
      <c r="D13" s="96"/>
      <c r="E13" s="96"/>
      <c r="F13" s="45"/>
      <c r="G13" s="46"/>
    </row>
    <row r="14" spans="1:13" s="64" customFormat="1" ht="19.5" customHeight="1" x14ac:dyDescent="0.2">
      <c r="A14" s="99"/>
      <c r="B14" s="99"/>
      <c r="C14" s="92" t="s">
        <v>118</v>
      </c>
      <c r="D14" s="264"/>
      <c r="E14" s="265"/>
      <c r="F14" s="266"/>
      <c r="G14" s="48">
        <f>SUM(G11:G12)</f>
        <v>164000</v>
      </c>
    </row>
  </sheetData>
  <mergeCells count="2">
    <mergeCell ref="D9:F9"/>
    <mergeCell ref="D14:F14"/>
  </mergeCells>
  <printOptions horizontalCentered="1"/>
  <pageMargins left="0.25" right="0.25" top="0.5" bottom="0.25" header="0.25" footer="0.25"/>
  <pageSetup paperSize="9" scale="95" orientation="portrait" horizontalDpi="300" verticalDpi="300" r:id="rId1"/>
  <headerFooter>
    <oddFooter>Page &amp;P of &amp;N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
  <sheetViews>
    <sheetView view="pageBreakPreview" topLeftCell="A9" zoomScaleNormal="100" zoomScaleSheetLayoutView="100" workbookViewId="0">
      <selection activeCell="C10" sqref="C10"/>
    </sheetView>
  </sheetViews>
  <sheetFormatPr defaultColWidth="8.83203125" defaultRowHeight="12.75" x14ac:dyDescent="0.2"/>
  <cols>
    <col min="1" max="2" width="6.6640625" style="21" customWidth="1"/>
    <col min="3" max="3" width="58.1640625" style="21" customWidth="1"/>
    <col min="4" max="4" width="12.1640625" style="21" customWidth="1"/>
    <col min="5" max="5" width="7.5" style="21" customWidth="1"/>
    <col min="6" max="6" width="18.5" style="94" customWidth="1"/>
    <col min="7" max="7" width="17.5" style="95" customWidth="1"/>
    <col min="8" max="16384" width="8.83203125" style="21"/>
  </cols>
  <sheetData>
    <row r="1" spans="1:7" ht="37.5" customHeight="1" x14ac:dyDescent="0.2">
      <c r="A1" s="267" t="s">
        <v>138</v>
      </c>
      <c r="B1" s="267"/>
      <c r="C1" s="267"/>
      <c r="D1" s="267"/>
      <c r="E1" s="267"/>
      <c r="F1" s="267"/>
      <c r="G1" s="267"/>
    </row>
    <row r="2" spans="1:7" s="49" customFormat="1" ht="26.25" customHeight="1" x14ac:dyDescent="0.2">
      <c r="A2" s="76" t="s">
        <v>119</v>
      </c>
      <c r="B2" s="76"/>
      <c r="C2" s="76" t="s">
        <v>120</v>
      </c>
      <c r="D2" s="76" t="s">
        <v>121</v>
      </c>
      <c r="E2" s="76" t="s">
        <v>122</v>
      </c>
      <c r="F2" s="47" t="s">
        <v>126</v>
      </c>
      <c r="G2" s="48" t="s">
        <v>127</v>
      </c>
    </row>
    <row r="3" spans="1:7" ht="15.75" customHeight="1" x14ac:dyDescent="0.2">
      <c r="A3" s="86">
        <v>7</v>
      </c>
      <c r="B3" s="86"/>
      <c r="C3" s="100" t="s">
        <v>139</v>
      </c>
      <c r="D3" s="82"/>
      <c r="E3" s="82"/>
      <c r="F3" s="45"/>
      <c r="G3" s="84"/>
    </row>
    <row r="4" spans="1:7" ht="65.650000000000006" customHeight="1" x14ac:dyDescent="0.2">
      <c r="A4" s="93">
        <v>7.1</v>
      </c>
      <c r="B4" s="93"/>
      <c r="C4" s="89" t="s">
        <v>140</v>
      </c>
      <c r="D4" s="91">
        <v>750</v>
      </c>
      <c r="E4" s="97" t="s">
        <v>134</v>
      </c>
      <c r="F4" s="45">
        <v>110</v>
      </c>
      <c r="G4" s="84">
        <f t="shared" ref="G4:G11" si="0">+F4*D4</f>
        <v>82500</v>
      </c>
    </row>
    <row r="5" spans="1:7" ht="72" x14ac:dyDescent="0.2">
      <c r="A5" s="93">
        <v>7.2</v>
      </c>
      <c r="B5" s="93"/>
      <c r="C5" s="82" t="s">
        <v>141</v>
      </c>
      <c r="D5" s="91">
        <v>2000</v>
      </c>
      <c r="E5" s="97" t="s">
        <v>134</v>
      </c>
      <c r="F5" s="45">
        <v>35</v>
      </c>
      <c r="G5" s="84">
        <f t="shared" si="0"/>
        <v>70000</v>
      </c>
    </row>
    <row r="6" spans="1:7" ht="63.6" customHeight="1" x14ac:dyDescent="0.2">
      <c r="A6" s="93">
        <v>7.3</v>
      </c>
      <c r="B6" s="227" t="s">
        <v>406</v>
      </c>
      <c r="C6" s="82" t="s">
        <v>142</v>
      </c>
      <c r="D6" s="101">
        <f>17200+6600</f>
        <v>23800</v>
      </c>
      <c r="E6" s="97" t="s">
        <v>404</v>
      </c>
      <c r="F6" s="45">
        <v>778.02</v>
      </c>
      <c r="G6" s="84">
        <f t="shared" si="0"/>
        <v>18516876</v>
      </c>
    </row>
    <row r="7" spans="1:7" ht="72" x14ac:dyDescent="0.2">
      <c r="A7" s="93">
        <v>7.4</v>
      </c>
      <c r="B7" s="227" t="s">
        <v>414</v>
      </c>
      <c r="C7" s="82" t="s">
        <v>143</v>
      </c>
      <c r="D7" s="101">
        <f>6600+8400</f>
        <v>15000</v>
      </c>
      <c r="E7" s="97" t="s">
        <v>403</v>
      </c>
      <c r="F7" s="45">
        <v>10.7</v>
      </c>
      <c r="G7" s="84">
        <f t="shared" si="0"/>
        <v>160500</v>
      </c>
    </row>
    <row r="8" spans="1:7" ht="120" x14ac:dyDescent="0.2">
      <c r="A8" s="93">
        <v>7.5</v>
      </c>
      <c r="B8" s="227" t="s">
        <v>408</v>
      </c>
      <c r="C8" s="82" t="s">
        <v>144</v>
      </c>
      <c r="D8" s="101">
        <v>8400</v>
      </c>
      <c r="E8" s="97" t="s">
        <v>409</v>
      </c>
      <c r="F8" s="45">
        <v>5310.35</v>
      </c>
      <c r="G8" s="84">
        <f t="shared" ref="G8" si="1">+F8*D8</f>
        <v>44606940</v>
      </c>
    </row>
    <row r="9" spans="1:7" ht="120" x14ac:dyDescent="0.2">
      <c r="A9" s="93">
        <v>7.5</v>
      </c>
      <c r="B9" s="227" t="s">
        <v>411</v>
      </c>
      <c r="C9" s="82" t="s">
        <v>144</v>
      </c>
      <c r="D9" s="101">
        <v>8400</v>
      </c>
      <c r="E9" s="97" t="s">
        <v>409</v>
      </c>
      <c r="F9" s="45">
        <v>3275.5</v>
      </c>
      <c r="G9" s="84">
        <f t="shared" ref="G9" si="2">+F9*D9</f>
        <v>27514200</v>
      </c>
    </row>
    <row r="10" spans="1:7" ht="60" x14ac:dyDescent="0.2">
      <c r="A10" s="93">
        <v>7.5</v>
      </c>
      <c r="B10" s="93" t="s">
        <v>407</v>
      </c>
      <c r="C10" s="89" t="s">
        <v>410</v>
      </c>
      <c r="D10" s="101">
        <v>8400</v>
      </c>
      <c r="E10" s="97" t="s">
        <v>134</v>
      </c>
      <c r="F10" s="45">
        <v>260</v>
      </c>
      <c r="G10" s="84">
        <f t="shared" si="0"/>
        <v>2184000</v>
      </c>
    </row>
    <row r="11" spans="1:7" ht="72" x14ac:dyDescent="0.2">
      <c r="A11" s="93">
        <v>7.6</v>
      </c>
      <c r="B11" s="93" t="s">
        <v>407</v>
      </c>
      <c r="C11" s="82" t="s">
        <v>145</v>
      </c>
      <c r="D11" s="101">
        <v>1765</v>
      </c>
      <c r="E11" s="97" t="s">
        <v>146</v>
      </c>
      <c r="F11" s="45">
        <v>50</v>
      </c>
      <c r="G11" s="84">
        <f t="shared" si="0"/>
        <v>88250</v>
      </c>
    </row>
    <row r="12" spans="1:7" ht="19.149999999999999" customHeight="1" x14ac:dyDescent="0.2">
      <c r="A12" s="268" t="s">
        <v>118</v>
      </c>
      <c r="B12" s="269"/>
      <c r="C12" s="269"/>
      <c r="D12" s="269"/>
      <c r="E12" s="269"/>
      <c r="F12" s="270"/>
      <c r="G12" s="12">
        <f>SUM(G4:G11)</f>
        <v>93223266</v>
      </c>
    </row>
  </sheetData>
  <mergeCells count="2">
    <mergeCell ref="A1:G1"/>
    <mergeCell ref="A12:F12"/>
  </mergeCells>
  <printOptions horizontalCentered="1"/>
  <pageMargins left="0.25" right="0.25" top="0.75" bottom="0.25" header="0.25" footer="0.25"/>
  <pageSetup paperSize="9" scale="90" orientation="portrait" horizontalDpi="300" verticalDpi="300" r:id="rId1"/>
  <headerFooter>
    <oddFooter>Page &amp;P of &amp;N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8"/>
  <sheetViews>
    <sheetView view="pageBreakPreview" topLeftCell="A11" zoomScaleNormal="100" zoomScaleSheetLayoutView="100" workbookViewId="0">
      <selection activeCell="A16" sqref="A16:F16"/>
    </sheetView>
  </sheetViews>
  <sheetFormatPr defaultColWidth="8.83203125" defaultRowHeight="12.75" x14ac:dyDescent="0.2"/>
  <cols>
    <col min="1" max="1" width="6.6640625" style="22" customWidth="1"/>
    <col min="2" max="2" width="8.5" style="22" customWidth="1"/>
    <col min="3" max="3" width="51.83203125" style="21" customWidth="1"/>
    <col min="4" max="4" width="12.1640625" style="21" customWidth="1"/>
    <col min="5" max="5" width="10.1640625" style="21" customWidth="1"/>
    <col min="6" max="6" width="12.5" style="94" customWidth="1"/>
    <col min="7" max="7" width="17.5" style="95" customWidth="1"/>
    <col min="8" max="16384" width="8.83203125" style="21"/>
  </cols>
  <sheetData>
    <row r="1" spans="1:12" s="49" customFormat="1" ht="26.25" customHeight="1" x14ac:dyDescent="0.2">
      <c r="A1" s="76" t="s">
        <v>119</v>
      </c>
      <c r="B1" s="76"/>
      <c r="C1" s="76" t="s">
        <v>120</v>
      </c>
      <c r="D1" s="76" t="s">
        <v>121</v>
      </c>
      <c r="E1" s="76" t="s">
        <v>122</v>
      </c>
      <c r="F1" s="47" t="s">
        <v>126</v>
      </c>
      <c r="G1" s="48" t="s">
        <v>127</v>
      </c>
    </row>
    <row r="2" spans="1:12" ht="15.75" customHeight="1" x14ac:dyDescent="0.2">
      <c r="A2" s="86">
        <v>8</v>
      </c>
      <c r="B2" s="86"/>
      <c r="C2" s="87" t="s">
        <v>147</v>
      </c>
      <c r="D2" s="82"/>
      <c r="E2" s="82"/>
      <c r="F2" s="45"/>
      <c r="G2" s="84"/>
    </row>
    <row r="3" spans="1:12" ht="120" x14ac:dyDescent="0.2">
      <c r="A3" s="93">
        <v>8.1</v>
      </c>
      <c r="B3" s="93" t="s">
        <v>416</v>
      </c>
      <c r="C3" s="89" t="s">
        <v>415</v>
      </c>
      <c r="D3" s="82"/>
      <c r="E3" s="82"/>
      <c r="F3" s="45"/>
      <c r="G3" s="84"/>
    </row>
    <row r="4" spans="1:12" ht="17.25" customHeight="1" x14ac:dyDescent="0.2">
      <c r="A4" s="97" t="s">
        <v>83</v>
      </c>
      <c r="B4" s="97"/>
      <c r="C4" s="89" t="s">
        <v>148</v>
      </c>
      <c r="D4" s="91">
        <v>450</v>
      </c>
      <c r="E4" s="97" t="s">
        <v>146</v>
      </c>
      <c r="F4" s="45">
        <v>24.5</v>
      </c>
      <c r="G4" s="84">
        <f>+F4*D4</f>
        <v>11025</v>
      </c>
    </row>
    <row r="5" spans="1:12" ht="108" x14ac:dyDescent="0.2">
      <c r="A5" s="93">
        <v>8.1999999999999993</v>
      </c>
      <c r="B5" s="93" t="s">
        <v>417</v>
      </c>
      <c r="C5" s="82" t="s">
        <v>149</v>
      </c>
      <c r="D5" s="82"/>
      <c r="E5" s="82"/>
      <c r="F5" s="45"/>
      <c r="G5" s="84"/>
    </row>
    <row r="6" spans="1:12" ht="17.25" customHeight="1" x14ac:dyDescent="0.2">
      <c r="A6" s="97" t="s">
        <v>130</v>
      </c>
      <c r="B6" s="97"/>
      <c r="C6" s="89" t="s">
        <v>150</v>
      </c>
      <c r="D6" s="91">
        <v>250</v>
      </c>
      <c r="E6" s="97" t="s">
        <v>134</v>
      </c>
      <c r="F6" s="45">
        <v>1182.56</v>
      </c>
      <c r="G6" s="84">
        <f>+F6*D6</f>
        <v>295640</v>
      </c>
      <c r="H6" s="21">
        <v>3.25</v>
      </c>
      <c r="I6" s="21">
        <v>7</v>
      </c>
      <c r="J6" s="21">
        <f>+I6*H6</f>
        <v>22.75</v>
      </c>
      <c r="K6" s="21">
        <f>+J6*D6</f>
        <v>5687.5</v>
      </c>
      <c r="L6" s="21">
        <f>+K6*J6</f>
        <v>129390.625</v>
      </c>
    </row>
    <row r="7" spans="1:12" ht="17.25" customHeight="1" x14ac:dyDescent="0.2">
      <c r="A7" s="97" t="s">
        <v>152</v>
      </c>
      <c r="B7" s="97"/>
      <c r="C7" s="89" t="s">
        <v>153</v>
      </c>
      <c r="D7" s="91">
        <v>250</v>
      </c>
      <c r="E7" s="97" t="s">
        <v>134</v>
      </c>
      <c r="F7" s="45">
        <v>1182.56</v>
      </c>
      <c r="G7" s="84">
        <f>+F7*D7</f>
        <v>295640</v>
      </c>
      <c r="H7" s="21">
        <v>2.75</v>
      </c>
      <c r="I7" s="21">
        <v>7</v>
      </c>
      <c r="J7" s="21">
        <f>+I7*H7</f>
        <v>19.25</v>
      </c>
      <c r="K7" s="21">
        <f>+J7*D7</f>
        <v>4812.5</v>
      </c>
      <c r="L7" s="21">
        <f>+K7*J7</f>
        <v>92640.625</v>
      </c>
    </row>
    <row r="8" spans="1:12" ht="108" x14ac:dyDescent="0.2">
      <c r="A8" s="93">
        <v>8.3000000000000007</v>
      </c>
      <c r="B8" s="93"/>
      <c r="C8" s="82" t="s">
        <v>154</v>
      </c>
      <c r="D8" s="82"/>
      <c r="E8" s="82"/>
      <c r="F8" s="45"/>
      <c r="G8" s="84"/>
    </row>
    <row r="9" spans="1:12" ht="17.25" customHeight="1" x14ac:dyDescent="0.2">
      <c r="A9" s="97" t="s">
        <v>130</v>
      </c>
      <c r="B9" s="97"/>
      <c r="C9" s="89" t="s">
        <v>155</v>
      </c>
      <c r="D9" s="91">
        <v>2</v>
      </c>
      <c r="E9" s="97" t="s">
        <v>151</v>
      </c>
      <c r="F9" s="45">
        <f>6*8*1800</f>
        <v>86400</v>
      </c>
      <c r="G9" s="84">
        <f>+F9*D9</f>
        <v>172800</v>
      </c>
    </row>
    <row r="10" spans="1:12" ht="17.25" customHeight="1" x14ac:dyDescent="0.2">
      <c r="A10" s="97" t="s">
        <v>152</v>
      </c>
      <c r="B10" s="97"/>
      <c r="C10" s="89" t="s">
        <v>156</v>
      </c>
      <c r="D10" s="91">
        <v>13</v>
      </c>
      <c r="E10" s="97" t="s">
        <v>151</v>
      </c>
      <c r="F10" s="45">
        <f>3*8*1800</f>
        <v>43200</v>
      </c>
      <c r="G10" s="84">
        <f>+F10*D10</f>
        <v>561600</v>
      </c>
    </row>
    <row r="11" spans="1:12" ht="72" x14ac:dyDescent="0.2">
      <c r="A11" s="93">
        <v>8.4</v>
      </c>
      <c r="B11" s="227" t="s">
        <v>419</v>
      </c>
      <c r="C11" s="82" t="s">
        <v>157</v>
      </c>
      <c r="D11" s="91">
        <v>1000</v>
      </c>
      <c r="E11" s="97" t="s">
        <v>134</v>
      </c>
      <c r="F11" s="45">
        <v>1000</v>
      </c>
      <c r="G11" s="84">
        <f>+F11*D11</f>
        <v>1000000</v>
      </c>
      <c r="H11" s="64" t="s">
        <v>418</v>
      </c>
    </row>
    <row r="12" spans="1:12" ht="11.65" customHeight="1" x14ac:dyDescent="0.2">
      <c r="A12" s="96"/>
      <c r="B12" s="96"/>
      <c r="C12" s="82"/>
      <c r="D12" s="82"/>
      <c r="E12" s="82"/>
      <c r="F12" s="45"/>
      <c r="G12" s="84"/>
    </row>
    <row r="13" spans="1:12" ht="19.149999999999999" customHeight="1" x14ac:dyDescent="0.2">
      <c r="A13" s="268" t="s">
        <v>158</v>
      </c>
      <c r="B13" s="269"/>
      <c r="C13" s="269"/>
      <c r="D13" s="269"/>
      <c r="E13" s="269"/>
      <c r="F13" s="270"/>
      <c r="G13" s="84"/>
    </row>
    <row r="14" spans="1:12" ht="84" x14ac:dyDescent="0.2">
      <c r="A14" s="93">
        <v>8.5</v>
      </c>
      <c r="B14" s="93"/>
      <c r="C14" s="82" t="s">
        <v>159</v>
      </c>
      <c r="D14" s="91">
        <v>350</v>
      </c>
      <c r="E14" s="88" t="s">
        <v>134</v>
      </c>
      <c r="F14" s="45">
        <v>1250</v>
      </c>
      <c r="G14" s="84">
        <f>+F14*D14</f>
        <v>437500</v>
      </c>
    </row>
    <row r="15" spans="1:12" ht="108" x14ac:dyDescent="0.2">
      <c r="A15" s="93">
        <v>8.6</v>
      </c>
      <c r="B15" s="227" t="s">
        <v>420</v>
      </c>
      <c r="C15" s="82" t="s">
        <v>160</v>
      </c>
      <c r="D15" s="91">
        <v>1300</v>
      </c>
      <c r="E15" s="88" t="s">
        <v>134</v>
      </c>
      <c r="F15" s="45">
        <v>1500</v>
      </c>
      <c r="G15" s="84">
        <f>+F15*D15</f>
        <v>1950000</v>
      </c>
      <c r="H15" s="64" t="s">
        <v>418</v>
      </c>
    </row>
    <row r="16" spans="1:12" ht="21.75" customHeight="1" x14ac:dyDescent="0.2">
      <c r="A16" s="268" t="s">
        <v>158</v>
      </c>
      <c r="B16" s="269"/>
      <c r="C16" s="269"/>
      <c r="D16" s="269"/>
      <c r="E16" s="269"/>
      <c r="F16" s="270"/>
      <c r="G16" s="84">
        <f>SUM(G3:G15)</f>
        <v>4724205</v>
      </c>
    </row>
    <row r="17" spans="1:7" ht="24" x14ac:dyDescent="0.2">
      <c r="A17" s="96"/>
      <c r="B17" s="96"/>
      <c r="C17" s="96" t="s">
        <v>161</v>
      </c>
      <c r="D17" s="82"/>
      <c r="E17" s="82"/>
      <c r="F17" s="45"/>
      <c r="G17" s="84"/>
    </row>
    <row r="18" spans="1:7" ht="22.5" customHeight="1" x14ac:dyDescent="0.2">
      <c r="A18" s="268" t="s">
        <v>118</v>
      </c>
      <c r="B18" s="269"/>
      <c r="C18" s="269"/>
      <c r="D18" s="269"/>
      <c r="E18" s="269"/>
      <c r="F18" s="270"/>
      <c r="G18" s="84">
        <f>+G16</f>
        <v>4724205</v>
      </c>
    </row>
  </sheetData>
  <mergeCells count="3">
    <mergeCell ref="A13:F13"/>
    <mergeCell ref="A16:F16"/>
    <mergeCell ref="A18:F18"/>
  </mergeCells>
  <pageMargins left="0.7" right="0.7" top="0.75" bottom="0.75" header="0.3" footer="0.3"/>
  <pageSetup scale="78" orientation="portrait" horizontalDpi="300" verticalDpi="300" r:id="rId1"/>
  <headerFooter>
    <oddFooter>Page &amp;P of &amp;N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2"/>
  <sheetViews>
    <sheetView view="pageBreakPreview" topLeftCell="A13" zoomScaleNormal="100" zoomScaleSheetLayoutView="100" workbookViewId="0">
      <selection activeCell="C14" sqref="C14"/>
    </sheetView>
  </sheetViews>
  <sheetFormatPr defaultColWidth="8.83203125" defaultRowHeight="12.75" x14ac:dyDescent="0.2"/>
  <cols>
    <col min="1" max="1" width="6.6640625" style="22" customWidth="1"/>
    <col min="2" max="2" width="11.5" style="22" customWidth="1"/>
    <col min="3" max="3" width="52.1640625" style="21" customWidth="1"/>
    <col min="4" max="4" width="12.5" style="21" customWidth="1"/>
    <col min="5" max="5" width="10.1640625" style="21" customWidth="1"/>
    <col min="6" max="6" width="12.6640625" style="94" customWidth="1"/>
    <col min="7" max="7" width="17.5" style="21" customWidth="1"/>
    <col min="8" max="16384" width="8.83203125" style="21"/>
  </cols>
  <sheetData>
    <row r="1" spans="1:7" ht="27" customHeight="1" x14ac:dyDescent="0.2">
      <c r="A1" s="76" t="s">
        <v>119</v>
      </c>
      <c r="B1" s="76"/>
      <c r="C1" s="76" t="s">
        <v>120</v>
      </c>
      <c r="D1" s="76" t="s">
        <v>121</v>
      </c>
      <c r="E1" s="76" t="s">
        <v>122</v>
      </c>
      <c r="F1" s="45" t="s">
        <v>126</v>
      </c>
      <c r="G1" s="96" t="s">
        <v>127</v>
      </c>
    </row>
    <row r="2" spans="1:7" ht="15.75" customHeight="1" x14ac:dyDescent="0.2">
      <c r="A2" s="111">
        <v>9</v>
      </c>
      <c r="B2" s="111"/>
      <c r="C2" s="87" t="s">
        <v>162</v>
      </c>
      <c r="D2" s="82"/>
      <c r="E2" s="82"/>
      <c r="F2" s="45"/>
      <c r="G2" s="82"/>
    </row>
    <row r="3" spans="1:7" ht="144" x14ac:dyDescent="0.2">
      <c r="A3" s="93">
        <v>9.1</v>
      </c>
      <c r="B3" s="227" t="s">
        <v>421</v>
      </c>
      <c r="C3" s="82" t="s">
        <v>163</v>
      </c>
      <c r="D3" s="101">
        <v>32200</v>
      </c>
      <c r="E3" s="97" t="s">
        <v>409</v>
      </c>
      <c r="F3" s="45">
        <v>2241.8000000000002</v>
      </c>
      <c r="G3" s="114">
        <f>+F3*D3</f>
        <v>72185960</v>
      </c>
    </row>
    <row r="4" spans="1:7" x14ac:dyDescent="0.2">
      <c r="A4" s="93"/>
      <c r="B4" s="227" t="s">
        <v>423</v>
      </c>
      <c r="C4" s="82"/>
      <c r="D4" s="101">
        <f>D3</f>
        <v>32200</v>
      </c>
      <c r="E4" s="97" t="s">
        <v>409</v>
      </c>
      <c r="F4" s="45">
        <v>104.15</v>
      </c>
      <c r="G4" s="114">
        <f>+F4*D4</f>
        <v>3353630</v>
      </c>
    </row>
    <row r="5" spans="1:7" ht="84" x14ac:dyDescent="0.2">
      <c r="A5" s="93">
        <v>9.1999999999999993</v>
      </c>
      <c r="B5" s="227" t="s">
        <v>422</v>
      </c>
      <c r="C5" s="82" t="s">
        <v>164</v>
      </c>
      <c r="D5" s="101">
        <v>3400</v>
      </c>
      <c r="E5" s="97" t="s">
        <v>409</v>
      </c>
      <c r="F5" s="45">
        <v>3191.76</v>
      </c>
      <c r="G5" s="114">
        <f>+F5*D5</f>
        <v>10851984</v>
      </c>
    </row>
    <row r="6" spans="1:7" ht="96" x14ac:dyDescent="0.2">
      <c r="A6" s="93">
        <v>9.3000000000000007</v>
      </c>
      <c r="B6" s="336" t="s">
        <v>425</v>
      </c>
      <c r="C6" s="82" t="s">
        <v>165</v>
      </c>
      <c r="D6" s="101">
        <v>20000</v>
      </c>
      <c r="E6" s="97" t="s">
        <v>409</v>
      </c>
      <c r="F6" s="45">
        <f>1989.62+727.38+727.38</f>
        <v>3444.38</v>
      </c>
      <c r="G6" s="114">
        <f>+F6*D6</f>
        <v>68887600</v>
      </c>
    </row>
    <row r="7" spans="1:7" ht="96" x14ac:dyDescent="0.2">
      <c r="A7" s="93">
        <v>9.4</v>
      </c>
      <c r="B7" s="336" t="s">
        <v>424</v>
      </c>
      <c r="C7" s="82" t="s">
        <v>166</v>
      </c>
      <c r="D7" s="101">
        <v>12200</v>
      </c>
      <c r="E7" s="97" t="s">
        <v>409</v>
      </c>
      <c r="F7" s="45">
        <f>1080.75+578.6+578.6</f>
        <v>2237.9499999999998</v>
      </c>
      <c r="G7" s="114">
        <f>+F7*D7</f>
        <v>27302989.999999996</v>
      </c>
    </row>
    <row r="8" spans="1:7" x14ac:dyDescent="0.2">
      <c r="A8" s="96"/>
      <c r="B8" s="96"/>
      <c r="C8" s="82"/>
      <c r="D8" s="96"/>
      <c r="E8" s="96"/>
      <c r="F8" s="45"/>
      <c r="G8" s="96"/>
    </row>
    <row r="9" spans="1:7" ht="21" customHeight="1" x14ac:dyDescent="0.2">
      <c r="A9" s="268" t="s">
        <v>158</v>
      </c>
      <c r="B9" s="269"/>
      <c r="C9" s="269"/>
      <c r="D9" s="269"/>
      <c r="E9" s="269"/>
      <c r="F9" s="270"/>
      <c r="G9" s="82"/>
    </row>
    <row r="10" spans="1:7" ht="15.75" customHeight="1" x14ac:dyDescent="0.2">
      <c r="A10" s="111">
        <v>9</v>
      </c>
      <c r="B10" s="111"/>
      <c r="C10" s="87" t="s">
        <v>162</v>
      </c>
      <c r="D10" s="82"/>
      <c r="E10" s="82"/>
      <c r="F10" s="45"/>
      <c r="G10" s="82"/>
    </row>
    <row r="11" spans="1:7" ht="108" x14ac:dyDescent="0.2">
      <c r="A11" s="93">
        <v>9.5</v>
      </c>
      <c r="B11" s="93"/>
      <c r="C11" s="82" t="s">
        <v>167</v>
      </c>
      <c r="D11" s="82"/>
      <c r="E11" s="82"/>
      <c r="F11" s="45"/>
      <c r="G11" s="82"/>
    </row>
    <row r="12" spans="1:7" ht="17.25" customHeight="1" x14ac:dyDescent="0.2">
      <c r="A12" s="97" t="s">
        <v>130</v>
      </c>
      <c r="B12" s="337" t="s">
        <v>426</v>
      </c>
      <c r="C12" s="89" t="s">
        <v>168</v>
      </c>
      <c r="D12" s="91">
        <v>350</v>
      </c>
      <c r="E12" s="97" t="s">
        <v>427</v>
      </c>
      <c r="F12" s="45">
        <f>28299.3</f>
        <v>28299.3</v>
      </c>
      <c r="G12" s="112">
        <f>+F12*D12</f>
        <v>9904755</v>
      </c>
    </row>
    <row r="13" spans="1:7" ht="17.25" customHeight="1" x14ac:dyDescent="0.2">
      <c r="A13" s="97" t="s">
        <v>152</v>
      </c>
      <c r="B13" s="97" t="str">
        <f>B12</f>
        <v>38/45</v>
      </c>
      <c r="C13" s="89" t="s">
        <v>169</v>
      </c>
      <c r="D13" s="101">
        <v>1500</v>
      </c>
      <c r="E13" s="97" t="s">
        <v>427</v>
      </c>
      <c r="F13" s="45">
        <f>F12</f>
        <v>28299.3</v>
      </c>
      <c r="G13" s="112">
        <f>+F13*D13</f>
        <v>42448950</v>
      </c>
    </row>
    <row r="14" spans="1:7" ht="108" x14ac:dyDescent="0.2">
      <c r="A14" s="93">
        <v>9.6</v>
      </c>
      <c r="B14" s="93"/>
      <c r="C14" s="82" t="s">
        <v>170</v>
      </c>
      <c r="D14" s="82"/>
      <c r="E14" s="82"/>
      <c r="F14" s="45"/>
      <c r="G14" s="82"/>
    </row>
    <row r="15" spans="1:7" ht="18.75" customHeight="1" x14ac:dyDescent="0.2">
      <c r="A15" s="97" t="s">
        <v>130</v>
      </c>
      <c r="B15" s="97" t="str">
        <f>B13</f>
        <v>38/45</v>
      </c>
      <c r="C15" s="89" t="s">
        <v>171</v>
      </c>
      <c r="D15" s="101">
        <v>545</v>
      </c>
      <c r="E15" s="97" t="s">
        <v>427</v>
      </c>
      <c r="F15" s="45">
        <f>F13</f>
        <v>28299.3</v>
      </c>
      <c r="G15" s="112">
        <f>+F15*D15</f>
        <v>15423118.5</v>
      </c>
    </row>
    <row r="16" spans="1:7" ht="96" x14ac:dyDescent="0.2">
      <c r="A16" s="93">
        <v>9.6999999999999993</v>
      </c>
      <c r="B16" s="336" t="s">
        <v>428</v>
      </c>
      <c r="C16" s="82" t="s">
        <v>172</v>
      </c>
      <c r="D16" s="101">
        <v>3400</v>
      </c>
      <c r="E16" s="97" t="s">
        <v>427</v>
      </c>
      <c r="F16" s="45">
        <f>1328.25+619.85+619.85</f>
        <v>2567.9499999999998</v>
      </c>
      <c r="G16" s="112">
        <f>+F16*D16</f>
        <v>8731030</v>
      </c>
    </row>
    <row r="17" spans="1:7" ht="96" x14ac:dyDescent="0.2">
      <c r="A17" s="93">
        <v>9.8000000000000007</v>
      </c>
      <c r="B17" s="93"/>
      <c r="C17" s="82" t="s">
        <v>173</v>
      </c>
      <c r="D17" s="91">
        <v>125</v>
      </c>
      <c r="E17" s="97" t="s">
        <v>134</v>
      </c>
      <c r="F17" s="45">
        <v>1200</v>
      </c>
      <c r="G17" s="112">
        <f>+F17*D17</f>
        <v>150000</v>
      </c>
    </row>
    <row r="18" spans="1:7" ht="24" customHeight="1" x14ac:dyDescent="0.2">
      <c r="A18" s="96"/>
      <c r="B18" s="96"/>
      <c r="C18" s="82"/>
      <c r="D18" s="82"/>
      <c r="E18" s="82"/>
      <c r="F18" s="45"/>
      <c r="G18" s="82"/>
    </row>
    <row r="19" spans="1:7" ht="27" customHeight="1" x14ac:dyDescent="0.2">
      <c r="A19" s="268" t="s">
        <v>158</v>
      </c>
      <c r="B19" s="269"/>
      <c r="C19" s="269"/>
      <c r="D19" s="269"/>
      <c r="E19" s="269"/>
      <c r="F19" s="270"/>
      <c r="G19" s="82"/>
    </row>
    <row r="20" spans="1:7" ht="15.75" customHeight="1" x14ac:dyDescent="0.2">
      <c r="A20" s="111">
        <v>9</v>
      </c>
      <c r="B20" s="111"/>
      <c r="C20" s="87" t="s">
        <v>162</v>
      </c>
      <c r="D20" s="82"/>
      <c r="E20" s="82"/>
      <c r="F20" s="45"/>
      <c r="G20" s="82"/>
    </row>
    <row r="21" spans="1:7" ht="60" x14ac:dyDescent="0.2">
      <c r="A21" s="93">
        <v>9.9</v>
      </c>
      <c r="B21" s="93"/>
      <c r="C21" s="82" t="s">
        <v>174</v>
      </c>
      <c r="D21" s="91">
        <v>80</v>
      </c>
      <c r="E21" s="97" t="s">
        <v>134</v>
      </c>
      <c r="F21" s="45">
        <v>1200</v>
      </c>
      <c r="G21" s="112">
        <f>+F21*D21</f>
        <v>96000</v>
      </c>
    </row>
    <row r="22" spans="1:7" ht="28.15" customHeight="1" x14ac:dyDescent="0.2">
      <c r="A22" s="113">
        <v>9.1</v>
      </c>
      <c r="B22" s="113"/>
      <c r="C22" s="82" t="s">
        <v>175</v>
      </c>
      <c r="D22" s="82"/>
      <c r="E22" s="82"/>
      <c r="F22" s="45"/>
      <c r="G22" s="82"/>
    </row>
    <row r="23" spans="1:7" ht="72" x14ac:dyDescent="0.2">
      <c r="A23" s="96"/>
      <c r="B23" s="338" t="s">
        <v>429</v>
      </c>
      <c r="C23" s="89" t="s">
        <v>176</v>
      </c>
      <c r="D23" s="82"/>
      <c r="E23" s="82"/>
      <c r="F23" s="45"/>
      <c r="G23" s="82"/>
    </row>
    <row r="24" spans="1:7" ht="17.25" customHeight="1" x14ac:dyDescent="0.2">
      <c r="A24" s="97" t="s">
        <v>130</v>
      </c>
      <c r="B24" s="97"/>
      <c r="C24" s="89" t="s">
        <v>177</v>
      </c>
      <c r="D24" s="101">
        <v>10000</v>
      </c>
      <c r="E24" s="97" t="s">
        <v>427</v>
      </c>
      <c r="F24" s="45">
        <v>27747.06</v>
      </c>
      <c r="G24" s="112">
        <f>+F24*D24</f>
        <v>277470600</v>
      </c>
    </row>
    <row r="25" spans="1:7" ht="17.25" customHeight="1" x14ac:dyDescent="0.2">
      <c r="A25" s="97" t="s">
        <v>152</v>
      </c>
      <c r="B25" s="97"/>
      <c r="C25" s="89" t="s">
        <v>178</v>
      </c>
      <c r="D25" s="91">
        <v>125</v>
      </c>
      <c r="E25" s="97" t="s">
        <v>427</v>
      </c>
      <c r="F25" s="45">
        <f>F24</f>
        <v>27747.06</v>
      </c>
      <c r="G25" s="112">
        <f>+F25*D25</f>
        <v>3468382.5</v>
      </c>
    </row>
    <row r="26" spans="1:7" ht="17.25" customHeight="1" x14ac:dyDescent="0.2">
      <c r="A26" s="97" t="s">
        <v>179</v>
      </c>
      <c r="B26" s="97"/>
      <c r="C26" s="89" t="s">
        <v>180</v>
      </c>
      <c r="D26" s="91">
        <v>450</v>
      </c>
      <c r="E26" s="97" t="s">
        <v>427</v>
      </c>
      <c r="F26" s="45">
        <f>F25</f>
        <v>27747.06</v>
      </c>
      <c r="G26" s="112">
        <f>+F26*D26</f>
        <v>12486177</v>
      </c>
    </row>
    <row r="27" spans="1:7" ht="17.25" customHeight="1" x14ac:dyDescent="0.2">
      <c r="A27" s="96"/>
      <c r="B27" s="96"/>
      <c r="C27" s="82"/>
      <c r="D27" s="97" t="s">
        <v>181</v>
      </c>
      <c r="E27" s="82"/>
      <c r="F27" s="45"/>
      <c r="G27" s="82"/>
    </row>
    <row r="28" spans="1:7" ht="96" x14ac:dyDescent="0.2">
      <c r="A28" s="113">
        <v>9.11</v>
      </c>
      <c r="B28" s="339" t="s">
        <v>430</v>
      </c>
      <c r="C28" s="89" t="s">
        <v>190</v>
      </c>
      <c r="D28" s="82"/>
      <c r="E28" s="82"/>
      <c r="F28" s="45"/>
      <c r="G28" s="82"/>
    </row>
    <row r="29" spans="1:7" ht="17.25" customHeight="1" x14ac:dyDescent="0.2">
      <c r="A29" s="96"/>
      <c r="B29" s="96"/>
      <c r="C29" s="89" t="s">
        <v>182</v>
      </c>
      <c r="D29" s="91">
        <v>600</v>
      </c>
      <c r="E29" s="97" t="s">
        <v>134</v>
      </c>
      <c r="F29" s="45">
        <v>567.48</v>
      </c>
      <c r="G29" s="112">
        <f>+F29*D29</f>
        <v>340488</v>
      </c>
    </row>
    <row r="30" spans="1:7" ht="108" x14ac:dyDescent="0.2">
      <c r="A30" s="113">
        <v>9.1199999999999992</v>
      </c>
      <c r="B30" s="113"/>
      <c r="C30" s="82" t="s">
        <v>183</v>
      </c>
      <c r="D30" s="101">
        <v>2400</v>
      </c>
      <c r="E30" s="97" t="s">
        <v>134</v>
      </c>
      <c r="F30" s="45">
        <v>300</v>
      </c>
      <c r="G30" s="112">
        <f>+F30*D30</f>
        <v>720000</v>
      </c>
    </row>
    <row r="31" spans="1:7" x14ac:dyDescent="0.2">
      <c r="A31" s="96"/>
      <c r="B31" s="96"/>
      <c r="C31" s="82"/>
      <c r="D31" s="82"/>
      <c r="E31" s="82"/>
      <c r="F31" s="45"/>
      <c r="G31" s="82"/>
    </row>
    <row r="32" spans="1:7" ht="27" customHeight="1" x14ac:dyDescent="0.2">
      <c r="A32" s="268" t="s">
        <v>158</v>
      </c>
      <c r="B32" s="269"/>
      <c r="C32" s="269"/>
      <c r="D32" s="269"/>
      <c r="E32" s="269"/>
      <c r="F32" s="270"/>
      <c r="G32" s="82"/>
    </row>
    <row r="33" spans="1:7" ht="15.75" customHeight="1" x14ac:dyDescent="0.2">
      <c r="A33" s="111">
        <v>9</v>
      </c>
      <c r="B33" s="111"/>
      <c r="C33" s="87" t="s">
        <v>162</v>
      </c>
      <c r="D33" s="82"/>
      <c r="E33" s="82"/>
      <c r="F33" s="45"/>
      <c r="G33" s="82"/>
    </row>
    <row r="34" spans="1:7" ht="84" x14ac:dyDescent="0.2">
      <c r="A34" s="113">
        <v>9.1300000000000008</v>
      </c>
      <c r="B34" s="113"/>
      <c r="C34" s="82" t="s">
        <v>184</v>
      </c>
      <c r="D34" s="91">
        <v>570</v>
      </c>
      <c r="E34" s="97" t="s">
        <v>146</v>
      </c>
      <c r="F34" s="45">
        <f>150</f>
        <v>150</v>
      </c>
      <c r="G34" s="112">
        <f>+F34*D34</f>
        <v>85500</v>
      </c>
    </row>
    <row r="35" spans="1:7" ht="84" x14ac:dyDescent="0.2">
      <c r="A35" s="113">
        <v>9.14</v>
      </c>
      <c r="B35" s="339" t="s">
        <v>431</v>
      </c>
      <c r="C35" s="82" t="s">
        <v>185</v>
      </c>
      <c r="D35" s="91">
        <f>100*0.5*0.5</f>
        <v>25</v>
      </c>
      <c r="E35" s="97" t="s">
        <v>432</v>
      </c>
      <c r="F35" s="45">
        <f>309.78+41.77</f>
        <v>351.54999999999995</v>
      </c>
      <c r="G35" s="112">
        <f>+F35*D35</f>
        <v>8788.7499999999982</v>
      </c>
    </row>
    <row r="36" spans="1:7" ht="60" x14ac:dyDescent="0.2">
      <c r="A36" s="113">
        <v>9.15</v>
      </c>
      <c r="B36" s="113"/>
      <c r="C36" s="82" t="s">
        <v>186</v>
      </c>
      <c r="D36" s="91">
        <v>6</v>
      </c>
      <c r="E36" s="97" t="s">
        <v>187</v>
      </c>
      <c r="F36" s="45">
        <v>2000</v>
      </c>
      <c r="G36" s="112">
        <f>+F36*D36</f>
        <v>12000</v>
      </c>
    </row>
    <row r="37" spans="1:7" ht="84" x14ac:dyDescent="0.2">
      <c r="A37" s="113">
        <v>9.16</v>
      </c>
      <c r="B37" s="339" t="s">
        <v>431</v>
      </c>
      <c r="C37" s="82" t="s">
        <v>188</v>
      </c>
      <c r="D37" s="91">
        <f>140*0.25</f>
        <v>35</v>
      </c>
      <c r="E37" s="97" t="s">
        <v>432</v>
      </c>
      <c r="F37" s="45">
        <f>309.78+41.77</f>
        <v>351.54999999999995</v>
      </c>
      <c r="G37" s="112">
        <f>+F37*D37</f>
        <v>12304.249999999998</v>
      </c>
    </row>
    <row r="38" spans="1:7" ht="27" customHeight="1" x14ac:dyDescent="0.2">
      <c r="A38" s="268" t="s">
        <v>158</v>
      </c>
      <c r="B38" s="269"/>
      <c r="C38" s="269"/>
      <c r="D38" s="269"/>
      <c r="E38" s="269"/>
      <c r="F38" s="270"/>
      <c r="G38" s="110">
        <f>SUM(G3:G37)</f>
        <v>553940258</v>
      </c>
    </row>
    <row r="39" spans="1:7" ht="48" x14ac:dyDescent="0.2">
      <c r="A39" s="96"/>
      <c r="B39" s="96"/>
      <c r="C39" s="96" t="s">
        <v>189</v>
      </c>
      <c r="D39" s="82"/>
      <c r="E39" s="82"/>
      <c r="F39" s="45"/>
      <c r="G39" s="82"/>
    </row>
    <row r="40" spans="1:7" ht="20.65" customHeight="1" x14ac:dyDescent="0.2">
      <c r="A40" s="268" t="s">
        <v>118</v>
      </c>
      <c r="B40" s="269"/>
      <c r="C40" s="269"/>
      <c r="D40" s="269"/>
      <c r="E40" s="269"/>
      <c r="F40" s="270"/>
      <c r="G40" s="82"/>
    </row>
    <row r="41" spans="1:7" ht="64.150000000000006" customHeight="1" x14ac:dyDescent="0.2"/>
    <row r="42" spans="1:7" ht="235.15" customHeight="1" x14ac:dyDescent="0.2"/>
  </sheetData>
  <mergeCells count="5">
    <mergeCell ref="A9:F9"/>
    <mergeCell ref="A19:F19"/>
    <mergeCell ref="A32:F32"/>
    <mergeCell ref="A38:F38"/>
    <mergeCell ref="A40:F40"/>
  </mergeCells>
  <printOptions horizontalCentered="1"/>
  <pageMargins left="0.25" right="0.25" top="0.5" bottom="0.25" header="0.25" footer="0.25"/>
  <pageSetup paperSize="9" scale="95" orientation="portrait" horizontalDpi="300" verticalDpi="300" r:id="rId1"/>
  <headerFooter>
    <oddFooter>Page &amp;P of &amp;N</oddFooter>
  </headerFooter>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D16"/>
  <sheetViews>
    <sheetView view="pageBreakPreview" zoomScaleNormal="100" zoomScaleSheetLayoutView="100" workbookViewId="0">
      <selection activeCell="D13" sqref="D13"/>
    </sheetView>
  </sheetViews>
  <sheetFormatPr defaultColWidth="8.83203125" defaultRowHeight="12.75" x14ac:dyDescent="0.2"/>
  <cols>
    <col min="1" max="1" width="12.6640625" style="22" customWidth="1"/>
    <col min="2" max="2" width="6.6640625" style="22" customWidth="1"/>
    <col min="3" max="3" width="44.5" style="22" customWidth="1"/>
    <col min="4" max="4" width="30.6640625" style="22" customWidth="1"/>
    <col min="5" max="5" width="8.83203125" style="22"/>
    <col min="6" max="6" width="11.1640625" style="22" bestFit="1" customWidth="1"/>
    <col min="7" max="16384" width="8.83203125" style="22"/>
  </cols>
  <sheetData>
    <row r="1" spans="1:4" ht="112.15" customHeight="1" x14ac:dyDescent="0.2">
      <c r="A1" s="241" t="s">
        <v>191</v>
      </c>
      <c r="B1" s="241"/>
      <c r="C1" s="241"/>
      <c r="D1" s="241"/>
    </row>
    <row r="2" spans="1:4" ht="14.25" customHeight="1" x14ac:dyDescent="0.2">
      <c r="A2" s="241"/>
      <c r="B2" s="241"/>
      <c r="C2" s="116" t="s">
        <v>192</v>
      </c>
      <c r="D2" s="116" t="s">
        <v>193</v>
      </c>
    </row>
    <row r="3" spans="1:4" s="119" customFormat="1" ht="49.5" customHeight="1" x14ac:dyDescent="0.2">
      <c r="A3" s="23" t="s">
        <v>192</v>
      </c>
      <c r="B3" s="23" t="s">
        <v>194</v>
      </c>
      <c r="C3" s="24" t="s">
        <v>106</v>
      </c>
      <c r="D3" s="118" t="s">
        <v>212</v>
      </c>
    </row>
    <row r="4" spans="1:4" s="119" customFormat="1" ht="37.9" customHeight="1" x14ac:dyDescent="0.2">
      <c r="A4" s="23" t="s">
        <v>192</v>
      </c>
      <c r="B4" s="23" t="s">
        <v>195</v>
      </c>
      <c r="C4" s="24" t="s">
        <v>196</v>
      </c>
      <c r="D4" s="120">
        <f>+'Table 10'!F10</f>
        <v>47974620.25</v>
      </c>
    </row>
    <row r="5" spans="1:4" s="119" customFormat="1" ht="39" customHeight="1" x14ac:dyDescent="0.2">
      <c r="A5" s="23" t="s">
        <v>192</v>
      </c>
      <c r="B5" s="23" t="s">
        <v>197</v>
      </c>
      <c r="C5" s="24" t="s">
        <v>198</v>
      </c>
      <c r="D5" s="120">
        <f>+'Table 11'!J25</f>
        <v>156961013.29499999</v>
      </c>
    </row>
    <row r="6" spans="1:4" s="119" customFormat="1" ht="39" customHeight="1" x14ac:dyDescent="0.2">
      <c r="A6" s="23" t="s">
        <v>192</v>
      </c>
      <c r="B6" s="23" t="s">
        <v>199</v>
      </c>
      <c r="C6" s="24" t="s">
        <v>200</v>
      </c>
      <c r="D6" s="120">
        <f>+'Table 11'!I40</f>
        <v>36059932.799999997</v>
      </c>
    </row>
    <row r="7" spans="1:4" s="119" customFormat="1" ht="39" customHeight="1" x14ac:dyDescent="0.2">
      <c r="A7" s="23" t="s">
        <v>192</v>
      </c>
      <c r="B7" s="23" t="s">
        <v>201</v>
      </c>
      <c r="C7" s="24" t="s">
        <v>202</v>
      </c>
      <c r="D7" s="120">
        <f>+'Table 12'!F6</f>
        <v>14834.95</v>
      </c>
    </row>
    <row r="8" spans="1:4" s="119" customFormat="1" ht="39" customHeight="1" x14ac:dyDescent="0.2">
      <c r="A8" s="23" t="s">
        <v>192</v>
      </c>
      <c r="B8" s="23" t="s">
        <v>203</v>
      </c>
      <c r="C8" s="24" t="s">
        <v>204</v>
      </c>
      <c r="D8" s="120">
        <f>+'Table 13'!F7</f>
        <v>198000</v>
      </c>
    </row>
    <row r="9" spans="1:4" s="119" customFormat="1" ht="39" customHeight="1" x14ac:dyDescent="0.2">
      <c r="A9" s="23" t="s">
        <v>192</v>
      </c>
      <c r="B9" s="23" t="s">
        <v>205</v>
      </c>
      <c r="C9" s="24" t="s">
        <v>206</v>
      </c>
      <c r="D9" s="120">
        <f>+'Table 14'!F11</f>
        <v>8393088</v>
      </c>
    </row>
    <row r="10" spans="1:4" s="119" customFormat="1" ht="39" customHeight="1" x14ac:dyDescent="0.2">
      <c r="A10" s="23" t="s">
        <v>192</v>
      </c>
      <c r="B10" s="23" t="s">
        <v>207</v>
      </c>
      <c r="C10" s="24" t="s">
        <v>208</v>
      </c>
      <c r="D10" s="120">
        <f>+'Table 15'!F11</f>
        <v>1333008.1599999999</v>
      </c>
    </row>
    <row r="11" spans="1:4" s="119" customFormat="1" ht="66" customHeight="1" x14ac:dyDescent="0.2">
      <c r="A11" s="23" t="s">
        <v>192</v>
      </c>
      <c r="B11" s="23" t="s">
        <v>209</v>
      </c>
      <c r="C11" s="24" t="s">
        <v>210</v>
      </c>
      <c r="D11" s="121">
        <f>+'Table 16'!G29</f>
        <v>79368342.599999994</v>
      </c>
    </row>
    <row r="12" spans="1:4" s="119" customFormat="1" ht="19.149999999999999" customHeight="1" x14ac:dyDescent="0.2">
      <c r="A12" s="118"/>
      <c r="B12" s="118"/>
      <c r="C12" s="123" t="s">
        <v>211</v>
      </c>
      <c r="D12" s="122">
        <f>SUM(D4:D11)</f>
        <v>330302840.05499995</v>
      </c>
    </row>
    <row r="13" spans="1:4" ht="24" customHeight="1" x14ac:dyDescent="0.2"/>
    <row r="14" spans="1:4" ht="24" customHeight="1" x14ac:dyDescent="0.2"/>
    <row r="15" spans="1:4" ht="24" customHeight="1" x14ac:dyDescent="0.2"/>
    <row r="16" spans="1:4" ht="36.6" customHeight="1" x14ac:dyDescent="0.2">
      <c r="A16" s="271" t="s">
        <v>101</v>
      </c>
      <c r="B16" s="271"/>
      <c r="C16" s="271"/>
      <c r="D16" s="271"/>
    </row>
  </sheetData>
  <mergeCells count="3">
    <mergeCell ref="A2:B2"/>
    <mergeCell ref="A16:D16"/>
    <mergeCell ref="A1:D1"/>
  </mergeCells>
  <printOptions horizontalCentered="1"/>
  <pageMargins left="0.25" right="0.25" top="0.75" bottom="0.25" header="0.25" footer="0.25"/>
  <pageSetup paperSize="9" orientation="portrait" horizontalDpi="300" verticalDpi="300" r:id="rId1"/>
  <headerFooter>
    <oddFooter>Page &amp;P of &amp;N</oddFooter>
  </headerFooter>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25</vt:i4>
      </vt:variant>
      <vt:variant>
        <vt:lpstr>Named Ranges</vt:lpstr>
      </vt:variant>
      <vt:variant>
        <vt:i4>13</vt:i4>
      </vt:variant>
    </vt:vector>
  </HeadingPairs>
  <TitlesOfParts>
    <vt:vector size="38" baseType="lpstr">
      <vt:lpstr>Table 1</vt:lpstr>
      <vt:lpstr>Table 2</vt:lpstr>
      <vt:lpstr>Table 3</vt:lpstr>
      <vt:lpstr>Table 4</vt:lpstr>
      <vt:lpstr>Table 5</vt:lpstr>
      <vt:lpstr>Table 6</vt:lpstr>
      <vt:lpstr>Table 7</vt:lpstr>
      <vt:lpstr>Table 8</vt:lpstr>
      <vt:lpstr>Table 9</vt:lpstr>
      <vt:lpstr>Table 10</vt:lpstr>
      <vt:lpstr>Table 11</vt:lpstr>
      <vt:lpstr>Table 12</vt:lpstr>
      <vt:lpstr>Table 13</vt:lpstr>
      <vt:lpstr>Table 14</vt:lpstr>
      <vt:lpstr>Table 15</vt:lpstr>
      <vt:lpstr>Table 16</vt:lpstr>
      <vt:lpstr>Table 17</vt:lpstr>
      <vt:lpstr>Table 18</vt:lpstr>
      <vt:lpstr>Table 19</vt:lpstr>
      <vt:lpstr>Table 20</vt:lpstr>
      <vt:lpstr>Table 21</vt:lpstr>
      <vt:lpstr>Table 22</vt:lpstr>
      <vt:lpstr>Table 23</vt:lpstr>
      <vt:lpstr>Table 24</vt:lpstr>
      <vt:lpstr>Table 25</vt:lpstr>
      <vt:lpstr>'Table 1'!Print_Area</vt:lpstr>
      <vt:lpstr>'Table 2'!Print_Area</vt:lpstr>
      <vt:lpstr>'Table 23'!Print_Area</vt:lpstr>
      <vt:lpstr>'Table 3'!Print_Area</vt:lpstr>
      <vt:lpstr>'Table 4'!Print_Area</vt:lpstr>
      <vt:lpstr>'Table 5'!Print_Area</vt:lpstr>
      <vt:lpstr>'Table 7'!Print_Area</vt:lpstr>
      <vt:lpstr>'Table 11'!Print_Titles</vt:lpstr>
      <vt:lpstr>'Table 16'!Print_Titles</vt:lpstr>
      <vt:lpstr>'Table 24'!Print_Titles</vt:lpstr>
      <vt:lpstr>'Table 25'!Print_Titles</vt:lpstr>
      <vt:lpstr>'Table 3'!Print_Titles</vt:lpstr>
      <vt:lpstr>'Table 8'!Print_Titles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1.Title BOQ EC..xls</dc:title>
  <dc:creator>soaleh</dc:creator>
  <cp:lastModifiedBy>Asim Ali</cp:lastModifiedBy>
  <cp:lastPrinted>2023-01-11T13:22:12Z</cp:lastPrinted>
  <dcterms:created xsi:type="dcterms:W3CDTF">2023-01-07T06:30:15Z</dcterms:created>
  <dcterms:modified xsi:type="dcterms:W3CDTF">2023-01-29T17:04:04Z</dcterms:modified>
</cp:coreProperties>
</file>