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mgmt\"/>
    </mc:Choice>
  </mc:AlternateContent>
  <xr:revisionPtr revIDLastSave="0" documentId="13_ncr:1_{CB0E019D-B57A-40A7-B15F-10A2365C22E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Aug'18" sheetId="59" r:id="rId1"/>
    <sheet name="Jul'18" sheetId="58" r:id="rId2"/>
    <sheet name="Jun'18" sheetId="57" r:id="rId3"/>
    <sheet name="May'18" sheetId="56" r:id="rId4"/>
    <sheet name="Apr'18" sheetId="55" r:id="rId5"/>
    <sheet name="Mar'18" sheetId="54" r:id="rId6"/>
    <sheet name="Feb'18" sheetId="52" r:id="rId7"/>
    <sheet name="Jan'18" sheetId="51" r:id="rId8"/>
    <sheet name="Dec'17" sheetId="50" r:id="rId9"/>
    <sheet name="Nov'17" sheetId="49" r:id="rId10"/>
    <sheet name="Oct'17" sheetId="48" r:id="rId11"/>
    <sheet name="Sep'17" sheetId="47" r:id="rId12"/>
    <sheet name="Aug'17" sheetId="46" r:id="rId13"/>
    <sheet name="Jul'17" sheetId="45" r:id="rId14"/>
    <sheet name="Jun'17" sheetId="44" r:id="rId15"/>
    <sheet name="May'17" sheetId="43" r:id="rId16"/>
    <sheet name="Apr'17" sheetId="42" r:id="rId17"/>
    <sheet name="Mar'17" sheetId="40" r:id="rId18"/>
    <sheet name="Feb'17" sheetId="39" r:id="rId19"/>
    <sheet name="Jan'17" sheetId="38" r:id="rId20"/>
    <sheet name="Dec'16" sheetId="37" r:id="rId21"/>
    <sheet name="Nov'16" sheetId="36" r:id="rId22"/>
    <sheet name="Oct'16" sheetId="35" r:id="rId23"/>
    <sheet name="Sep'16" sheetId="33" r:id="rId24"/>
    <sheet name="Aug'16" sheetId="32" r:id="rId25"/>
    <sheet name="Jul'16" sheetId="31" r:id="rId26"/>
    <sheet name="Jun'16" sheetId="30" r:id="rId27"/>
    <sheet name="May'16" sheetId="29" r:id="rId2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59" l="1"/>
  <c r="G4" i="59"/>
  <c r="G3" i="59"/>
  <c r="G2" i="59"/>
  <c r="H5" i="59" l="1"/>
  <c r="H4" i="59"/>
  <c r="H3" i="59"/>
  <c r="H2" i="59"/>
  <c r="G6" i="59" l="1"/>
  <c r="H6" i="59"/>
  <c r="G4" i="58"/>
  <c r="G5" i="58"/>
  <c r="G3" i="58" l="1"/>
  <c r="H3" i="58" s="1"/>
  <c r="G2" i="58"/>
  <c r="H5" i="58"/>
  <c r="H4" i="58"/>
  <c r="G6" i="58" l="1"/>
  <c r="H2" i="58"/>
  <c r="H6" i="58" s="1"/>
  <c r="G5" i="57"/>
  <c r="H5" i="57" s="1"/>
  <c r="G4" i="57"/>
  <c r="H4" i="57" s="1"/>
  <c r="G3" i="57"/>
  <c r="H3" i="57" s="1"/>
  <c r="G2" i="57"/>
  <c r="H2" i="57"/>
  <c r="H6" i="57" l="1"/>
  <c r="G6" i="57"/>
  <c r="G4" i="56"/>
  <c r="G5" i="56" l="1"/>
  <c r="H5" i="56" s="1"/>
  <c r="H4" i="56"/>
  <c r="G3" i="56"/>
  <c r="H3" i="56" s="1"/>
  <c r="G2" i="56"/>
  <c r="H2" i="56" s="1"/>
  <c r="H6" i="56" l="1"/>
  <c r="G6" i="56"/>
  <c r="G5" i="55"/>
  <c r="H5" i="55" l="1"/>
  <c r="G4" i="55"/>
  <c r="H4" i="55" s="1"/>
  <c r="G2" i="55"/>
  <c r="H2" i="55" s="1"/>
  <c r="G3" i="55"/>
  <c r="H3" i="55" s="1"/>
  <c r="G6" i="55" l="1"/>
  <c r="H6" i="55"/>
  <c r="G4" i="54"/>
  <c r="H4" i="54" s="1"/>
  <c r="G6" i="54"/>
  <c r="H6" i="54" s="1"/>
  <c r="G5" i="54"/>
  <c r="H5" i="54" s="1"/>
  <c r="G2" i="54"/>
  <c r="H2" i="54" s="1"/>
  <c r="G3" i="54"/>
  <c r="H3" i="54" s="1"/>
  <c r="G7" i="54" l="1"/>
  <c r="H7" i="54"/>
  <c r="G5" i="52"/>
  <c r="G4" i="52" l="1"/>
  <c r="G3" i="52"/>
  <c r="H3" i="52" s="1"/>
  <c r="G2" i="52"/>
  <c r="H2" i="52" s="1"/>
  <c r="H5" i="52"/>
  <c r="H4" i="52"/>
  <c r="H6" i="52" l="1"/>
  <c r="G6" i="52"/>
  <c r="G5" i="51"/>
  <c r="G4" i="51" l="1"/>
  <c r="H4" i="51" s="1"/>
  <c r="G3" i="51"/>
  <c r="H3" i="51" s="1"/>
  <c r="G2" i="51"/>
  <c r="H2" i="51" s="1"/>
  <c r="H5" i="51"/>
  <c r="H6" i="51" l="1"/>
  <c r="G6" i="51"/>
  <c r="G5" i="49"/>
  <c r="G2" i="49"/>
  <c r="G3" i="49"/>
  <c r="G5" i="50"/>
  <c r="G4" i="50"/>
  <c r="G3" i="50"/>
  <c r="G2" i="50"/>
  <c r="G4" i="49"/>
  <c r="H5" i="50" l="1"/>
  <c r="H4" i="50"/>
  <c r="H3" i="50"/>
  <c r="H2" i="50"/>
  <c r="H5" i="49"/>
  <c r="H4" i="49"/>
  <c r="H3" i="49"/>
  <c r="H2" i="49"/>
  <c r="H6" i="50" l="1"/>
  <c r="G6" i="50"/>
  <c r="H6" i="49"/>
  <c r="G6" i="49"/>
  <c r="G5" i="48"/>
  <c r="G4" i="48"/>
  <c r="H4" i="48" s="1"/>
  <c r="G3" i="48"/>
  <c r="H3" i="48" s="1"/>
  <c r="G2" i="48"/>
  <c r="H2" i="48" s="1"/>
  <c r="G5" i="47"/>
  <c r="H5" i="47" s="1"/>
  <c r="G3" i="47"/>
  <c r="G2" i="47"/>
  <c r="H5" i="48"/>
  <c r="G4" i="47"/>
  <c r="H4" i="47" s="1"/>
  <c r="H3" i="47"/>
  <c r="G6" i="47" l="1"/>
  <c r="H6" i="48"/>
  <c r="G6" i="48"/>
  <c r="H2" i="47"/>
  <c r="H6" i="47" s="1"/>
  <c r="G5" i="46"/>
  <c r="H5" i="46" l="1"/>
  <c r="G6" i="46"/>
  <c r="H6" i="46" s="1"/>
  <c r="G2" i="46"/>
  <c r="H2" i="46" s="1"/>
  <c r="G4" i="46"/>
  <c r="H4" i="46" s="1"/>
  <c r="G3" i="46"/>
  <c r="H3" i="46" s="1"/>
  <c r="G7" i="46" l="1"/>
  <c r="H7" i="46"/>
  <c r="G5" i="45"/>
  <c r="H5" i="45" s="1"/>
  <c r="G4" i="45"/>
  <c r="H4" i="45" s="1"/>
  <c r="G3" i="45"/>
  <c r="H3" i="45" s="1"/>
  <c r="G2" i="45"/>
  <c r="H2" i="45" s="1"/>
  <c r="G6" i="45" l="1"/>
  <c r="H6" i="45"/>
  <c r="G5" i="44"/>
  <c r="H5" i="44" s="1"/>
  <c r="G4" i="44"/>
  <c r="H4" i="44" s="1"/>
  <c r="G3" i="44"/>
  <c r="H3" i="44" s="1"/>
  <c r="G2" i="44"/>
  <c r="H2" i="44" s="1"/>
  <c r="H6" i="44" l="1"/>
  <c r="G2" i="43"/>
  <c r="H2" i="43" s="1"/>
  <c r="G4" i="43"/>
  <c r="H4" i="43" s="1"/>
  <c r="G5" i="43"/>
  <c r="H5" i="43" s="1"/>
  <c r="G3" i="43"/>
  <c r="H3" i="43" s="1"/>
  <c r="H6" i="43" l="1"/>
  <c r="G5" i="42"/>
  <c r="G4" i="42"/>
  <c r="G3" i="42"/>
  <c r="G2" i="42"/>
  <c r="H5" i="42" l="1"/>
  <c r="H4" i="42"/>
  <c r="H3" i="42"/>
  <c r="H2" i="42"/>
  <c r="H6" i="42" l="1"/>
  <c r="G5" i="40"/>
  <c r="H5" i="40" s="1"/>
  <c r="G4" i="40"/>
  <c r="H4" i="40" s="1"/>
  <c r="G3" i="40"/>
  <c r="H3" i="40" s="1"/>
  <c r="G2" i="40"/>
  <c r="H2" i="40" s="1"/>
  <c r="H6" i="40" l="1"/>
  <c r="G5" i="39"/>
  <c r="H5" i="39" s="1"/>
  <c r="G4" i="39"/>
  <c r="H4" i="39" s="1"/>
  <c r="G3" i="39"/>
  <c r="H3" i="39" s="1"/>
  <c r="G2" i="39"/>
  <c r="H2" i="39" s="1"/>
  <c r="H6" i="39" l="1"/>
  <c r="G5" i="38"/>
  <c r="H5" i="38" s="1"/>
  <c r="G4" i="38"/>
  <c r="H4" i="38" s="1"/>
  <c r="G3" i="38"/>
  <c r="H3" i="38" s="1"/>
  <c r="G2" i="38"/>
  <c r="H2" i="38" s="1"/>
  <c r="H6" i="38" l="1"/>
  <c r="G5" i="37"/>
  <c r="H5" i="37" s="1"/>
  <c r="G4" i="37"/>
  <c r="H4" i="37" s="1"/>
  <c r="G3" i="37"/>
  <c r="H3" i="37" s="1"/>
  <c r="G2" i="37"/>
  <c r="H2" i="37"/>
  <c r="H6" i="37" l="1"/>
  <c r="G5" i="36"/>
  <c r="H5" i="36" l="1"/>
  <c r="G4" i="36"/>
  <c r="H4" i="36" s="1"/>
  <c r="G3" i="36"/>
  <c r="H3" i="36" s="1"/>
  <c r="G2" i="36"/>
  <c r="H2" i="36" s="1"/>
  <c r="H6" i="36" l="1"/>
  <c r="G3" i="35"/>
  <c r="G4" i="35"/>
  <c r="G5" i="35"/>
  <c r="G2" i="35" l="1"/>
  <c r="H2" i="35" s="1"/>
  <c r="H3" i="35"/>
  <c r="H5" i="35"/>
  <c r="H4" i="35"/>
  <c r="H6" i="35" l="1"/>
  <c r="G4" i="33"/>
  <c r="H4" i="33" s="1"/>
  <c r="H3" i="33"/>
  <c r="H2" i="33"/>
  <c r="H5" i="33" s="1"/>
  <c r="G3" i="32" l="1"/>
  <c r="H3" i="32" s="1"/>
  <c r="G2" i="32"/>
  <c r="H2" i="32" s="1"/>
  <c r="H4" i="32"/>
  <c r="H5" i="32" l="1"/>
  <c r="H3" i="31"/>
  <c r="H2" i="31"/>
  <c r="H4" i="31" l="1"/>
  <c r="H3" i="30"/>
  <c r="H2" i="30"/>
  <c r="H4" i="30" l="1"/>
  <c r="G2" i="29"/>
  <c r="H3" i="29" l="1"/>
  <c r="H2" i="29"/>
  <c r="H4" i="29" l="1"/>
</calcChain>
</file>

<file path=xl/sharedStrings.xml><?xml version="1.0" encoding="utf-8"?>
<sst xmlns="http://schemas.openxmlformats.org/spreadsheetml/2006/main" count="438" uniqueCount="56">
  <si>
    <t>Remarks</t>
  </si>
  <si>
    <t>Billable Unit</t>
  </si>
  <si>
    <t>Billable Amount</t>
  </si>
  <si>
    <t>SI No</t>
  </si>
  <si>
    <t>Name</t>
  </si>
  <si>
    <t>PO Number</t>
  </si>
  <si>
    <t>Start Date</t>
  </si>
  <si>
    <t>End Date</t>
  </si>
  <si>
    <t>Billing Rate</t>
  </si>
  <si>
    <t>Prorated Billing</t>
  </si>
  <si>
    <t>Sandeepkumar Pal</t>
  </si>
  <si>
    <t>Ragasudha S</t>
  </si>
  <si>
    <t>To be billed from 01-Jun-2016</t>
  </si>
  <si>
    <t>Md. Saiyed</t>
  </si>
  <si>
    <t>-</t>
  </si>
  <si>
    <t>To be billed from 01-Sep-2016</t>
  </si>
  <si>
    <t>Leave from 16-19 (4 Days)</t>
  </si>
  <si>
    <t>Leave on 19 and 22 (2 Days)</t>
  </si>
  <si>
    <t>None</t>
  </si>
  <si>
    <t>5 Days, 16-21</t>
  </si>
  <si>
    <t>Rushikeswararao Polaki</t>
  </si>
  <si>
    <t>10,28,31</t>
  </si>
  <si>
    <t>13,14,17,18, (Nov 1st Working)</t>
  </si>
  <si>
    <t>Leave Count</t>
  </si>
  <si>
    <t>28,29,30</t>
  </si>
  <si>
    <t>2,3,4,22</t>
  </si>
  <si>
    <t>1,2,15</t>
  </si>
  <si>
    <t>1-16th Dec</t>
  </si>
  <si>
    <t>23,26</t>
  </si>
  <si>
    <t>27,30,31</t>
  </si>
  <si>
    <t>16,17,18,19,20</t>
  </si>
  <si>
    <t>1,2,3</t>
  </si>
  <si>
    <t>24th Apr - 2nd May, 4 Days Comp Off</t>
  </si>
  <si>
    <t>11th Apr</t>
  </si>
  <si>
    <t>2nd and 3rd May</t>
  </si>
  <si>
    <t>25th May</t>
  </si>
  <si>
    <t>24th May</t>
  </si>
  <si>
    <t>7-17,27</t>
  </si>
  <si>
    <t>Rajeswar Maharana</t>
  </si>
  <si>
    <t>23 &amp; 28</t>
  </si>
  <si>
    <t>17-21 &amp; 24</t>
  </si>
  <si>
    <t>5,6,9,10</t>
  </si>
  <si>
    <t>16,17,18</t>
  </si>
  <si>
    <t>26,27 (28,29 comp off)</t>
  </si>
  <si>
    <t>20th - 30th Nov</t>
  </si>
  <si>
    <t>2,3,4,5</t>
  </si>
  <si>
    <t xml:space="preserve">7 days(16th Feb to 26th Feb) </t>
  </si>
  <si>
    <t>9,12</t>
  </si>
  <si>
    <t>19,28</t>
  </si>
  <si>
    <t>1,2,5,6</t>
  </si>
  <si>
    <t>20,23,24,26,27,30</t>
  </si>
  <si>
    <t>24,25</t>
  </si>
  <si>
    <t>Rohit Thakur</t>
  </si>
  <si>
    <t>6,9,10,11</t>
  </si>
  <si>
    <t>Debayan</t>
  </si>
  <si>
    <t xml:space="preserve">20,21, 23,24,  27-31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</si>
</sst>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2" borderId="0" xfId="0" applyFont="1" applyFill="1" applyBorder="1"/>
    <xf numFmtId="0" fontId="3" fillId="3" borderId="1" xfId="0" applyFont="1" applyFill="1" applyBorder="1" applyAlignment="1">
      <alignment horizontal="center" wrapText="1"/>
    </xf>
    <xf numFmtId="3" fontId="2" fillId="2" borderId="0" xfId="0" applyNumberFormat="1" applyFont="1" applyFill="1"/>
    <xf numFmtId="3" fontId="3" fillId="3" borderId="1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/>
    <xf numFmtId="0" fontId="5" fillId="2" borderId="0" xfId="0" applyFont="1" applyFill="1" applyBorder="1" applyAlignment="1">
      <alignment horizontal="center" vertical="center"/>
    </xf>
    <xf numFmtId="15" fontId="5" fillId="2" borderId="0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Border="1" applyAlignment="1">
      <alignment horizontal="center"/>
    </xf>
    <xf numFmtId="3" fontId="7" fillId="2" borderId="0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/>
    <xf numFmtId="2" fontId="2" fillId="2" borderId="0" xfId="0" applyNumberFormat="1" applyFont="1" applyFill="1"/>
    <xf numFmtId="1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right" wrapText="1"/>
    </xf>
    <xf numFmtId="1" fontId="2" fillId="2" borderId="0" xfId="0" applyNumberFormat="1" applyFont="1" applyFill="1" applyAlignment="1">
      <alignment wrapText="1"/>
    </xf>
    <xf numFmtId="1" fontId="2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/>
    <xf numFmtId="2" fontId="2" fillId="2" borderId="0" xfId="0" applyNumberFormat="1" applyFont="1" applyFill="1" applyAlignment="1">
      <alignment horizontal="center"/>
    </xf>
    <xf numFmtId="15" fontId="2" fillId="4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D7B-58EB-4748-8C87-24A223BF99F3}">
  <sheetPr>
    <tabColor theme="3" tint="0.59999389629810485"/>
  </sheetPr>
  <dimension ref="A1:K6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5.85546875" style="1" bestFit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54</v>
      </c>
      <c r="C2" s="19">
        <v>500087122</v>
      </c>
      <c r="D2" s="20">
        <v>207000</v>
      </c>
      <c r="E2" s="21">
        <v>43313</v>
      </c>
      <c r="F2" s="21">
        <v>43343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52</v>
      </c>
      <c r="C3" s="19">
        <v>500087122</v>
      </c>
      <c r="D3" s="20">
        <v>207000</v>
      </c>
      <c r="E3" s="21">
        <v>43313</v>
      </c>
      <c r="F3" s="21">
        <v>43343</v>
      </c>
      <c r="G3" s="22">
        <f>ROUND(21/21,3)</f>
        <v>1</v>
      </c>
      <c r="H3" s="15">
        <f>D3*G3</f>
        <v>207000</v>
      </c>
      <c r="I3" s="27">
        <v>1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43313</v>
      </c>
      <c r="F4" s="21">
        <v>43343</v>
      </c>
      <c r="G4" s="22">
        <f>ROUND(12/21,3)</f>
        <v>0.57099999999999995</v>
      </c>
      <c r="H4" s="15">
        <f>D4*G4</f>
        <v>118196.99999999999</v>
      </c>
      <c r="I4" s="27">
        <v>9</v>
      </c>
      <c r="J4" s="25" t="s">
        <v>55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43313</v>
      </c>
      <c r="F5" s="21">
        <v>43343</v>
      </c>
      <c r="G5" s="22">
        <f>ROUND(20/21,3)</f>
        <v>0.95199999999999996</v>
      </c>
      <c r="H5" s="15">
        <f>D5*G5</f>
        <v>197064</v>
      </c>
      <c r="I5" s="27">
        <v>1</v>
      </c>
      <c r="J5" s="25">
        <v>10</v>
      </c>
    </row>
    <row r="6" spans="1:11" x14ac:dyDescent="0.2">
      <c r="G6" s="29">
        <f>SUM(G2:G5)</f>
        <v>3.5229999999999997</v>
      </c>
      <c r="H6" s="7">
        <f>SUM(H2:H5)</f>
        <v>729261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F27" sqref="F27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43040</v>
      </c>
      <c r="F2" s="21">
        <v>43069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43040</v>
      </c>
      <c r="F3" s="21">
        <v>43069</v>
      </c>
      <c r="G3" s="22">
        <f>ROUND(12/21,3)</f>
        <v>0.57099999999999995</v>
      </c>
      <c r="H3" s="15">
        <f>D3*G3</f>
        <v>118196.99999999999</v>
      </c>
      <c r="I3" s="27">
        <v>8</v>
      </c>
      <c r="J3" s="25" t="s">
        <v>44</v>
      </c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43040</v>
      </c>
      <c r="F4" s="21">
        <v>43069</v>
      </c>
      <c r="G4" s="22">
        <f>ROUND(20/21,3)</f>
        <v>0.95199999999999996</v>
      </c>
      <c r="H4" s="15">
        <f>D4*G4</f>
        <v>197064</v>
      </c>
      <c r="I4" s="27">
        <v>1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43040</v>
      </c>
      <c r="F5" s="21">
        <v>43069</v>
      </c>
      <c r="G5" s="22">
        <f>ROUND(21/21,3)</f>
        <v>1</v>
      </c>
      <c r="H5" s="15">
        <f>D5*G5</f>
        <v>207000</v>
      </c>
      <c r="I5" s="27">
        <v>0</v>
      </c>
      <c r="J5" s="25"/>
    </row>
    <row r="6" spans="1:11" x14ac:dyDescent="0.2">
      <c r="G6" s="29">
        <f>SUM(G2:G5)</f>
        <v>3.5229999999999997</v>
      </c>
      <c r="H6" s="7">
        <f>SUM(H2:H5)</f>
        <v>729261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12" sqref="J12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43009</v>
      </c>
      <c r="F2" s="21">
        <v>43039</v>
      </c>
      <c r="G2" s="22">
        <f>ROUND(20/20,3)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4</v>
      </c>
      <c r="B3" s="18" t="s">
        <v>38</v>
      </c>
      <c r="C3" s="19">
        <v>500065184</v>
      </c>
      <c r="D3" s="20">
        <v>207000</v>
      </c>
      <c r="E3" s="21">
        <v>43009</v>
      </c>
      <c r="F3" s="21">
        <v>43039</v>
      </c>
      <c r="G3" s="22">
        <f>ROUND(17/20,3)</f>
        <v>0.85</v>
      </c>
      <c r="H3" s="15">
        <f>D3*G3</f>
        <v>175950</v>
      </c>
      <c r="I3" s="27">
        <v>3</v>
      </c>
      <c r="J3" s="25" t="s">
        <v>42</v>
      </c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43009</v>
      </c>
      <c r="F4" s="21">
        <v>43039</v>
      </c>
      <c r="G4" s="22">
        <f>ROUND(20/20,3)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43009</v>
      </c>
      <c r="F5" s="21">
        <v>43039</v>
      </c>
      <c r="G5" s="22">
        <f>ROUND(16/20,3)</f>
        <v>0.8</v>
      </c>
      <c r="H5" s="15">
        <f>D5*G5</f>
        <v>165600</v>
      </c>
      <c r="I5" s="27">
        <v>4</v>
      </c>
      <c r="J5" s="25" t="s">
        <v>41</v>
      </c>
    </row>
    <row r="6" spans="1:11" x14ac:dyDescent="0.2">
      <c r="G6" s="29">
        <f>SUM(G2:G5)</f>
        <v>3.6500000000000004</v>
      </c>
      <c r="H6" s="7">
        <f>SUM(H2:H5)</f>
        <v>755550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3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13" sqref="J13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42979</v>
      </c>
      <c r="F2" s="21">
        <v>43008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4</v>
      </c>
      <c r="B3" s="18" t="s">
        <v>38</v>
      </c>
      <c r="C3" s="19">
        <v>500065184</v>
      </c>
      <c r="D3" s="20">
        <v>207000</v>
      </c>
      <c r="E3" s="21">
        <v>42979</v>
      </c>
      <c r="F3" s="21">
        <v>43008</v>
      </c>
      <c r="G3" s="22">
        <f>ROUND(21/21,3)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42979</v>
      </c>
      <c r="F4" s="21">
        <v>43008</v>
      </c>
      <c r="G4" s="22">
        <f>ROUND(20/21,3)</f>
        <v>0.95199999999999996</v>
      </c>
      <c r="H4" s="15">
        <f>D4*G4</f>
        <v>197064</v>
      </c>
      <c r="I4" s="27">
        <v>1</v>
      </c>
      <c r="J4" s="25">
        <v>13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42979</v>
      </c>
      <c r="F5" s="21">
        <v>43008</v>
      </c>
      <c r="G5" s="22">
        <f>ROUND(21/21,3)</f>
        <v>1</v>
      </c>
      <c r="H5" s="15">
        <f>D5*G5</f>
        <v>207000</v>
      </c>
      <c r="I5" s="27">
        <v>0</v>
      </c>
      <c r="J5" s="25"/>
    </row>
    <row r="6" spans="1:11" x14ac:dyDescent="0.2">
      <c r="G6" s="29">
        <f>SUM(G2:G5)</f>
        <v>3.952</v>
      </c>
      <c r="H6" s="7">
        <f>SUM(H2:H5)</f>
        <v>818064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59999389629810485"/>
  </sheetPr>
  <dimension ref="A1:K7"/>
  <sheetViews>
    <sheetView zoomScaleNormal="100" workbookViewId="0">
      <pane ySplit="1" topLeftCell="A2" activePane="bottomLeft" state="frozen"/>
      <selection pane="bottomLeft" activeCell="D15" sqref="D15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42948</v>
      </c>
      <c r="F2" s="21">
        <v>42978</v>
      </c>
      <c r="G2" s="22">
        <f>ROUND(20/21,3)</f>
        <v>0.95199999999999996</v>
      </c>
      <c r="H2" s="15">
        <f>D2*G2</f>
        <v>197064</v>
      </c>
      <c r="I2" s="27">
        <v>1</v>
      </c>
      <c r="J2" s="25">
        <v>14</v>
      </c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21">
        <v>42948</v>
      </c>
      <c r="F3" s="21">
        <v>42958</v>
      </c>
      <c r="G3" s="22">
        <f>ROUND(9/21,3)</f>
        <v>0.42899999999999999</v>
      </c>
      <c r="H3" s="15">
        <f>D3*G3</f>
        <v>88803</v>
      </c>
      <c r="I3" s="27">
        <v>0</v>
      </c>
      <c r="J3" s="25" t="s">
        <v>18</v>
      </c>
    </row>
    <row r="4" spans="1:11" x14ac:dyDescent="0.2">
      <c r="A4" s="26">
        <v>4</v>
      </c>
      <c r="B4" s="18" t="s">
        <v>38</v>
      </c>
      <c r="C4" s="19">
        <v>500065184</v>
      </c>
      <c r="D4" s="20">
        <v>207000</v>
      </c>
      <c r="E4" s="21">
        <v>42961</v>
      </c>
      <c r="F4" s="21">
        <v>42978</v>
      </c>
      <c r="G4" s="22">
        <f>ROUND(12/21,3)</f>
        <v>0.57099999999999995</v>
      </c>
      <c r="H4" s="15">
        <f>D4*G4</f>
        <v>118196.99999999999</v>
      </c>
      <c r="I4" s="27">
        <v>0</v>
      </c>
      <c r="J4" s="25" t="s">
        <v>18</v>
      </c>
    </row>
    <row r="5" spans="1:11" s="1" customFormat="1" ht="12.75" x14ac:dyDescent="0.2">
      <c r="A5" s="26">
        <v>3</v>
      </c>
      <c r="B5" s="18" t="s">
        <v>13</v>
      </c>
      <c r="C5" s="19">
        <v>500048902</v>
      </c>
      <c r="D5" s="20">
        <v>207000</v>
      </c>
      <c r="E5" s="21">
        <v>42948</v>
      </c>
      <c r="F5" s="21">
        <v>42978</v>
      </c>
      <c r="G5" s="22">
        <f>ROUND(20/21,3)</f>
        <v>0.95199999999999996</v>
      </c>
      <c r="H5" s="15">
        <f>D5*G5</f>
        <v>197064</v>
      </c>
      <c r="I5" s="27">
        <v>2</v>
      </c>
      <c r="J5" s="25">
        <v>14</v>
      </c>
    </row>
    <row r="6" spans="1:11" s="1" customFormat="1" ht="12.75" x14ac:dyDescent="0.2">
      <c r="A6" s="26">
        <v>4</v>
      </c>
      <c r="B6" s="18" t="s">
        <v>20</v>
      </c>
      <c r="C6" s="19">
        <v>500048902</v>
      </c>
      <c r="D6" s="20">
        <v>207000</v>
      </c>
      <c r="E6" s="21">
        <v>42948</v>
      </c>
      <c r="F6" s="21">
        <v>42978</v>
      </c>
      <c r="G6" s="22">
        <f>ROUND(19/21,3)</f>
        <v>0.90500000000000003</v>
      </c>
      <c r="H6" s="15">
        <f>D6*G6</f>
        <v>187335</v>
      </c>
      <c r="I6" s="27">
        <v>2</v>
      </c>
      <c r="J6" s="25" t="s">
        <v>39</v>
      </c>
    </row>
    <row r="7" spans="1:11" x14ac:dyDescent="0.2">
      <c r="G7" s="29">
        <f>SUM(G2:G6)</f>
        <v>3.8090000000000002</v>
      </c>
      <c r="H7" s="7">
        <f>SUM(H2:H6)</f>
        <v>788463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</sheetPr>
  <dimension ref="A1:K7"/>
  <sheetViews>
    <sheetView zoomScaleNormal="100" workbookViewId="0">
      <pane ySplit="1" topLeftCell="A2" activePane="bottomLeft" state="frozen"/>
      <selection pane="bottomLeft" activeCell="H11" sqref="H11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42917</v>
      </c>
      <c r="F2" s="21">
        <v>42947</v>
      </c>
      <c r="G2" s="22">
        <f>ROUND(21/21,3)</f>
        <v>1</v>
      </c>
      <c r="H2" s="15">
        <f>D2*G2</f>
        <v>207000</v>
      </c>
      <c r="I2" s="27">
        <v>1</v>
      </c>
      <c r="J2" s="25" t="s">
        <v>18</v>
      </c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21">
        <v>42917</v>
      </c>
      <c r="F3" s="21">
        <v>42947</v>
      </c>
      <c r="G3" s="22">
        <f>ROUND(20/21,3)</f>
        <v>0.95199999999999996</v>
      </c>
      <c r="H3" s="15">
        <f>D3*G3</f>
        <v>197064</v>
      </c>
      <c r="I3" s="27">
        <v>1</v>
      </c>
      <c r="J3" s="25">
        <v>21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42917</v>
      </c>
      <c r="F4" s="21">
        <v>42947</v>
      </c>
      <c r="G4" s="22">
        <f>ROUND(13/21,3)</f>
        <v>0.61899999999999999</v>
      </c>
      <c r="H4" s="15">
        <f>D4*G4</f>
        <v>128133</v>
      </c>
      <c r="I4" s="27">
        <v>8</v>
      </c>
      <c r="J4" s="25" t="s">
        <v>37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42917</v>
      </c>
      <c r="F5" s="21">
        <v>42947</v>
      </c>
      <c r="G5" s="22">
        <f>ROUND(15/21,3)</f>
        <v>0.71399999999999997</v>
      </c>
      <c r="H5" s="15">
        <f>D5*G5</f>
        <v>147798</v>
      </c>
      <c r="I5" s="27">
        <v>6</v>
      </c>
      <c r="J5" s="25" t="s">
        <v>40</v>
      </c>
    </row>
    <row r="6" spans="1:11" x14ac:dyDescent="0.2">
      <c r="G6" s="29">
        <f>SUM(G2:G5)</f>
        <v>3.2849999999999997</v>
      </c>
      <c r="H6" s="28">
        <f>SUM(H2:H5)</f>
        <v>679995</v>
      </c>
    </row>
    <row r="7" spans="1:11" x14ac:dyDescent="0.2">
      <c r="G7" s="29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42887</v>
      </c>
      <c r="F2" s="21">
        <v>42916</v>
      </c>
      <c r="G2" s="22">
        <f>ROUND(20/21,3)</f>
        <v>0.95199999999999996</v>
      </c>
      <c r="H2" s="15">
        <f>D2*G2</f>
        <v>197064</v>
      </c>
      <c r="I2" s="27">
        <v>1</v>
      </c>
      <c r="J2" s="25">
        <v>28</v>
      </c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21">
        <v>42887</v>
      </c>
      <c r="F3" s="21">
        <v>42916</v>
      </c>
      <c r="G3" s="22">
        <f>ROUND(20/21,3)</f>
        <v>0.95199999999999996</v>
      </c>
      <c r="H3" s="15">
        <f>D3*G3</f>
        <v>197064</v>
      </c>
      <c r="I3" s="27">
        <v>0</v>
      </c>
      <c r="J3" s="25">
        <v>12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42887</v>
      </c>
      <c r="F4" s="21">
        <v>42916</v>
      </c>
      <c r="G4" s="22">
        <f>ROUND(21/21,3)</f>
        <v>1</v>
      </c>
      <c r="H4" s="15">
        <f>D4*G4</f>
        <v>207000</v>
      </c>
      <c r="I4" s="27">
        <v>1</v>
      </c>
      <c r="J4" s="25" t="s">
        <v>18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42887</v>
      </c>
      <c r="F5" s="21">
        <v>42916</v>
      </c>
      <c r="G5" s="22">
        <f>ROUND(20/21,3)</f>
        <v>0.95199999999999996</v>
      </c>
      <c r="H5" s="15">
        <f>D5*G5</f>
        <v>197064</v>
      </c>
      <c r="I5" s="27">
        <v>1</v>
      </c>
      <c r="J5" s="25">
        <v>12</v>
      </c>
    </row>
    <row r="6" spans="1:11" x14ac:dyDescent="0.2">
      <c r="H6" s="28">
        <f>SUM(H2:H5)</f>
        <v>798192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42856</v>
      </c>
      <c r="F2" s="21">
        <v>42886</v>
      </c>
      <c r="G2" s="22">
        <f>ROUND(20/22,3)</f>
        <v>0.90900000000000003</v>
      </c>
      <c r="H2" s="15">
        <f>D2*G2</f>
        <v>188163</v>
      </c>
      <c r="I2" s="27">
        <v>2</v>
      </c>
      <c r="J2" s="25" t="s">
        <v>34</v>
      </c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21">
        <v>42856</v>
      </c>
      <c r="F3" s="21">
        <v>42886</v>
      </c>
      <c r="G3" s="22">
        <f>ROUND(22/22,3)</f>
        <v>1</v>
      </c>
      <c r="H3" s="15">
        <f>D3*G3</f>
        <v>207000</v>
      </c>
      <c r="I3" s="27">
        <v>0</v>
      </c>
      <c r="J3" s="25" t="s">
        <v>18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42856</v>
      </c>
      <c r="F4" s="21">
        <v>42886</v>
      </c>
      <c r="G4" s="22">
        <f>ROUND(21/22,3)</f>
        <v>0.95499999999999996</v>
      </c>
      <c r="H4" s="15">
        <f>D4*G4</f>
        <v>197685</v>
      </c>
      <c r="I4" s="27">
        <v>1</v>
      </c>
      <c r="J4" s="25" t="s">
        <v>35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42856</v>
      </c>
      <c r="F5" s="21">
        <v>42886</v>
      </c>
      <c r="G5" s="22">
        <f>ROUND(21/22,3)</f>
        <v>0.95499999999999996</v>
      </c>
      <c r="H5" s="15">
        <f>D5*G5</f>
        <v>197685</v>
      </c>
      <c r="I5" s="27">
        <v>1</v>
      </c>
      <c r="J5" s="25" t="s">
        <v>36</v>
      </c>
    </row>
    <row r="6" spans="1:11" x14ac:dyDescent="0.2">
      <c r="H6" s="28">
        <f>SUM(H2:H5)</f>
        <v>790533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E18" sqref="E18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42826</v>
      </c>
      <c r="F2" s="21">
        <v>42855</v>
      </c>
      <c r="G2" s="22">
        <f>ROUND(20/20,3)</f>
        <v>1</v>
      </c>
      <c r="H2" s="15">
        <f>D2*G2</f>
        <v>207000</v>
      </c>
      <c r="I2" s="27">
        <v>0</v>
      </c>
      <c r="J2" s="25" t="s">
        <v>18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42826</v>
      </c>
      <c r="F3" s="21">
        <v>42855</v>
      </c>
      <c r="G3" s="22">
        <f>ROUND(20/20,3)</f>
        <v>1</v>
      </c>
      <c r="H3" s="15">
        <f>D3*G3</f>
        <v>207000</v>
      </c>
      <c r="I3" s="27">
        <v>0</v>
      </c>
      <c r="J3" s="25" t="s">
        <v>18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42826</v>
      </c>
      <c r="F4" s="21">
        <v>42855</v>
      </c>
      <c r="G4" s="22">
        <f>ROUND(18/20,3)</f>
        <v>0.9</v>
      </c>
      <c r="H4" s="15">
        <f>D4*G4</f>
        <v>186300</v>
      </c>
      <c r="I4" s="27">
        <v>2</v>
      </c>
      <c r="J4" s="25" t="s">
        <v>32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42826</v>
      </c>
      <c r="F5" s="21">
        <v>42855</v>
      </c>
      <c r="G5" s="22">
        <f>ROUND(19/20,3)</f>
        <v>0.95</v>
      </c>
      <c r="H5" s="15">
        <f>D5*G5</f>
        <v>196650</v>
      </c>
      <c r="I5" s="27">
        <v>1</v>
      </c>
      <c r="J5" s="25" t="s">
        <v>33</v>
      </c>
    </row>
    <row r="6" spans="1:11" x14ac:dyDescent="0.2">
      <c r="H6" s="28">
        <f>SUM(H2:H5)</f>
        <v>796950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42795</v>
      </c>
      <c r="F2" s="21">
        <v>42825</v>
      </c>
      <c r="G2" s="22">
        <f>ROUND(22/22,3)</f>
        <v>1</v>
      </c>
      <c r="H2" s="15">
        <f>D2*G2</f>
        <v>207000</v>
      </c>
      <c r="I2" s="27">
        <v>0</v>
      </c>
      <c r="J2" s="25" t="s">
        <v>14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42795</v>
      </c>
      <c r="F3" s="21">
        <v>42825</v>
      </c>
      <c r="G3" s="22">
        <f>ROUND(21/22,3)</f>
        <v>0.95499999999999996</v>
      </c>
      <c r="H3" s="15">
        <f>D3*G3</f>
        <v>197685</v>
      </c>
      <c r="I3" s="27">
        <v>1</v>
      </c>
      <c r="J3" s="25">
        <v>27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42795</v>
      </c>
      <c r="F4" s="21">
        <v>42825</v>
      </c>
      <c r="G4" s="22">
        <f>ROUND(22/22,3)</f>
        <v>1</v>
      </c>
      <c r="H4" s="15">
        <f>D4*G4</f>
        <v>207000</v>
      </c>
      <c r="I4" s="27">
        <v>0</v>
      </c>
      <c r="J4" s="25" t="s">
        <v>14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42795</v>
      </c>
      <c r="F5" s="21">
        <v>42825</v>
      </c>
      <c r="G5" s="22">
        <f>ROUND(22/22,3)</f>
        <v>1</v>
      </c>
      <c r="H5" s="15">
        <f>D5*G5</f>
        <v>207000</v>
      </c>
      <c r="I5" s="27">
        <v>0</v>
      </c>
      <c r="J5" s="25" t="s">
        <v>14</v>
      </c>
    </row>
    <row r="6" spans="1:11" x14ac:dyDescent="0.2">
      <c r="H6" s="28">
        <f>SUM(H2:H5)</f>
        <v>818685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F10" sqref="F10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42767</v>
      </c>
      <c r="F2" s="21">
        <v>42794</v>
      </c>
      <c r="G2" s="22">
        <f>ROUND(17/20,3)</f>
        <v>0.85</v>
      </c>
      <c r="H2" s="15">
        <f>D2*G2</f>
        <v>175950</v>
      </c>
      <c r="I2" s="27">
        <v>3</v>
      </c>
      <c r="J2" s="25" t="s">
        <v>31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42767</v>
      </c>
      <c r="F3" s="21">
        <v>42794</v>
      </c>
      <c r="G3" s="22">
        <f>ROUND(19/20,3)</f>
        <v>0.95</v>
      </c>
      <c r="H3" s="15">
        <f>D3*G3</f>
        <v>196650</v>
      </c>
      <c r="I3" s="27">
        <v>1</v>
      </c>
      <c r="J3" s="25">
        <v>24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42767</v>
      </c>
      <c r="F4" s="21">
        <v>42794</v>
      </c>
      <c r="G4" s="22">
        <f>ROUND(20/20,3)</f>
        <v>1</v>
      </c>
      <c r="H4" s="15">
        <f>D4*G4</f>
        <v>207000</v>
      </c>
      <c r="I4" s="27">
        <v>0</v>
      </c>
      <c r="J4" s="25" t="s">
        <v>14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42767</v>
      </c>
      <c r="F5" s="21">
        <v>42794</v>
      </c>
      <c r="G5" s="22">
        <f>ROUND(20/20,3)</f>
        <v>1</v>
      </c>
      <c r="H5" s="15">
        <f>D5*G5</f>
        <v>207000</v>
      </c>
      <c r="I5" s="27">
        <v>0</v>
      </c>
      <c r="J5" s="25" t="s">
        <v>14</v>
      </c>
    </row>
    <row r="6" spans="1:11" x14ac:dyDescent="0.2">
      <c r="H6" s="28">
        <f>SUM(H2:H5)</f>
        <v>786600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699-760C-4056-8EF8-8554D76AE478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D14" sqref="D14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5.85546875" style="1" bestFit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11</v>
      </c>
      <c r="C2" s="19">
        <v>500087122</v>
      </c>
      <c r="D2" s="20">
        <v>207000</v>
      </c>
      <c r="E2" s="21">
        <v>43282</v>
      </c>
      <c r="F2" s="21">
        <v>43312</v>
      </c>
      <c r="G2" s="22">
        <f>ROUND(22/22,3)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52</v>
      </c>
      <c r="C3" s="19">
        <v>500087122</v>
      </c>
      <c r="D3" s="20">
        <v>207000</v>
      </c>
      <c r="E3" s="21">
        <v>43282</v>
      </c>
      <c r="F3" s="21">
        <v>43312</v>
      </c>
      <c r="G3" s="22">
        <f>ROUND(21/22,3)</f>
        <v>0.95499999999999996</v>
      </c>
      <c r="H3" s="15">
        <f>D3*G3</f>
        <v>197685</v>
      </c>
      <c r="I3" s="27">
        <v>1</v>
      </c>
      <c r="J3" s="25">
        <v>1</v>
      </c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43282</v>
      </c>
      <c r="F4" s="21">
        <v>43312</v>
      </c>
      <c r="G4" s="22">
        <f>ROUND(22/22,3)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43282</v>
      </c>
      <c r="F5" s="21">
        <v>43312</v>
      </c>
      <c r="G5" s="22">
        <f>ROUND(18/22,3)</f>
        <v>0.81799999999999995</v>
      </c>
      <c r="H5" s="15">
        <f>D5*G5</f>
        <v>169326</v>
      </c>
      <c r="I5" s="27">
        <v>4</v>
      </c>
      <c r="J5" s="25" t="s">
        <v>53</v>
      </c>
    </row>
    <row r="6" spans="1:11" x14ac:dyDescent="0.2">
      <c r="G6" s="29">
        <f>SUM(G2:G5)</f>
        <v>3.7730000000000001</v>
      </c>
      <c r="H6" s="7">
        <f>SUM(H2:H5)</f>
        <v>781011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I10" sqref="I10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42736</v>
      </c>
      <c r="F2" s="21">
        <v>42766</v>
      </c>
      <c r="G2" s="22">
        <f>ROUND(18/21,3)</f>
        <v>0.85699999999999998</v>
      </c>
      <c r="H2" s="15">
        <f>D2*G2</f>
        <v>177399</v>
      </c>
      <c r="I2" s="27">
        <v>3</v>
      </c>
      <c r="J2" s="25" t="s">
        <v>29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42736</v>
      </c>
      <c r="F3" s="21">
        <v>42766</v>
      </c>
      <c r="G3" s="22">
        <f>ROUND(20/21,3)</f>
        <v>0.95199999999999996</v>
      </c>
      <c r="H3" s="15">
        <f>D3*G3</f>
        <v>197064</v>
      </c>
      <c r="I3" s="27">
        <v>1</v>
      </c>
      <c r="J3" s="25">
        <v>2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42736</v>
      </c>
      <c r="F4" s="21">
        <v>42766</v>
      </c>
      <c r="G4" s="22">
        <f>ROUND(21/21,3)</f>
        <v>1</v>
      </c>
      <c r="H4" s="15">
        <f>D4*G4</f>
        <v>207000</v>
      </c>
      <c r="I4" s="27">
        <v>0</v>
      </c>
      <c r="J4" s="25" t="s">
        <v>14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42736</v>
      </c>
      <c r="F5" s="21">
        <v>42766</v>
      </c>
      <c r="G5" s="22">
        <f>ROUND(16/21,3)</f>
        <v>0.76200000000000001</v>
      </c>
      <c r="H5" s="15">
        <f>D5*G5</f>
        <v>157734</v>
      </c>
      <c r="I5" s="27">
        <v>5</v>
      </c>
      <c r="J5" s="25" t="s">
        <v>30</v>
      </c>
    </row>
    <row r="6" spans="1:11" x14ac:dyDescent="0.2">
      <c r="H6" s="28">
        <f>SUM(H2:H5)</f>
        <v>739197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I17" sqref="I17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42705</v>
      </c>
      <c r="F2" s="21">
        <v>42735</v>
      </c>
      <c r="G2" s="22">
        <f>ROUND(20/22,3)</f>
        <v>0.90900000000000003</v>
      </c>
      <c r="H2" s="15">
        <f>D2*G2</f>
        <v>188163</v>
      </c>
      <c r="I2" s="27">
        <v>2</v>
      </c>
      <c r="J2" s="25" t="s">
        <v>28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42705</v>
      </c>
      <c r="F3" s="21">
        <v>42735</v>
      </c>
      <c r="G3" s="22">
        <f>ROUND(10/22,3)</f>
        <v>0.45500000000000002</v>
      </c>
      <c r="H3" s="15">
        <f>D3*G3</f>
        <v>94185</v>
      </c>
      <c r="I3" s="27">
        <v>12</v>
      </c>
      <c r="J3" s="25" t="s">
        <v>27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42705</v>
      </c>
      <c r="F4" s="21">
        <v>42735</v>
      </c>
      <c r="G4" s="22">
        <f>ROUND(19/22,3)</f>
        <v>0.86399999999999999</v>
      </c>
      <c r="H4" s="15">
        <f>D4*G4</f>
        <v>178848</v>
      </c>
      <c r="I4" s="27">
        <v>3</v>
      </c>
      <c r="J4" s="25" t="s">
        <v>26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42705</v>
      </c>
      <c r="F5" s="21">
        <v>42735</v>
      </c>
      <c r="G5" s="22">
        <f>ROUND(22/22,3)</f>
        <v>1</v>
      </c>
      <c r="H5" s="15">
        <f>D5*G5</f>
        <v>207000</v>
      </c>
      <c r="I5" s="27">
        <v>0</v>
      </c>
      <c r="J5" s="25" t="s">
        <v>14</v>
      </c>
    </row>
    <row r="6" spans="1:11" x14ac:dyDescent="0.2">
      <c r="H6" s="28">
        <f>SUM(H2:H5)</f>
        <v>668196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E11" sqref="E11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42675</v>
      </c>
      <c r="F2" s="21">
        <v>42704</v>
      </c>
      <c r="G2" s="22">
        <f>ROUND(21/21,3)</f>
        <v>1</v>
      </c>
      <c r="H2" s="15">
        <f>D2*G2</f>
        <v>207000</v>
      </c>
      <c r="I2" s="27">
        <v>0</v>
      </c>
      <c r="J2" s="25" t="s">
        <v>14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42675</v>
      </c>
      <c r="F3" s="21">
        <v>42704</v>
      </c>
      <c r="G3" s="22">
        <f>ROUND(18/21,3)</f>
        <v>0.85699999999999998</v>
      </c>
      <c r="H3" s="15">
        <f>D3*G3</f>
        <v>177399</v>
      </c>
      <c r="I3" s="27">
        <v>3</v>
      </c>
      <c r="J3" s="25" t="s">
        <v>24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42675</v>
      </c>
      <c r="F4" s="21">
        <v>42704</v>
      </c>
      <c r="G4" s="22">
        <f>ROUND(21/21,3)</f>
        <v>1</v>
      </c>
      <c r="H4" s="15">
        <f>D4*G4</f>
        <v>207000</v>
      </c>
      <c r="I4" s="27">
        <v>0</v>
      </c>
      <c r="J4" s="25" t="s">
        <v>14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42675</v>
      </c>
      <c r="F5" s="21">
        <v>42704</v>
      </c>
      <c r="G5" s="22">
        <f>ROUND(17/21,3)</f>
        <v>0.81</v>
      </c>
      <c r="H5" s="15">
        <f>D5*G5</f>
        <v>167670</v>
      </c>
      <c r="I5" s="27">
        <v>4</v>
      </c>
      <c r="J5" s="25" t="s">
        <v>25</v>
      </c>
    </row>
    <row r="6" spans="1:11" x14ac:dyDescent="0.2">
      <c r="H6" s="28">
        <f>SUM(H2:H5)</f>
        <v>759069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3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H7" sqref="H7"/>
    </sheetView>
  </sheetViews>
  <sheetFormatPr defaultRowHeight="14.25" x14ac:dyDescent="0.2"/>
  <cols>
    <col min="1" max="1" width="5.140625" style="1" customWidth="1"/>
    <col min="2" max="2" width="21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42644</v>
      </c>
      <c r="F2" s="21">
        <v>42674</v>
      </c>
      <c r="G2" s="22">
        <f>ROUND(17/20,3)</f>
        <v>0.85</v>
      </c>
      <c r="H2" s="15">
        <f>D2*G2</f>
        <v>175950</v>
      </c>
      <c r="I2" s="27">
        <v>3</v>
      </c>
      <c r="J2" s="25" t="s">
        <v>22</v>
      </c>
    </row>
    <row r="3" spans="1:11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42644</v>
      </c>
      <c r="F3" s="21">
        <v>42674</v>
      </c>
      <c r="G3" s="22">
        <f>ROUND(17/20,3)</f>
        <v>0.85</v>
      </c>
      <c r="H3" s="15">
        <f>D3*G3</f>
        <v>175950</v>
      </c>
      <c r="I3" s="27">
        <v>3</v>
      </c>
      <c r="J3" s="25" t="s">
        <v>21</v>
      </c>
    </row>
    <row r="4" spans="1:11" s="1" customFormat="1" ht="12.75" x14ac:dyDescent="0.2">
      <c r="A4" s="26">
        <v>3</v>
      </c>
      <c r="B4" s="18" t="s">
        <v>13</v>
      </c>
      <c r="C4" s="19">
        <v>500048902</v>
      </c>
      <c r="D4" s="20">
        <v>207000</v>
      </c>
      <c r="E4" s="21">
        <v>42644</v>
      </c>
      <c r="F4" s="21">
        <v>42674</v>
      </c>
      <c r="G4" s="22">
        <f>ROUND(19/20,3)</f>
        <v>0.95</v>
      </c>
      <c r="H4" s="15">
        <f>D4*G4</f>
        <v>196650</v>
      </c>
      <c r="I4" s="27">
        <v>1</v>
      </c>
      <c r="J4" s="25">
        <v>12</v>
      </c>
    </row>
    <row r="5" spans="1:11" s="1" customFormat="1" ht="12.75" x14ac:dyDescent="0.2">
      <c r="A5" s="26">
        <v>4</v>
      </c>
      <c r="B5" s="18" t="s">
        <v>20</v>
      </c>
      <c r="C5" s="19">
        <v>500048902</v>
      </c>
      <c r="D5" s="20">
        <v>207000</v>
      </c>
      <c r="E5" s="21">
        <v>42653</v>
      </c>
      <c r="F5" s="21">
        <v>42674</v>
      </c>
      <c r="G5" s="22">
        <f>ROUND(14/20,3)</f>
        <v>0.7</v>
      </c>
      <c r="H5" s="15">
        <f>D5*G5</f>
        <v>144900</v>
      </c>
      <c r="I5" s="27">
        <v>1</v>
      </c>
      <c r="J5" s="25">
        <v>31</v>
      </c>
    </row>
    <row r="6" spans="1:11" x14ac:dyDescent="0.2">
      <c r="H6" s="7">
        <f>SUM(H2:H5)</f>
        <v>693450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59999389629810485"/>
  </sheetPr>
  <dimension ref="A1:J5"/>
  <sheetViews>
    <sheetView zoomScaleNormal="100" workbookViewId="0">
      <pane ySplit="1" topLeftCell="A2" activePane="bottomLeft" state="frozen"/>
      <selection pane="bottomLeft" activeCell="F10" sqref="F10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42614</v>
      </c>
      <c r="F2" s="21">
        <v>42643</v>
      </c>
      <c r="G2" s="22">
        <v>1</v>
      </c>
      <c r="H2" s="15">
        <f>D2*G2</f>
        <v>207000</v>
      </c>
      <c r="I2" s="25" t="s">
        <v>18</v>
      </c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42614</v>
      </c>
      <c r="F3" s="21">
        <v>42643</v>
      </c>
      <c r="G3" s="22">
        <v>1</v>
      </c>
      <c r="H3" s="15">
        <f>D3*G3</f>
        <v>207000</v>
      </c>
      <c r="I3" s="25" t="s">
        <v>18</v>
      </c>
    </row>
    <row r="4" spans="1:10" s="1" customFormat="1" ht="12.75" x14ac:dyDescent="0.2">
      <c r="A4" s="26">
        <v>3</v>
      </c>
      <c r="B4" s="18" t="s">
        <v>13</v>
      </c>
      <c r="C4" s="19">
        <v>500043279</v>
      </c>
      <c r="D4" s="20">
        <v>207000</v>
      </c>
      <c r="E4" s="21">
        <v>42614</v>
      </c>
      <c r="F4" s="21">
        <v>42643</v>
      </c>
      <c r="G4" s="22">
        <f>ROUND(16/21,3)</f>
        <v>0.76200000000000001</v>
      </c>
      <c r="H4" s="15">
        <f>D4*G4</f>
        <v>157734</v>
      </c>
      <c r="I4" s="25" t="s">
        <v>19</v>
      </c>
    </row>
    <row r="5" spans="1:10" x14ac:dyDescent="0.2">
      <c r="A5" s="5"/>
      <c r="B5" s="5"/>
      <c r="C5" s="11"/>
      <c r="D5" s="14"/>
      <c r="E5" s="12"/>
      <c r="F5" s="12"/>
      <c r="G5" s="13"/>
      <c r="H5" s="10">
        <f>SUM(H2:H4)</f>
        <v>571734</v>
      </c>
      <c r="I5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59999389629810485"/>
  </sheetPr>
  <dimension ref="A1:J5"/>
  <sheetViews>
    <sheetView zoomScaleNormal="100" workbookViewId="0">
      <pane ySplit="1" topLeftCell="A2" activePane="bottomLeft" state="frozen"/>
      <selection pane="bottomLeft" activeCell="I3" sqref="I3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42583</v>
      </c>
      <c r="F2" s="21">
        <v>42613</v>
      </c>
      <c r="G2" s="22">
        <f>18/22</f>
        <v>0.81818181818181823</v>
      </c>
      <c r="H2" s="15">
        <f>D2*G2</f>
        <v>169363.63636363638</v>
      </c>
      <c r="I2" s="25" t="s">
        <v>16</v>
      </c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42583</v>
      </c>
      <c r="F3" s="21">
        <v>42613</v>
      </c>
      <c r="G3" s="22">
        <f>20/22</f>
        <v>0.90909090909090906</v>
      </c>
      <c r="H3" s="15">
        <f>D3*G3</f>
        <v>188181.81818181818</v>
      </c>
      <c r="I3" s="25" t="s">
        <v>17</v>
      </c>
    </row>
    <row r="4" spans="1:10" s="1" customFormat="1" ht="12.75" x14ac:dyDescent="0.2">
      <c r="A4" s="26">
        <v>3</v>
      </c>
      <c r="B4" s="18" t="s">
        <v>13</v>
      </c>
      <c r="C4" s="19" t="s">
        <v>14</v>
      </c>
      <c r="D4" s="20">
        <v>207000</v>
      </c>
      <c r="E4" s="21">
        <v>42583</v>
      </c>
      <c r="F4" s="21">
        <v>42613</v>
      </c>
      <c r="G4" s="22">
        <v>0</v>
      </c>
      <c r="H4" s="15">
        <f>D4*G4</f>
        <v>0</v>
      </c>
      <c r="I4" s="25" t="s">
        <v>15</v>
      </c>
    </row>
    <row r="5" spans="1:10" x14ac:dyDescent="0.2">
      <c r="A5" s="5"/>
      <c r="B5" s="5"/>
      <c r="C5" s="11"/>
      <c r="D5" s="14"/>
      <c r="E5" s="12"/>
      <c r="F5" s="12"/>
      <c r="G5" s="13"/>
      <c r="H5" s="10">
        <f>SUM(H2:H3)</f>
        <v>357545.45454545459</v>
      </c>
      <c r="I5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 tint="0.59999389629810485"/>
  </sheetPr>
  <dimension ref="A1:J4"/>
  <sheetViews>
    <sheetView zoomScaleNormal="100" workbookViewId="0">
      <pane ySplit="1" topLeftCell="A2" activePane="bottomLeft" state="frozen"/>
      <selection pane="bottomLeft" activeCell="F12" sqref="F12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42552</v>
      </c>
      <c r="F2" s="21">
        <v>42582</v>
      </c>
      <c r="G2" s="22">
        <v>1</v>
      </c>
      <c r="H2" s="15">
        <f>D2*G2</f>
        <v>207000</v>
      </c>
      <c r="I2" s="25"/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42552</v>
      </c>
      <c r="F3" s="21">
        <v>42582</v>
      </c>
      <c r="G3" s="22">
        <v>1</v>
      </c>
      <c r="H3" s="15">
        <f>D3*G3</f>
        <v>207000</v>
      </c>
      <c r="I3" s="25"/>
    </row>
    <row r="4" spans="1:10" s="1" customFormat="1" ht="12.75" x14ac:dyDescent="0.2">
      <c r="A4" s="5"/>
      <c r="B4" s="5"/>
      <c r="C4" s="11"/>
      <c r="D4" s="14"/>
      <c r="E4" s="12"/>
      <c r="F4" s="12"/>
      <c r="G4" s="13"/>
      <c r="H4" s="10">
        <f>SUM(H2:H3)</f>
        <v>414000</v>
      </c>
      <c r="I4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59999389629810485"/>
  </sheetPr>
  <dimension ref="A1:J4"/>
  <sheetViews>
    <sheetView zoomScaleNormal="100" workbookViewId="0">
      <pane ySplit="1" topLeftCell="A2" activePane="bottomLeft" state="frozen"/>
      <selection pane="bottomLeft" activeCell="E15" sqref="E15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42522</v>
      </c>
      <c r="F2" s="21">
        <v>42551</v>
      </c>
      <c r="G2" s="22">
        <v>1</v>
      </c>
      <c r="H2" s="15">
        <f>D2*G2</f>
        <v>207000</v>
      </c>
      <c r="I2" s="25"/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42522</v>
      </c>
      <c r="F3" s="21">
        <v>42551</v>
      </c>
      <c r="G3" s="22">
        <v>1</v>
      </c>
      <c r="H3" s="15">
        <f>D3*G3</f>
        <v>207000</v>
      </c>
      <c r="I3" s="25"/>
    </row>
    <row r="4" spans="1:10" s="1" customFormat="1" ht="12.75" x14ac:dyDescent="0.2">
      <c r="A4" s="5"/>
      <c r="B4" s="5"/>
      <c r="C4" s="11"/>
      <c r="D4" s="14"/>
      <c r="E4" s="12"/>
      <c r="F4" s="12"/>
      <c r="G4" s="13"/>
      <c r="H4" s="10">
        <f>SUM(H2:H3)</f>
        <v>414000</v>
      </c>
      <c r="I4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 tint="0.59999389629810485"/>
  </sheetPr>
  <dimension ref="A1:J4"/>
  <sheetViews>
    <sheetView zoomScaleNormal="100" workbookViewId="0">
      <pane ySplit="1" topLeftCell="A2" activePane="bottomLeft" state="frozen"/>
      <selection pane="bottomLeft" activeCell="I12" sqref="I12"/>
    </sheetView>
  </sheetViews>
  <sheetFormatPr defaultRowHeight="14.25" x14ac:dyDescent="0.2"/>
  <cols>
    <col min="1" max="1" width="3.42578125" style="1" bestFit="1" customWidth="1"/>
    <col min="2" max="2" width="18.140625" style="1" bestFit="1" customWidth="1"/>
    <col min="3" max="3" width="13.140625" style="1" customWidth="1"/>
    <col min="4" max="4" width="9.140625" style="7" bestFit="1" customWidth="1"/>
    <col min="5" max="5" width="9.85546875" style="1" customWidth="1"/>
    <col min="6" max="6" width="10.85546875" style="1" customWidth="1"/>
    <col min="7" max="7" width="9.5703125" style="16" customWidth="1"/>
    <col min="8" max="8" width="9.140625" style="7" bestFit="1" customWidth="1"/>
    <col min="9" max="9" width="43" style="24" customWidth="1"/>
    <col min="10" max="10" width="9.140625" style="1"/>
    <col min="11" max="16384" width="9.140625" style="2"/>
  </cols>
  <sheetData>
    <row r="1" spans="1:10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17" t="s">
        <v>0</v>
      </c>
      <c r="J1" s="3"/>
    </row>
    <row r="2" spans="1:10" x14ac:dyDescent="0.2">
      <c r="A2" s="26">
        <v>1</v>
      </c>
      <c r="B2" s="18" t="s">
        <v>10</v>
      </c>
      <c r="C2" s="19">
        <v>500043279</v>
      </c>
      <c r="D2" s="20">
        <v>207000</v>
      </c>
      <c r="E2" s="21">
        <v>42506</v>
      </c>
      <c r="F2" s="21">
        <v>42521</v>
      </c>
      <c r="G2" s="22">
        <f>ROUND(12/22,3)</f>
        <v>0.54500000000000004</v>
      </c>
      <c r="H2" s="15">
        <f>D2*G2</f>
        <v>112815.00000000001</v>
      </c>
      <c r="I2" s="25" t="s">
        <v>9</v>
      </c>
    </row>
    <row r="3" spans="1:10" x14ac:dyDescent="0.2">
      <c r="A3" s="26">
        <v>2</v>
      </c>
      <c r="B3" s="18" t="s">
        <v>11</v>
      </c>
      <c r="C3" s="19">
        <v>500043279</v>
      </c>
      <c r="D3" s="20">
        <v>207000</v>
      </c>
      <c r="E3" s="21">
        <v>42520</v>
      </c>
      <c r="F3" s="21">
        <v>42521</v>
      </c>
      <c r="G3" s="22">
        <v>0</v>
      </c>
      <c r="H3" s="15">
        <f>D3*G3</f>
        <v>0</v>
      </c>
      <c r="I3" s="25" t="s">
        <v>12</v>
      </c>
    </row>
    <row r="4" spans="1:10" s="1" customFormat="1" ht="12.75" x14ac:dyDescent="0.2">
      <c r="A4" s="5"/>
      <c r="B4" s="5"/>
      <c r="C4" s="11"/>
      <c r="D4" s="14"/>
      <c r="E4" s="12"/>
      <c r="F4" s="12"/>
      <c r="G4" s="13"/>
      <c r="H4" s="10">
        <f>SUM(H2:H3)</f>
        <v>112815.00000000001</v>
      </c>
      <c r="I4" s="23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11" sqref="J11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5.85546875" style="1" bestFit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11</v>
      </c>
      <c r="C2" s="19">
        <v>500087122</v>
      </c>
      <c r="D2" s="20">
        <v>207000</v>
      </c>
      <c r="E2" s="21">
        <v>43252</v>
      </c>
      <c r="F2" s="21">
        <v>43281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500087122</v>
      </c>
      <c r="D3" s="20">
        <v>207000</v>
      </c>
      <c r="E3" s="21">
        <v>43252</v>
      </c>
      <c r="F3" s="21">
        <v>43258</v>
      </c>
      <c r="G3" s="22">
        <f>ROUND(5/21,3)</f>
        <v>0.23799999999999999</v>
      </c>
      <c r="H3" s="15">
        <f>D3*G3</f>
        <v>49266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43252</v>
      </c>
      <c r="F4" s="21">
        <v>43281</v>
      </c>
      <c r="G4" s="22">
        <f>ROUND(21/21,3)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43252</v>
      </c>
      <c r="F5" s="21">
        <v>43281</v>
      </c>
      <c r="G5" s="22">
        <f>ROUND(21/21,3)</f>
        <v>1</v>
      </c>
      <c r="H5" s="15">
        <f>D5*G5</f>
        <v>207000</v>
      </c>
      <c r="I5" s="27">
        <v>0</v>
      </c>
      <c r="J5" s="25"/>
    </row>
    <row r="6" spans="1:11" x14ac:dyDescent="0.2">
      <c r="G6" s="29">
        <f>SUM(G2:G5)</f>
        <v>3.238</v>
      </c>
      <c r="H6" s="7">
        <f>SUM(H2:H5)</f>
        <v>670266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9" sqref="J9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11</v>
      </c>
      <c r="C2" s="19">
        <v>500065184</v>
      </c>
      <c r="D2" s="20">
        <v>207000</v>
      </c>
      <c r="E2" s="21">
        <v>43221</v>
      </c>
      <c r="F2" s="21">
        <v>43251</v>
      </c>
      <c r="G2" s="22">
        <f>ROUND(22/22,3)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43221</v>
      </c>
      <c r="F3" s="21">
        <v>43251</v>
      </c>
      <c r="G3" s="22">
        <f>ROUND(22/22,3)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43221</v>
      </c>
      <c r="F4" s="21">
        <v>43251</v>
      </c>
      <c r="G4" s="22">
        <f>ROUND(21/22,3)</f>
        <v>0.95499999999999996</v>
      </c>
      <c r="H4" s="15">
        <f>D4*G4</f>
        <v>197685</v>
      </c>
      <c r="I4" s="27">
        <v>1</v>
      </c>
      <c r="J4" s="25">
        <v>28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43221</v>
      </c>
      <c r="F5" s="21">
        <v>43251</v>
      </c>
      <c r="G5" s="22">
        <f>ROUND(20/22,3)</f>
        <v>0.90900000000000003</v>
      </c>
      <c r="H5" s="15">
        <f>D5*G5</f>
        <v>188163</v>
      </c>
      <c r="I5" s="27">
        <v>2</v>
      </c>
      <c r="J5" s="25" t="s">
        <v>51</v>
      </c>
    </row>
    <row r="6" spans="1:11" x14ac:dyDescent="0.2">
      <c r="G6" s="29">
        <f>SUM(G2:G5)</f>
        <v>3.8639999999999999</v>
      </c>
      <c r="H6" s="7">
        <f>SUM(H2:H5)</f>
        <v>799848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D14" sqref="D14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11</v>
      </c>
      <c r="C2" s="19">
        <v>500065184</v>
      </c>
      <c r="D2" s="20">
        <v>207000</v>
      </c>
      <c r="E2" s="21">
        <v>43191</v>
      </c>
      <c r="F2" s="21">
        <v>43220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43191</v>
      </c>
      <c r="F3" s="21">
        <v>43220</v>
      </c>
      <c r="G3" s="22">
        <f>ROUND(21/21,3)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43191</v>
      </c>
      <c r="F4" s="21">
        <v>43220</v>
      </c>
      <c r="G4" s="22">
        <f>ROUND(21/21,3)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43191</v>
      </c>
      <c r="F5" s="21">
        <v>43220</v>
      </c>
      <c r="G5" s="22">
        <f>ROUND(15/21,3)</f>
        <v>0.71399999999999997</v>
      </c>
      <c r="H5" s="15">
        <f>D5*G5</f>
        <v>147798</v>
      </c>
      <c r="I5" s="27">
        <v>6</v>
      </c>
      <c r="J5" s="25" t="s">
        <v>50</v>
      </c>
    </row>
    <row r="6" spans="1:11" x14ac:dyDescent="0.2">
      <c r="G6" s="29">
        <f>SUM(G2:G5)</f>
        <v>3.714</v>
      </c>
      <c r="H6" s="7">
        <f>SUM(H2:H5)</f>
        <v>768798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K7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30">
        <v>43160</v>
      </c>
      <c r="F2" s="30">
        <v>43182</v>
      </c>
      <c r="G2" s="22">
        <f>ROUND(17/22,3)</f>
        <v>0.77300000000000002</v>
      </c>
      <c r="H2" s="15">
        <f>D2*G2</f>
        <v>160011</v>
      </c>
      <c r="I2" s="27">
        <v>0</v>
      </c>
      <c r="J2" s="25"/>
    </row>
    <row r="3" spans="1:11" x14ac:dyDescent="0.2">
      <c r="A3" s="26">
        <v>2</v>
      </c>
      <c r="B3" s="18" t="s">
        <v>11</v>
      </c>
      <c r="C3" s="19">
        <v>500065184</v>
      </c>
      <c r="D3" s="20">
        <v>207000</v>
      </c>
      <c r="E3" s="30">
        <v>43185</v>
      </c>
      <c r="F3" s="30">
        <v>43190</v>
      </c>
      <c r="G3" s="22">
        <f>ROUND(4/22,3)</f>
        <v>0.182</v>
      </c>
      <c r="H3" s="15">
        <f>D3*G3</f>
        <v>37674</v>
      </c>
      <c r="I3" s="27">
        <v>1</v>
      </c>
      <c r="J3" s="25">
        <v>30</v>
      </c>
    </row>
    <row r="4" spans="1:11" x14ac:dyDescent="0.2">
      <c r="A4" s="26">
        <v>3</v>
      </c>
      <c r="B4" s="18" t="s">
        <v>38</v>
      </c>
      <c r="C4" s="19">
        <v>500065184</v>
      </c>
      <c r="D4" s="20">
        <v>207000</v>
      </c>
      <c r="E4" s="21">
        <v>43160</v>
      </c>
      <c r="F4" s="21">
        <v>43190</v>
      </c>
      <c r="G4" s="22">
        <f>ROUND(22/22,3)</f>
        <v>1</v>
      </c>
      <c r="H4" s="15">
        <f>D4*G4</f>
        <v>207000</v>
      </c>
      <c r="I4" s="27">
        <v>0</v>
      </c>
      <c r="J4" s="25"/>
    </row>
    <row r="5" spans="1:11" s="1" customFormat="1" ht="12.75" x14ac:dyDescent="0.2">
      <c r="A5" s="26">
        <v>4</v>
      </c>
      <c r="B5" s="18" t="s">
        <v>13</v>
      </c>
      <c r="C5" s="19">
        <v>500074604</v>
      </c>
      <c r="D5" s="20">
        <v>207000</v>
      </c>
      <c r="E5" s="21">
        <v>43160</v>
      </c>
      <c r="F5" s="21">
        <v>43190</v>
      </c>
      <c r="G5" s="22">
        <f>ROUND(21/22,3)</f>
        <v>0.95499999999999996</v>
      </c>
      <c r="H5" s="15">
        <f>D5*G5</f>
        <v>197685</v>
      </c>
      <c r="I5" s="27">
        <v>1</v>
      </c>
      <c r="J5" s="25">
        <v>26</v>
      </c>
    </row>
    <row r="6" spans="1:11" s="1" customFormat="1" ht="12.75" x14ac:dyDescent="0.2">
      <c r="A6" s="26">
        <v>5</v>
      </c>
      <c r="B6" s="18" t="s">
        <v>20</v>
      </c>
      <c r="C6" s="19">
        <v>500074604</v>
      </c>
      <c r="D6" s="20">
        <v>207000</v>
      </c>
      <c r="E6" s="21">
        <v>43160</v>
      </c>
      <c r="F6" s="21">
        <v>43190</v>
      </c>
      <c r="G6" s="22">
        <f>ROUND(18/22,3)</f>
        <v>0.81799999999999995</v>
      </c>
      <c r="H6" s="15">
        <f>D6*G6</f>
        <v>169326</v>
      </c>
      <c r="I6" s="27">
        <v>4</v>
      </c>
      <c r="J6" s="25" t="s">
        <v>49</v>
      </c>
    </row>
    <row r="7" spans="1:11" x14ac:dyDescent="0.2">
      <c r="G7" s="29">
        <f>SUM(G2:G6)</f>
        <v>3.7280000000000002</v>
      </c>
      <c r="H7" s="7">
        <f>SUM(H2:H6)</f>
        <v>771696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H11" sqref="H11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43132</v>
      </c>
      <c r="F2" s="21">
        <v>43159</v>
      </c>
      <c r="G2" s="22">
        <f>ROUND(20/20,3)</f>
        <v>1</v>
      </c>
      <c r="H2" s="15">
        <f>D2*G2</f>
        <v>207000</v>
      </c>
      <c r="I2" s="27">
        <v>0</v>
      </c>
      <c r="J2" s="25" t="s">
        <v>18</v>
      </c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43132</v>
      </c>
      <c r="F3" s="21">
        <v>43159</v>
      </c>
      <c r="G3" s="22">
        <f>ROUND(18/20,3)</f>
        <v>0.9</v>
      </c>
      <c r="H3" s="15">
        <f>D3*G3</f>
        <v>186300</v>
      </c>
      <c r="I3" s="27">
        <v>2</v>
      </c>
      <c r="J3" s="25" t="s">
        <v>47</v>
      </c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43132</v>
      </c>
      <c r="F4" s="21">
        <v>43159</v>
      </c>
      <c r="G4" s="22">
        <f>ROUND(13/20,3)</f>
        <v>0.65</v>
      </c>
      <c r="H4" s="15">
        <f>D4*G4</f>
        <v>134550</v>
      </c>
      <c r="I4" s="27">
        <v>7</v>
      </c>
      <c r="J4" s="25" t="s">
        <v>46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43132</v>
      </c>
      <c r="F5" s="21">
        <v>43159</v>
      </c>
      <c r="G5" s="22">
        <f>ROUND(18/20,3)</f>
        <v>0.9</v>
      </c>
      <c r="H5" s="15">
        <f>D5*G5</f>
        <v>186300</v>
      </c>
      <c r="I5" s="27">
        <v>2</v>
      </c>
      <c r="J5" s="25" t="s">
        <v>48</v>
      </c>
    </row>
    <row r="6" spans="1:11" x14ac:dyDescent="0.2">
      <c r="G6" s="29">
        <f>SUM(G2:G5)</f>
        <v>3.4499999999999997</v>
      </c>
      <c r="H6" s="7">
        <f>SUM(H2:H5)</f>
        <v>714150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J13" sqref="J13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43101</v>
      </c>
      <c r="F2" s="21">
        <v>43131</v>
      </c>
      <c r="G2" s="22">
        <f>ROUND(21/21,3)</f>
        <v>1</v>
      </c>
      <c r="H2" s="15">
        <f>D2*G2</f>
        <v>207000</v>
      </c>
      <c r="I2" s="27">
        <v>0</v>
      </c>
      <c r="J2" s="25"/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43101</v>
      </c>
      <c r="F3" s="21">
        <v>43131</v>
      </c>
      <c r="G3" s="22">
        <f>ROUND(21/21,3)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43101</v>
      </c>
      <c r="F4" s="21">
        <v>43131</v>
      </c>
      <c r="G4" s="22">
        <f>ROUND(20/21,3)</f>
        <v>0.95199999999999996</v>
      </c>
      <c r="H4" s="15">
        <f>D4*G4</f>
        <v>197064</v>
      </c>
      <c r="I4" s="27">
        <v>1</v>
      </c>
      <c r="J4" s="25">
        <v>15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43101</v>
      </c>
      <c r="F5" s="21">
        <v>43131</v>
      </c>
      <c r="G5" s="22">
        <f>ROUND(17/21,3)</f>
        <v>0.81</v>
      </c>
      <c r="H5" s="15">
        <f>D5*G5</f>
        <v>167670</v>
      </c>
      <c r="I5" s="27">
        <v>4</v>
      </c>
      <c r="J5" s="25" t="s">
        <v>45</v>
      </c>
    </row>
    <row r="6" spans="1:11" x14ac:dyDescent="0.2">
      <c r="G6" s="29">
        <f>SUM(G2:G5)</f>
        <v>3.762</v>
      </c>
      <c r="H6" s="7">
        <f>SUM(H2:H5)</f>
        <v>778734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K6"/>
  <sheetViews>
    <sheetView zoomScaleNormal="100" workbookViewId="0">
      <pane ySplit="1" topLeftCell="A2" activePane="bottomLeft" state="frozen"/>
      <selection pane="bottomLeft" activeCell="E17" sqref="E17"/>
    </sheetView>
  </sheetViews>
  <sheetFormatPr defaultRowHeight="14.25" x14ac:dyDescent="0.2"/>
  <cols>
    <col min="1" max="1" width="5.140625" style="1" customWidth="1"/>
    <col min="2" max="2" width="21.140625" style="1" customWidth="1"/>
    <col min="3" max="3" width="13.140625" style="1" customWidth="1"/>
    <col min="4" max="4" width="9.140625" style="7" customWidth="1"/>
    <col min="5" max="5" width="9.85546875" style="1" customWidth="1"/>
    <col min="6" max="6" width="10.85546875" style="1" customWidth="1"/>
    <col min="7" max="7" width="9.5703125" style="16" customWidth="1"/>
    <col min="8" max="9" width="9.140625" style="7" customWidth="1"/>
    <col min="10" max="10" width="43" style="24" customWidth="1"/>
    <col min="11" max="11" width="9.140625" style="1"/>
    <col min="12" max="16384" width="9.140625" style="2"/>
  </cols>
  <sheetData>
    <row r="1" spans="1:11" s="4" customFormat="1" ht="26.25" x14ac:dyDescent="0.25">
      <c r="A1" s="6" t="s">
        <v>3</v>
      </c>
      <c r="B1" s="6" t="s">
        <v>4</v>
      </c>
      <c r="C1" s="6" t="s">
        <v>5</v>
      </c>
      <c r="D1" s="8" t="s">
        <v>8</v>
      </c>
      <c r="E1" s="6" t="s">
        <v>6</v>
      </c>
      <c r="F1" s="6" t="s">
        <v>7</v>
      </c>
      <c r="G1" s="9" t="s">
        <v>1</v>
      </c>
      <c r="H1" s="8" t="s">
        <v>2</v>
      </c>
      <c r="I1" s="8" t="s">
        <v>23</v>
      </c>
      <c r="J1" s="17" t="s">
        <v>0</v>
      </c>
      <c r="K1" s="3"/>
    </row>
    <row r="2" spans="1:11" x14ac:dyDescent="0.2">
      <c r="A2" s="26">
        <v>1</v>
      </c>
      <c r="B2" s="18" t="s">
        <v>10</v>
      </c>
      <c r="C2" s="19">
        <v>500065184</v>
      </c>
      <c r="D2" s="20">
        <v>207000</v>
      </c>
      <c r="E2" s="21">
        <v>43070</v>
      </c>
      <c r="F2" s="21">
        <v>43100</v>
      </c>
      <c r="G2" s="22">
        <f>ROUND(18/20,3)</f>
        <v>0.9</v>
      </c>
      <c r="H2" s="15">
        <f>D2*G2</f>
        <v>186300</v>
      </c>
      <c r="I2" s="27">
        <v>2</v>
      </c>
      <c r="J2" s="25" t="s">
        <v>43</v>
      </c>
    </row>
    <row r="3" spans="1:11" x14ac:dyDescent="0.2">
      <c r="A3" s="26">
        <v>2</v>
      </c>
      <c r="B3" s="18" t="s">
        <v>38</v>
      </c>
      <c r="C3" s="19">
        <v>500065184</v>
      </c>
      <c r="D3" s="20">
        <v>207000</v>
      </c>
      <c r="E3" s="21">
        <v>43070</v>
      </c>
      <c r="F3" s="21">
        <v>43100</v>
      </c>
      <c r="G3" s="22">
        <f>ROUND(20/20,3)</f>
        <v>1</v>
      </c>
      <c r="H3" s="15">
        <f>D3*G3</f>
        <v>207000</v>
      </c>
      <c r="I3" s="27">
        <v>0</v>
      </c>
      <c r="J3" s="25"/>
    </row>
    <row r="4" spans="1:11" s="1" customFormat="1" ht="12.75" x14ac:dyDescent="0.2">
      <c r="A4" s="26">
        <v>3</v>
      </c>
      <c r="B4" s="18" t="s">
        <v>13</v>
      </c>
      <c r="C4" s="19">
        <v>500074604</v>
      </c>
      <c r="D4" s="20">
        <v>207000</v>
      </c>
      <c r="E4" s="21">
        <v>43070</v>
      </c>
      <c r="F4" s="21">
        <v>43100</v>
      </c>
      <c r="G4" s="22">
        <f>ROUND(19/20,3)</f>
        <v>0.95</v>
      </c>
      <c r="H4" s="15">
        <f>D4*G4</f>
        <v>196650</v>
      </c>
      <c r="I4" s="27">
        <v>1</v>
      </c>
      <c r="J4" s="25">
        <v>1</v>
      </c>
    </row>
    <row r="5" spans="1:11" s="1" customFormat="1" ht="12.75" x14ac:dyDescent="0.2">
      <c r="A5" s="26">
        <v>4</v>
      </c>
      <c r="B5" s="18" t="s">
        <v>20</v>
      </c>
      <c r="C5" s="19">
        <v>500074604</v>
      </c>
      <c r="D5" s="20">
        <v>207000</v>
      </c>
      <c r="E5" s="21">
        <v>43070</v>
      </c>
      <c r="F5" s="21">
        <v>43100</v>
      </c>
      <c r="G5" s="22">
        <f>ROUND(20/20,3)</f>
        <v>1</v>
      </c>
      <c r="H5" s="15">
        <f>D5*G5</f>
        <v>207000</v>
      </c>
      <c r="I5" s="27">
        <v>0</v>
      </c>
      <c r="J5" s="25"/>
    </row>
    <row r="6" spans="1:11" x14ac:dyDescent="0.2">
      <c r="G6" s="29">
        <f>SUM(G2:G5)</f>
        <v>3.8499999999999996</v>
      </c>
      <c r="H6" s="7">
        <f>SUM(H2:H5)</f>
        <v>796950</v>
      </c>
    </row>
  </sheetData>
  <pageMargins left="0.7" right="0.7" top="0.75" bottom="0.75" header="0.3" footer="0.3"/>
  <pageSetup paperSize="9" orientation="landscape" horizontalDpi="4294967293" verticalDpi="4294967293" r:id="rId1"/>
  <ignoredErrors>
    <ignoredError sqref="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Aug'18</vt:lpstr>
      <vt:lpstr>Jul'18</vt:lpstr>
      <vt:lpstr>Jun'18</vt:lpstr>
      <vt:lpstr>May'18</vt:lpstr>
      <vt:lpstr>Apr'18</vt:lpstr>
      <vt:lpstr>Mar'18</vt:lpstr>
      <vt:lpstr>Feb'18</vt:lpstr>
      <vt:lpstr>Jan'18</vt:lpstr>
      <vt:lpstr>Dec'17</vt:lpstr>
      <vt:lpstr>Nov'17</vt:lpstr>
      <vt:lpstr>Oct'17</vt:lpstr>
      <vt:lpstr>Sep'17</vt:lpstr>
      <vt:lpstr>Aug'17</vt:lpstr>
      <vt:lpstr>Jul'17</vt:lpstr>
      <vt:lpstr>Jun'17</vt:lpstr>
      <vt:lpstr>May'17</vt:lpstr>
      <vt:lpstr>Apr'17</vt:lpstr>
      <vt:lpstr>Mar'17</vt:lpstr>
      <vt:lpstr>Feb'17</vt:lpstr>
      <vt:lpstr>Jan'17</vt:lpstr>
      <vt:lpstr>Dec'16</vt:lpstr>
      <vt:lpstr>Nov'16</vt:lpstr>
      <vt:lpstr>Oct'16</vt:lpstr>
      <vt:lpstr>Sep'16</vt:lpstr>
      <vt:lpstr>Aug'16</vt:lpstr>
      <vt:lpstr>Jul'16</vt:lpstr>
      <vt:lpstr>Jun'16</vt:lpstr>
      <vt:lpstr>May'16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Salahuddin</dc:creator>
  <cp:lastModifiedBy>Syed Salahuddin</cp:lastModifiedBy>
  <cp:lastPrinted>2015-03-30T01:24:53Z</cp:lastPrinted>
  <dcterms:created xsi:type="dcterms:W3CDTF">2014-01-28T07:24:00Z</dcterms:created>
  <dcterms:modified xsi:type="dcterms:W3CDTF">2018-09-24T07:05:09Z</dcterms:modified>
</cp:coreProperties>
</file>