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yja\Desktop\"/>
    </mc:Choice>
  </mc:AlternateContent>
  <xr:revisionPtr revIDLastSave="0" documentId="13_ncr:1_{C8EC4E12-261B-497D-B74D-8D1ECC843C44}" xr6:coauthVersionLast="45" xr6:coauthVersionMax="47" xr10:uidLastSave="{00000000-0000-0000-0000-000000000000}"/>
  <bookViews>
    <workbookView xWindow="5760" yWindow="0" windowWidth="17280" windowHeight="11844" tabRatio="810" firstSheet="10" activeTab="15" xr2:uid="{00000000-000D-0000-FFFF-FFFF00000000}"/>
  </bookViews>
  <sheets>
    <sheet name="Basic data" sheetId="18" r:id="rId1"/>
    <sheet name="Demand data (1)" sheetId="4" r:id="rId2"/>
    <sheet name="Demand data (2)" sheetId="6" r:id="rId3"/>
    <sheet name="EOQ (1)" sheetId="2" r:id="rId4"/>
    <sheet name="EOQ (2)" sheetId="7" r:id="rId5"/>
    <sheet name="EOQ (3)" sheetId="9" r:id="rId6"/>
    <sheet name="EOQ (4)" sheetId="10" r:id="rId7"/>
    <sheet name="EOQ (5)" sheetId="11" r:id="rId8"/>
    <sheet name="EOQ (6)" sheetId="8" r:id="rId9"/>
    <sheet name="(Q,r) Calculation (1), (2), (3)" sheetId="5" r:id="rId10"/>
    <sheet name="(Q,r) Calculation (4), (5), (6)" sheetId="12" r:id="rId11"/>
    <sheet name="(Q,r) (1)" sheetId="3" r:id="rId12"/>
    <sheet name="(Q,r) (2)" sheetId="13" r:id="rId13"/>
    <sheet name="(Q,r) (3)" sheetId="14" r:id="rId14"/>
    <sheet name="(Q,r) (4)" sheetId="15" r:id="rId15"/>
    <sheet name="(Q,r) (5)" sheetId="16" r:id="rId16"/>
    <sheet name="(Q,r) (6)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7" l="1"/>
  <c r="C40" i="16"/>
  <c r="E6" i="5"/>
  <c r="H7" i="5"/>
  <c r="C3" i="2"/>
  <c r="C2" i="2"/>
  <c r="L16" i="7"/>
  <c r="C2" i="12" l="1"/>
  <c r="E44" i="17" l="1"/>
  <c r="F44" i="17"/>
  <c r="F40" i="17"/>
  <c r="F44" i="16"/>
  <c r="Y34" i="12"/>
  <c r="Y35" i="12"/>
  <c r="Y36" i="12"/>
  <c r="Y37" i="12"/>
  <c r="Y38" i="12"/>
  <c r="Y39" i="12"/>
  <c r="Y40" i="12"/>
  <c r="Y41" i="12"/>
  <c r="Y42" i="12"/>
  <c r="Y43" i="12"/>
  <c r="Y44" i="12"/>
  <c r="Y45" i="12"/>
  <c r="F44" i="14"/>
  <c r="C44" i="13"/>
  <c r="E44" i="13"/>
  <c r="F44" i="13"/>
  <c r="D44" i="17"/>
  <c r="E44" i="15"/>
  <c r="D44" i="15"/>
  <c r="C44" i="15"/>
  <c r="G44" i="15" s="1"/>
  <c r="D44" i="13"/>
  <c r="E10" i="17"/>
  <c r="E11" i="17"/>
  <c r="E9" i="17"/>
  <c r="H8" i="17"/>
  <c r="G8" i="17"/>
  <c r="F8" i="17"/>
  <c r="F9" i="17" s="1"/>
  <c r="D8" i="17"/>
  <c r="E10" i="15"/>
  <c r="E11" i="15"/>
  <c r="E9" i="15"/>
  <c r="H8" i="15"/>
  <c r="H9" i="15" s="1"/>
  <c r="G8" i="15"/>
  <c r="F8" i="15"/>
  <c r="D8" i="15"/>
  <c r="H7" i="17"/>
  <c r="F7" i="17"/>
  <c r="G7" i="17" s="1"/>
  <c r="D7" i="17" s="1"/>
  <c r="H7" i="16"/>
  <c r="F7" i="16"/>
  <c r="G7" i="16" s="1"/>
  <c r="D7" i="16" s="1"/>
  <c r="E10" i="16" s="1"/>
  <c r="H7" i="15"/>
  <c r="F7" i="15"/>
  <c r="G7" i="15" s="1"/>
  <c r="D7" i="15" s="1"/>
  <c r="H7" i="14"/>
  <c r="F7" i="14"/>
  <c r="G7" i="14" s="1"/>
  <c r="D7" i="14" s="1"/>
  <c r="E9" i="14" s="1"/>
  <c r="E11" i="13"/>
  <c r="E12" i="13"/>
  <c r="E13" i="13"/>
  <c r="E10" i="13"/>
  <c r="H8" i="13"/>
  <c r="H9" i="13" s="1"/>
  <c r="G8" i="13"/>
  <c r="F8" i="13"/>
  <c r="F9" i="13" s="1"/>
  <c r="D8" i="13"/>
  <c r="D7" i="13"/>
  <c r="H7" i="13"/>
  <c r="F7" i="13"/>
  <c r="G7" i="13" s="1"/>
  <c r="AA6" i="5"/>
  <c r="AD7" i="5"/>
  <c r="AE7" i="5" s="1"/>
  <c r="AE6" i="12"/>
  <c r="D7" i="3"/>
  <c r="AD9" i="5"/>
  <c r="AE9" i="5" s="1"/>
  <c r="I8" i="12"/>
  <c r="H8" i="12"/>
  <c r="I7" i="12"/>
  <c r="H7" i="12"/>
  <c r="I6" i="12"/>
  <c r="T8" i="12"/>
  <c r="S8" i="12"/>
  <c r="T7" i="12"/>
  <c r="S7" i="12"/>
  <c r="T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4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AA34" i="12" s="1"/>
  <c r="Z35" i="12"/>
  <c r="AA35" i="12" s="1"/>
  <c r="Z36" i="12"/>
  <c r="AA36" i="12" s="1"/>
  <c r="Z37" i="12"/>
  <c r="AA37" i="12" s="1"/>
  <c r="Z38" i="12"/>
  <c r="AA38" i="12" s="1"/>
  <c r="Z39" i="12"/>
  <c r="AA39" i="12" s="1"/>
  <c r="AD9" i="12" s="1"/>
  <c r="AE9" i="12" s="1"/>
  <c r="Z40" i="12"/>
  <c r="AA40" i="12" s="1"/>
  <c r="AD7" i="12" s="1"/>
  <c r="AE7" i="12" s="1"/>
  <c r="Z41" i="12"/>
  <c r="Z42" i="12"/>
  <c r="AA42" i="12" s="1"/>
  <c r="Z43" i="12"/>
  <c r="AA43" i="12" s="1"/>
  <c r="Z44" i="12"/>
  <c r="AA44" i="12" s="1"/>
  <c r="Z45" i="12"/>
  <c r="AA45" i="12" s="1"/>
  <c r="Z4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4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Z6" i="12"/>
  <c r="Y6" i="12"/>
  <c r="AA6" i="12" s="1"/>
  <c r="O6" i="12"/>
  <c r="P6" i="12" s="1"/>
  <c r="N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E6" i="12"/>
  <c r="D6" i="12"/>
  <c r="C6" i="12"/>
  <c r="C6" i="5"/>
  <c r="N2" i="5"/>
  <c r="N2" i="12"/>
  <c r="Y2" i="12"/>
  <c r="C2" i="5"/>
  <c r="AD8" i="5"/>
  <c r="AE8" i="5" s="1"/>
  <c r="Y6" i="5"/>
  <c r="H8" i="5"/>
  <c r="I8" i="5" s="1"/>
  <c r="I6" i="5"/>
  <c r="AE6" i="5"/>
  <c r="T6" i="5"/>
  <c r="Y2" i="5"/>
  <c r="S8" i="5"/>
  <c r="S7" i="5"/>
  <c r="G44" i="17" l="1"/>
  <c r="H8" i="16"/>
  <c r="F8" i="16"/>
  <c r="AA41" i="12"/>
  <c r="AD8" i="12"/>
  <c r="AE8" i="12" s="1"/>
  <c r="F8" i="14"/>
  <c r="G8" i="14" s="1"/>
  <c r="D8" i="14" s="1"/>
  <c r="E10" i="14" s="1"/>
  <c r="H8" i="14"/>
  <c r="G44" i="13"/>
  <c r="G9" i="17"/>
  <c r="D9" i="17" s="1"/>
  <c r="H9" i="17"/>
  <c r="F10" i="17" s="1"/>
  <c r="G10" i="17" s="1"/>
  <c r="D10" i="17" s="1"/>
  <c r="E12" i="17" s="1"/>
  <c r="F9" i="15"/>
  <c r="H10" i="15" s="1"/>
  <c r="G9" i="13"/>
  <c r="D9" i="13" s="1"/>
  <c r="F10" i="13"/>
  <c r="H10" i="13"/>
  <c r="T8" i="5"/>
  <c r="T7" i="5"/>
  <c r="I7" i="5"/>
  <c r="G8" i="16" l="1"/>
  <c r="D8" i="16" s="1"/>
  <c r="E11" i="16" s="1"/>
  <c r="H9" i="16"/>
  <c r="F9" i="16"/>
  <c r="F9" i="14"/>
  <c r="G9" i="14" s="1"/>
  <c r="D9" i="14" s="1"/>
  <c r="E11" i="14" s="1"/>
  <c r="H9" i="14"/>
  <c r="H10" i="14" s="1"/>
  <c r="H10" i="17"/>
  <c r="F11" i="17" s="1"/>
  <c r="G11" i="17" s="1"/>
  <c r="D11" i="17" s="1"/>
  <c r="E13" i="17" s="1"/>
  <c r="F10" i="15"/>
  <c r="F11" i="15" s="1"/>
  <c r="G9" i="15"/>
  <c r="D9" i="15" s="1"/>
  <c r="G10" i="13"/>
  <c r="D10" i="13" s="1"/>
  <c r="F11" i="13"/>
  <c r="H11" i="13"/>
  <c r="P6" i="5"/>
  <c r="B40" i="8"/>
  <c r="H7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9" i="8"/>
  <c r="C3" i="11"/>
  <c r="J22" i="11"/>
  <c r="J21" i="11"/>
  <c r="C2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10" i="1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9" i="10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9" i="9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10" i="7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F10" i="16" l="1"/>
  <c r="H10" i="16"/>
  <c r="G9" i="16"/>
  <c r="D9" i="16" s="1"/>
  <c r="E12" i="16" s="1"/>
  <c r="F10" i="14"/>
  <c r="G10" i="14" s="1"/>
  <c r="D10" i="14" s="1"/>
  <c r="E12" i="14" s="1"/>
  <c r="H11" i="17"/>
  <c r="H12" i="17" s="1"/>
  <c r="H11" i="15"/>
  <c r="G10" i="15"/>
  <c r="D10" i="15" s="1"/>
  <c r="E12" i="15" s="1"/>
  <c r="F12" i="15" s="1"/>
  <c r="G11" i="15"/>
  <c r="D11" i="15" s="1"/>
  <c r="E13" i="15" s="1"/>
  <c r="G11" i="13"/>
  <c r="D11" i="13" s="1"/>
  <c r="F12" i="13"/>
  <c r="H12" i="13"/>
  <c r="C2" i="7"/>
  <c r="C2" i="10"/>
  <c r="B44" i="11"/>
  <c r="B44" i="8"/>
  <c r="B44" i="9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6" i="5"/>
  <c r="Y46" i="5"/>
  <c r="Y7" i="5"/>
  <c r="AA7" i="5" s="1"/>
  <c r="Y8" i="5"/>
  <c r="AA8" i="5" s="1"/>
  <c r="Y9" i="5"/>
  <c r="AA9" i="5" s="1"/>
  <c r="Y10" i="5"/>
  <c r="AA10" i="5" s="1"/>
  <c r="Y11" i="5"/>
  <c r="AA11" i="5" s="1"/>
  <c r="Y12" i="5"/>
  <c r="Y13" i="5"/>
  <c r="Y14" i="5"/>
  <c r="Y15" i="5"/>
  <c r="AA15" i="5" s="1"/>
  <c r="Y16" i="5"/>
  <c r="AA16" i="5" s="1"/>
  <c r="Y17" i="5"/>
  <c r="AA17" i="5" s="1"/>
  <c r="Y18" i="5"/>
  <c r="AA18" i="5" s="1"/>
  <c r="Y19" i="5"/>
  <c r="AA19" i="5" s="1"/>
  <c r="Y20" i="5"/>
  <c r="Y21" i="5"/>
  <c r="Y22" i="5"/>
  <c r="Y23" i="5"/>
  <c r="AA23" i="5" s="1"/>
  <c r="Y24" i="5"/>
  <c r="AA24" i="5" s="1"/>
  <c r="Y25" i="5"/>
  <c r="AA25" i="5" s="1"/>
  <c r="Y26" i="5"/>
  <c r="AA26" i="5" s="1"/>
  <c r="Y27" i="5"/>
  <c r="AA27" i="5" s="1"/>
  <c r="Y28" i="5"/>
  <c r="Y29" i="5"/>
  <c r="Y30" i="5"/>
  <c r="Y31" i="5"/>
  <c r="AA31" i="5" s="1"/>
  <c r="Y32" i="5"/>
  <c r="AA32" i="5" s="1"/>
  <c r="Y33" i="5"/>
  <c r="AA33" i="5" s="1"/>
  <c r="Y34" i="5"/>
  <c r="AA34" i="5" s="1"/>
  <c r="Y35" i="5"/>
  <c r="AA35" i="5" s="1"/>
  <c r="Y36" i="5"/>
  <c r="Y37" i="5"/>
  <c r="Y38" i="5"/>
  <c r="Y39" i="5"/>
  <c r="AA39" i="5" s="1"/>
  <c r="Y40" i="5"/>
  <c r="Y41" i="5"/>
  <c r="AA41" i="5" s="1"/>
  <c r="Y42" i="5"/>
  <c r="AA42" i="5" s="1"/>
  <c r="Y43" i="5"/>
  <c r="AA43" i="5" s="1"/>
  <c r="Y44" i="5"/>
  <c r="AA44" i="5" s="1"/>
  <c r="Y45" i="5"/>
  <c r="N7" i="5"/>
  <c r="P7" i="5" s="1"/>
  <c r="N8" i="5"/>
  <c r="N9" i="5"/>
  <c r="N10" i="5"/>
  <c r="N11" i="5"/>
  <c r="P11" i="5" s="1"/>
  <c r="N12" i="5"/>
  <c r="N13" i="5"/>
  <c r="N14" i="5"/>
  <c r="N15" i="5"/>
  <c r="P15" i="5" s="1"/>
  <c r="N16" i="5"/>
  <c r="N17" i="5"/>
  <c r="N18" i="5"/>
  <c r="N19" i="5"/>
  <c r="P19" i="5" s="1"/>
  <c r="N20" i="5"/>
  <c r="N21" i="5"/>
  <c r="N22" i="5"/>
  <c r="N23" i="5"/>
  <c r="P23" i="5" s="1"/>
  <c r="N24" i="5"/>
  <c r="N25" i="5"/>
  <c r="N26" i="5"/>
  <c r="N27" i="5"/>
  <c r="P27" i="5" s="1"/>
  <c r="N28" i="5"/>
  <c r="N29" i="5"/>
  <c r="N30" i="5"/>
  <c r="N31" i="5"/>
  <c r="P31" i="5" s="1"/>
  <c r="N32" i="5"/>
  <c r="N33" i="5"/>
  <c r="N34" i="5"/>
  <c r="N35" i="5"/>
  <c r="P35" i="5" s="1"/>
  <c r="N36" i="5"/>
  <c r="N37" i="5"/>
  <c r="N38" i="5"/>
  <c r="N39" i="5"/>
  <c r="P39" i="5" s="1"/>
  <c r="N40" i="5"/>
  <c r="N41" i="5"/>
  <c r="N42" i="5"/>
  <c r="N43" i="5"/>
  <c r="P43" i="5" s="1"/>
  <c r="N44" i="5"/>
  <c r="N45" i="5"/>
  <c r="N46" i="5"/>
  <c r="N6" i="5"/>
  <c r="H11" i="16" l="1"/>
  <c r="F11" i="16"/>
  <c r="G10" i="16"/>
  <c r="D10" i="16" s="1"/>
  <c r="H11" i="14"/>
  <c r="F11" i="14"/>
  <c r="F12" i="17"/>
  <c r="F13" i="17" s="1"/>
  <c r="H12" i="15"/>
  <c r="F13" i="15" s="1"/>
  <c r="G11" i="14"/>
  <c r="D11" i="14" s="1"/>
  <c r="E13" i="14" s="1"/>
  <c r="G12" i="15"/>
  <c r="D12" i="15" s="1"/>
  <c r="E14" i="15" s="1"/>
  <c r="G12" i="13"/>
  <c r="D12" i="13" s="1"/>
  <c r="E15" i="13" s="1"/>
  <c r="E14" i="13"/>
  <c r="F13" i="13"/>
  <c r="H13" i="13"/>
  <c r="AA36" i="5"/>
  <c r="AA28" i="5"/>
  <c r="AA20" i="5"/>
  <c r="AA12" i="5"/>
  <c r="AA37" i="5"/>
  <c r="AA29" i="5"/>
  <c r="AA13" i="5"/>
  <c r="AA40" i="5"/>
  <c r="AA38" i="5"/>
  <c r="AA30" i="5"/>
  <c r="AA22" i="5"/>
  <c r="AA14" i="5"/>
  <c r="AA46" i="5"/>
  <c r="AA45" i="5"/>
  <c r="AA21" i="5"/>
  <c r="P46" i="5"/>
  <c r="P38" i="5"/>
  <c r="P30" i="5"/>
  <c r="P22" i="5"/>
  <c r="P14" i="5"/>
  <c r="P42" i="5"/>
  <c r="P34" i="5"/>
  <c r="P26" i="5"/>
  <c r="P18" i="5"/>
  <c r="P10" i="5"/>
  <c r="P40" i="5"/>
  <c r="P32" i="5"/>
  <c r="P24" i="5"/>
  <c r="P16" i="5"/>
  <c r="P8" i="5"/>
  <c r="P41" i="5"/>
  <c r="P33" i="5"/>
  <c r="P25" i="5"/>
  <c r="P17" i="5"/>
  <c r="P9" i="5"/>
  <c r="P44" i="5"/>
  <c r="P36" i="5"/>
  <c r="P28" i="5"/>
  <c r="P20" i="5"/>
  <c r="P12" i="5"/>
  <c r="P45" i="5"/>
  <c r="P37" i="5"/>
  <c r="P29" i="5"/>
  <c r="P21" i="5"/>
  <c r="P13" i="5"/>
  <c r="K36" i="8"/>
  <c r="K37" i="8"/>
  <c r="K38" i="8"/>
  <c r="K39" i="8"/>
  <c r="K40" i="8"/>
  <c r="K41" i="8"/>
  <c r="J40" i="8"/>
  <c r="J41" i="8"/>
  <c r="J39" i="8"/>
  <c r="J36" i="8"/>
  <c r="J37" i="8"/>
  <c r="J38" i="8"/>
  <c r="C2" i="8"/>
  <c r="C2" i="9"/>
  <c r="C3" i="9" s="1"/>
  <c r="J20" i="9" s="1"/>
  <c r="C3" i="8"/>
  <c r="J20" i="8" s="1"/>
  <c r="J35" i="8" s="1"/>
  <c r="K35" i="8" s="1"/>
  <c r="C40" i="10"/>
  <c r="C44" i="10" s="1"/>
  <c r="C3" i="7"/>
  <c r="J20" i="7" s="1"/>
  <c r="K20" i="7" s="1"/>
  <c r="B44" i="7"/>
  <c r="B40" i="7"/>
  <c r="B44" i="10"/>
  <c r="B40" i="11"/>
  <c r="C40" i="11" s="1"/>
  <c r="C44" i="11" s="1"/>
  <c r="B40" i="10"/>
  <c r="B40" i="9"/>
  <c r="G7" i="8"/>
  <c r="G7" i="11"/>
  <c r="G7" i="10"/>
  <c r="G7" i="7"/>
  <c r="G7" i="2"/>
  <c r="F7" i="11"/>
  <c r="H7" i="11" s="1"/>
  <c r="F7" i="10"/>
  <c r="F7" i="7"/>
  <c r="H7" i="7" s="1"/>
  <c r="F7" i="2"/>
  <c r="H7" i="2" s="1"/>
  <c r="F7" i="8"/>
  <c r="F7" i="9"/>
  <c r="G8" i="7"/>
  <c r="J20" i="11"/>
  <c r="J34" i="11" s="1"/>
  <c r="K34" i="11" s="1"/>
  <c r="C3" i="10"/>
  <c r="J20" i="10" s="1"/>
  <c r="J33" i="10" s="1"/>
  <c r="K33" i="10" s="1"/>
  <c r="L16" i="11"/>
  <c r="L16" i="10"/>
  <c r="L16" i="8"/>
  <c r="L16" i="9"/>
  <c r="L16" i="2"/>
  <c r="H12" i="16" l="1"/>
  <c r="F12" i="16"/>
  <c r="G11" i="16"/>
  <c r="D11" i="16" s="1"/>
  <c r="E14" i="16" s="1"/>
  <c r="E13" i="16"/>
  <c r="H12" i="14"/>
  <c r="F12" i="14"/>
  <c r="G12" i="17"/>
  <c r="D12" i="17" s="1"/>
  <c r="E14" i="17" s="1"/>
  <c r="F14" i="17" s="1"/>
  <c r="H13" i="17"/>
  <c r="H13" i="15"/>
  <c r="G13" i="15"/>
  <c r="D13" i="15" s="1"/>
  <c r="F14" i="15"/>
  <c r="H14" i="15"/>
  <c r="F14" i="13"/>
  <c r="H14" i="13"/>
  <c r="G13" i="13"/>
  <c r="D13" i="13" s="1"/>
  <c r="E16" i="13" s="1"/>
  <c r="G8" i="11"/>
  <c r="G8" i="10"/>
  <c r="G9" i="10" s="1"/>
  <c r="F8" i="10"/>
  <c r="H7" i="10"/>
  <c r="J34" i="7"/>
  <c r="K34" i="7" s="1"/>
  <c r="G8" i="8"/>
  <c r="F8" i="8"/>
  <c r="F8" i="11"/>
  <c r="J35" i="9"/>
  <c r="K35" i="9" s="1"/>
  <c r="J36" i="9"/>
  <c r="K36" i="9" s="1"/>
  <c r="J39" i="9"/>
  <c r="K39" i="9" s="1"/>
  <c r="J37" i="9"/>
  <c r="K37" i="9" s="1"/>
  <c r="J40" i="9"/>
  <c r="K40" i="9" s="1"/>
  <c r="J38" i="9"/>
  <c r="K38" i="9" s="1"/>
  <c r="G7" i="9"/>
  <c r="H7" i="9" s="1"/>
  <c r="C40" i="9"/>
  <c r="C44" i="9" s="1"/>
  <c r="C40" i="8"/>
  <c r="C44" i="8" s="1"/>
  <c r="J34" i="8"/>
  <c r="K34" i="8" s="1"/>
  <c r="K20" i="9"/>
  <c r="J34" i="9"/>
  <c r="K34" i="9" s="1"/>
  <c r="J31" i="9"/>
  <c r="K31" i="9" s="1"/>
  <c r="J33" i="9"/>
  <c r="K33" i="9" s="1"/>
  <c r="J29" i="9"/>
  <c r="K29" i="9" s="1"/>
  <c r="J27" i="9"/>
  <c r="K27" i="9" s="1"/>
  <c r="J23" i="9"/>
  <c r="K23" i="9" s="1"/>
  <c r="C40" i="7"/>
  <c r="C44" i="7" s="1"/>
  <c r="F8" i="7"/>
  <c r="H8" i="7" s="1"/>
  <c r="J33" i="8"/>
  <c r="K33" i="8" s="1"/>
  <c r="J31" i="8"/>
  <c r="K31" i="8" s="1"/>
  <c r="J27" i="8"/>
  <c r="K27" i="8" s="1"/>
  <c r="J23" i="8"/>
  <c r="K23" i="8" s="1"/>
  <c r="K20" i="8"/>
  <c r="J33" i="11"/>
  <c r="K33" i="11" s="1"/>
  <c r="K22" i="11"/>
  <c r="J26" i="11"/>
  <c r="K26" i="11" s="1"/>
  <c r="J30" i="11"/>
  <c r="K30" i="11" s="1"/>
  <c r="J21" i="9"/>
  <c r="K21" i="9" s="1"/>
  <c r="J25" i="9"/>
  <c r="K25" i="9" s="1"/>
  <c r="J21" i="7"/>
  <c r="K21" i="7" s="1"/>
  <c r="J25" i="7"/>
  <c r="K25" i="7" s="1"/>
  <c r="J33" i="7"/>
  <c r="K33" i="7" s="1"/>
  <c r="J22" i="7"/>
  <c r="K22" i="7" s="1"/>
  <c r="J26" i="7"/>
  <c r="K26" i="7" s="1"/>
  <c r="J29" i="7"/>
  <c r="K29" i="7" s="1"/>
  <c r="J23" i="7"/>
  <c r="K23" i="7" s="1"/>
  <c r="J30" i="7"/>
  <c r="K30" i="7" s="1"/>
  <c r="J23" i="11"/>
  <c r="K23" i="11" s="1"/>
  <c r="J27" i="11"/>
  <c r="K27" i="11" s="1"/>
  <c r="J31" i="11"/>
  <c r="K31" i="11" s="1"/>
  <c r="J24" i="11"/>
  <c r="K24" i="11" s="1"/>
  <c r="J28" i="11"/>
  <c r="K28" i="11" s="1"/>
  <c r="J32" i="11"/>
  <c r="K32" i="11" s="1"/>
  <c r="K20" i="11"/>
  <c r="K21" i="11"/>
  <c r="J25" i="11"/>
  <c r="K25" i="11" s="1"/>
  <c r="J29" i="11"/>
  <c r="K29" i="11" s="1"/>
  <c r="J26" i="10"/>
  <c r="K26" i="10" s="1"/>
  <c r="J22" i="10"/>
  <c r="K22" i="10" s="1"/>
  <c r="J30" i="10"/>
  <c r="K30" i="10" s="1"/>
  <c r="J23" i="10"/>
  <c r="K23" i="10" s="1"/>
  <c r="J27" i="10"/>
  <c r="K27" i="10" s="1"/>
  <c r="J31" i="10"/>
  <c r="K31" i="10" s="1"/>
  <c r="J24" i="10"/>
  <c r="K24" i="10" s="1"/>
  <c r="J32" i="10"/>
  <c r="K32" i="10" s="1"/>
  <c r="K20" i="10"/>
  <c r="J28" i="10"/>
  <c r="K28" i="10" s="1"/>
  <c r="J21" i="10"/>
  <c r="K21" i="10" s="1"/>
  <c r="J25" i="10"/>
  <c r="K25" i="10" s="1"/>
  <c r="J29" i="10"/>
  <c r="K29" i="10" s="1"/>
  <c r="J22" i="8"/>
  <c r="K22" i="8" s="1"/>
  <c r="J26" i="8"/>
  <c r="K26" i="8" s="1"/>
  <c r="J30" i="8"/>
  <c r="K30" i="8" s="1"/>
  <c r="J24" i="8"/>
  <c r="K24" i="8" s="1"/>
  <c r="J28" i="8"/>
  <c r="K28" i="8" s="1"/>
  <c r="J32" i="8"/>
  <c r="K32" i="8" s="1"/>
  <c r="J21" i="8"/>
  <c r="K21" i="8" s="1"/>
  <c r="J25" i="8"/>
  <c r="K25" i="8" s="1"/>
  <c r="J29" i="8"/>
  <c r="K29" i="8" s="1"/>
  <c r="J22" i="9"/>
  <c r="K22" i="9" s="1"/>
  <c r="J26" i="9"/>
  <c r="K26" i="9" s="1"/>
  <c r="J30" i="9"/>
  <c r="K30" i="9" s="1"/>
  <c r="J24" i="9"/>
  <c r="K24" i="9" s="1"/>
  <c r="J28" i="9"/>
  <c r="K28" i="9" s="1"/>
  <c r="J32" i="9"/>
  <c r="K32" i="9" s="1"/>
  <c r="J27" i="7"/>
  <c r="K27" i="7" s="1"/>
  <c r="J31" i="7"/>
  <c r="K31" i="7" s="1"/>
  <c r="J24" i="7"/>
  <c r="K24" i="7" s="1"/>
  <c r="J28" i="7"/>
  <c r="K28" i="7" s="1"/>
  <c r="J32" i="7"/>
  <c r="K32" i="7" s="1"/>
  <c r="G12" i="16" l="1"/>
  <c r="D12" i="16" s="1"/>
  <c r="E15" i="16" s="1"/>
  <c r="H13" i="16"/>
  <c r="F13" i="16"/>
  <c r="F13" i="14"/>
  <c r="G13" i="14" s="1"/>
  <c r="D13" i="14" s="1"/>
  <c r="E15" i="14" s="1"/>
  <c r="H13" i="14"/>
  <c r="G12" i="14"/>
  <c r="D12" i="14" s="1"/>
  <c r="E14" i="14" s="1"/>
  <c r="H14" i="17"/>
  <c r="G13" i="17"/>
  <c r="D13" i="17" s="1"/>
  <c r="E15" i="17" s="1"/>
  <c r="F15" i="17" s="1"/>
  <c r="G14" i="15"/>
  <c r="D14" i="15" s="1"/>
  <c r="E16" i="15" s="1"/>
  <c r="E15" i="15"/>
  <c r="F15" i="15" s="1"/>
  <c r="G15" i="15" s="1"/>
  <c r="D15" i="15" s="1"/>
  <c r="E17" i="15" s="1"/>
  <c r="F15" i="13"/>
  <c r="H15" i="13"/>
  <c r="G14" i="13"/>
  <c r="D14" i="13" s="1"/>
  <c r="E17" i="13" s="1"/>
  <c r="H8" i="8"/>
  <c r="G9" i="11"/>
  <c r="H8" i="11"/>
  <c r="F9" i="10"/>
  <c r="H8" i="10"/>
  <c r="H9" i="10"/>
  <c r="F9" i="8"/>
  <c r="H9" i="8" s="1"/>
  <c r="G9" i="8"/>
  <c r="F9" i="11"/>
  <c r="H9" i="11" s="1"/>
  <c r="F8" i="9"/>
  <c r="G8" i="9"/>
  <c r="F9" i="7"/>
  <c r="H9" i="7" s="1"/>
  <c r="G9" i="7"/>
  <c r="F14" i="16" l="1"/>
  <c r="G13" i="16"/>
  <c r="D13" i="16" s="1"/>
  <c r="E16" i="16" s="1"/>
  <c r="H14" i="16"/>
  <c r="H15" i="16" s="1"/>
  <c r="H14" i="14"/>
  <c r="F14" i="14"/>
  <c r="G14" i="14" s="1"/>
  <c r="D14" i="14" s="1"/>
  <c r="E16" i="14" s="1"/>
  <c r="H15" i="17"/>
  <c r="G14" i="17"/>
  <c r="D14" i="17" s="1"/>
  <c r="H15" i="15"/>
  <c r="F16" i="15" s="1"/>
  <c r="G16" i="15" s="1"/>
  <c r="D16" i="15" s="1"/>
  <c r="E18" i="15" s="1"/>
  <c r="G15" i="13"/>
  <c r="D15" i="13" s="1"/>
  <c r="E18" i="13" s="1"/>
  <c r="F16" i="13"/>
  <c r="G16" i="13" s="1"/>
  <c r="D16" i="13" s="1"/>
  <c r="E19" i="13" s="1"/>
  <c r="H16" i="13"/>
  <c r="F10" i="10"/>
  <c r="G10" i="10"/>
  <c r="G9" i="9"/>
  <c r="H8" i="9"/>
  <c r="F10" i="8"/>
  <c r="G10" i="8"/>
  <c r="F10" i="11"/>
  <c r="H10" i="11" s="1"/>
  <c r="G10" i="11"/>
  <c r="F9" i="9"/>
  <c r="G10" i="7"/>
  <c r="F10" i="7"/>
  <c r="H10" i="7" s="1"/>
  <c r="G14" i="16" l="1"/>
  <c r="D14" i="16" s="1"/>
  <c r="E17" i="16" s="1"/>
  <c r="F15" i="16"/>
  <c r="F15" i="14"/>
  <c r="G15" i="14" s="1"/>
  <c r="D15" i="14" s="1"/>
  <c r="E17" i="14" s="1"/>
  <c r="H15" i="14"/>
  <c r="F16" i="14" s="1"/>
  <c r="G15" i="17"/>
  <c r="D15" i="17" s="1"/>
  <c r="E17" i="17" s="1"/>
  <c r="E16" i="17"/>
  <c r="H16" i="15"/>
  <c r="F17" i="15" s="1"/>
  <c r="G17" i="15" s="1"/>
  <c r="D17" i="15" s="1"/>
  <c r="E19" i="15" s="1"/>
  <c r="F17" i="13"/>
  <c r="H17" i="13"/>
  <c r="H10" i="8"/>
  <c r="F11" i="10"/>
  <c r="H10" i="10"/>
  <c r="G11" i="10"/>
  <c r="F10" i="9"/>
  <c r="H9" i="9"/>
  <c r="F11" i="8"/>
  <c r="G11" i="8"/>
  <c r="G11" i="11"/>
  <c r="F11" i="11"/>
  <c r="G10" i="9"/>
  <c r="F11" i="7"/>
  <c r="G11" i="7"/>
  <c r="F16" i="16" l="1"/>
  <c r="G15" i="16"/>
  <c r="D15" i="16" s="1"/>
  <c r="E18" i="16" s="1"/>
  <c r="H16" i="16"/>
  <c r="G16" i="14"/>
  <c r="D16" i="14" s="1"/>
  <c r="E18" i="14" s="1"/>
  <c r="H16" i="14"/>
  <c r="H17" i="14" s="1"/>
  <c r="H16" i="17"/>
  <c r="F16" i="17"/>
  <c r="H17" i="15"/>
  <c r="F18" i="15" s="1"/>
  <c r="F18" i="13"/>
  <c r="H18" i="13"/>
  <c r="G17" i="13"/>
  <c r="D17" i="13" s="1"/>
  <c r="H11" i="8"/>
  <c r="H11" i="11"/>
  <c r="H11" i="10"/>
  <c r="G12" i="10"/>
  <c r="F12" i="10"/>
  <c r="F11" i="9"/>
  <c r="H10" i="9"/>
  <c r="H11" i="7"/>
  <c r="G12" i="8"/>
  <c r="F12" i="8"/>
  <c r="H12" i="8" s="1"/>
  <c r="F12" i="11"/>
  <c r="G12" i="11"/>
  <c r="G11" i="9"/>
  <c r="F12" i="7"/>
  <c r="H12" i="7" s="1"/>
  <c r="G12" i="7"/>
  <c r="F17" i="16" l="1"/>
  <c r="H17" i="16"/>
  <c r="G16" i="16"/>
  <c r="D16" i="16" s="1"/>
  <c r="E19" i="16" s="1"/>
  <c r="F17" i="14"/>
  <c r="F17" i="17"/>
  <c r="H17" i="17"/>
  <c r="G16" i="17"/>
  <c r="D16" i="17" s="1"/>
  <c r="E18" i="17" s="1"/>
  <c r="H18" i="15"/>
  <c r="F19" i="15"/>
  <c r="H19" i="15"/>
  <c r="G18" i="15"/>
  <c r="D18" i="15" s="1"/>
  <c r="E20" i="15" s="1"/>
  <c r="G18" i="13"/>
  <c r="D18" i="13" s="1"/>
  <c r="E21" i="13" s="1"/>
  <c r="E20" i="13"/>
  <c r="F19" i="13"/>
  <c r="H19" i="13"/>
  <c r="H12" i="11"/>
  <c r="H12" i="10"/>
  <c r="F13" i="10"/>
  <c r="G13" i="10"/>
  <c r="F12" i="9"/>
  <c r="H11" i="9"/>
  <c r="G13" i="8"/>
  <c r="F13" i="8"/>
  <c r="H13" i="8" s="1"/>
  <c r="F13" i="11"/>
  <c r="G13" i="11"/>
  <c r="G12" i="9"/>
  <c r="G13" i="9" s="1"/>
  <c r="G13" i="7"/>
  <c r="F13" i="7"/>
  <c r="H13" i="7" s="1"/>
  <c r="H18" i="16" l="1"/>
  <c r="G17" i="16"/>
  <c r="D17" i="16" s="1"/>
  <c r="E20" i="16" s="1"/>
  <c r="F18" i="16"/>
  <c r="G17" i="14"/>
  <c r="D17" i="14" s="1"/>
  <c r="E19" i="14" s="1"/>
  <c r="F18" i="14"/>
  <c r="H18" i="14"/>
  <c r="G17" i="17"/>
  <c r="D17" i="17" s="1"/>
  <c r="F18" i="17"/>
  <c r="H18" i="17"/>
  <c r="F20" i="15"/>
  <c r="H20" i="15"/>
  <c r="G19" i="15"/>
  <c r="D19" i="15" s="1"/>
  <c r="E21" i="15" s="1"/>
  <c r="F20" i="13"/>
  <c r="H20" i="13"/>
  <c r="G19" i="13"/>
  <c r="D19" i="13" s="1"/>
  <c r="E22" i="13" s="1"/>
  <c r="H13" i="11"/>
  <c r="F14" i="10"/>
  <c r="H13" i="10"/>
  <c r="G14" i="10"/>
  <c r="H12" i="9"/>
  <c r="G14" i="8"/>
  <c r="F14" i="8"/>
  <c r="H14" i="8" s="1"/>
  <c r="G14" i="11"/>
  <c r="F14" i="11"/>
  <c r="F13" i="9"/>
  <c r="H13" i="9" s="1"/>
  <c r="F14" i="7"/>
  <c r="G14" i="7"/>
  <c r="H19" i="16" l="1"/>
  <c r="F19" i="16"/>
  <c r="G18" i="16"/>
  <c r="D18" i="16" s="1"/>
  <c r="E21" i="16" s="1"/>
  <c r="G18" i="14"/>
  <c r="D18" i="14" s="1"/>
  <c r="E20" i="14" s="1"/>
  <c r="H19" i="14"/>
  <c r="F19" i="14"/>
  <c r="G18" i="17"/>
  <c r="D18" i="17" s="1"/>
  <c r="E20" i="17" s="1"/>
  <c r="E19" i="17"/>
  <c r="H19" i="17" s="1"/>
  <c r="F19" i="17"/>
  <c r="F21" i="15"/>
  <c r="H21" i="15"/>
  <c r="G20" i="15"/>
  <c r="D20" i="15" s="1"/>
  <c r="E22" i="15" s="1"/>
  <c r="F21" i="13"/>
  <c r="H21" i="13"/>
  <c r="G20" i="13"/>
  <c r="D20" i="13" s="1"/>
  <c r="E23" i="13" s="1"/>
  <c r="H14" i="11"/>
  <c r="F15" i="10"/>
  <c r="G15" i="10"/>
  <c r="H14" i="10"/>
  <c r="H14" i="7"/>
  <c r="F15" i="8"/>
  <c r="G15" i="8"/>
  <c r="G15" i="11"/>
  <c r="F15" i="11"/>
  <c r="G14" i="9"/>
  <c r="F14" i="9"/>
  <c r="G15" i="7"/>
  <c r="F15" i="7"/>
  <c r="H20" i="16" l="1"/>
  <c r="G19" i="16"/>
  <c r="D19" i="16" s="1"/>
  <c r="E22" i="16" s="1"/>
  <c r="F20" i="16"/>
  <c r="G19" i="14"/>
  <c r="D19" i="14" s="1"/>
  <c r="E21" i="14" s="1"/>
  <c r="F20" i="14"/>
  <c r="H20" i="14"/>
  <c r="F20" i="17"/>
  <c r="H20" i="17"/>
  <c r="G19" i="17"/>
  <c r="D19" i="17" s="1"/>
  <c r="E21" i="17" s="1"/>
  <c r="F22" i="15"/>
  <c r="H22" i="15"/>
  <c r="G21" i="15"/>
  <c r="D21" i="15" s="1"/>
  <c r="G21" i="13"/>
  <c r="D21" i="13" s="1"/>
  <c r="E24" i="13" s="1"/>
  <c r="F22" i="13"/>
  <c r="H22" i="13"/>
  <c r="H15" i="8"/>
  <c r="H15" i="11"/>
  <c r="F16" i="10"/>
  <c r="G16" i="10"/>
  <c r="H15" i="10"/>
  <c r="H14" i="9"/>
  <c r="H15" i="7"/>
  <c r="G16" i="8"/>
  <c r="F16" i="8"/>
  <c r="H16" i="8" s="1"/>
  <c r="F16" i="11"/>
  <c r="G16" i="11"/>
  <c r="F15" i="9"/>
  <c r="G15" i="9"/>
  <c r="G16" i="9" s="1"/>
  <c r="G16" i="7"/>
  <c r="F16" i="7"/>
  <c r="G20" i="16" l="1"/>
  <c r="D20" i="16" s="1"/>
  <c r="E23" i="16" s="1"/>
  <c r="F21" i="16"/>
  <c r="H21" i="16"/>
  <c r="H21" i="14"/>
  <c r="G20" i="14"/>
  <c r="D20" i="14" s="1"/>
  <c r="E22" i="14" s="1"/>
  <c r="F21" i="14"/>
  <c r="G20" i="17"/>
  <c r="D20" i="17" s="1"/>
  <c r="E22" i="17" s="1"/>
  <c r="F21" i="17"/>
  <c r="H21" i="17"/>
  <c r="G22" i="15"/>
  <c r="D22" i="15" s="1"/>
  <c r="E24" i="15" s="1"/>
  <c r="E23" i="15"/>
  <c r="F23" i="15" s="1"/>
  <c r="G22" i="13"/>
  <c r="D22" i="13" s="1"/>
  <c r="E25" i="13" s="1"/>
  <c r="F23" i="13"/>
  <c r="H23" i="13"/>
  <c r="H16" i="11"/>
  <c r="F17" i="10"/>
  <c r="H16" i="10"/>
  <c r="G17" i="10"/>
  <c r="H15" i="9"/>
  <c r="H16" i="7"/>
  <c r="G17" i="8"/>
  <c r="F17" i="8"/>
  <c r="H17" i="8" s="1"/>
  <c r="G17" i="11"/>
  <c r="F17" i="11"/>
  <c r="H17" i="11" s="1"/>
  <c r="F16" i="9"/>
  <c r="G17" i="7"/>
  <c r="F17" i="7"/>
  <c r="H17" i="7" s="1"/>
  <c r="H22" i="16" l="1"/>
  <c r="F22" i="16"/>
  <c r="G21" i="16"/>
  <c r="D21" i="16" s="1"/>
  <c r="E24" i="16" s="1"/>
  <c r="F22" i="14"/>
  <c r="H22" i="14"/>
  <c r="G21" i="14"/>
  <c r="D21" i="14" s="1"/>
  <c r="E23" i="14" s="1"/>
  <c r="F22" i="17"/>
  <c r="H22" i="17"/>
  <c r="G21" i="17"/>
  <c r="D21" i="17" s="1"/>
  <c r="H23" i="15"/>
  <c r="F24" i="15" s="1"/>
  <c r="G23" i="15"/>
  <c r="D23" i="15" s="1"/>
  <c r="E25" i="15" s="1"/>
  <c r="F24" i="13"/>
  <c r="H24" i="13"/>
  <c r="G23" i="13"/>
  <c r="D23" i="13" s="1"/>
  <c r="F18" i="10"/>
  <c r="H17" i="10"/>
  <c r="G18" i="10"/>
  <c r="F17" i="9"/>
  <c r="H16" i="9"/>
  <c r="G18" i="8"/>
  <c r="F18" i="8"/>
  <c r="H18" i="8" s="1"/>
  <c r="F18" i="11"/>
  <c r="H18" i="11" s="1"/>
  <c r="G18" i="11"/>
  <c r="G17" i="9"/>
  <c r="F18" i="9" s="1"/>
  <c r="F18" i="7"/>
  <c r="G18" i="7"/>
  <c r="G22" i="16" l="1"/>
  <c r="D22" i="16" s="1"/>
  <c r="E25" i="16" s="1"/>
  <c r="H23" i="16"/>
  <c r="F23" i="16"/>
  <c r="H23" i="14"/>
  <c r="F23" i="14"/>
  <c r="G22" i="14"/>
  <c r="D22" i="14" s="1"/>
  <c r="E24" i="14" s="1"/>
  <c r="G22" i="17"/>
  <c r="D22" i="17" s="1"/>
  <c r="E24" i="17" s="1"/>
  <c r="E23" i="17"/>
  <c r="F23" i="17" s="1"/>
  <c r="H24" i="15"/>
  <c r="F25" i="15" s="1"/>
  <c r="G24" i="15"/>
  <c r="D24" i="15" s="1"/>
  <c r="E26" i="15" s="1"/>
  <c r="G24" i="13"/>
  <c r="D24" i="13" s="1"/>
  <c r="E27" i="13" s="1"/>
  <c r="E26" i="13"/>
  <c r="F25" i="13"/>
  <c r="H25" i="13"/>
  <c r="F19" i="10"/>
  <c r="H18" i="10"/>
  <c r="G19" i="10"/>
  <c r="H17" i="9"/>
  <c r="H18" i="7"/>
  <c r="F19" i="8"/>
  <c r="H19" i="8" s="1"/>
  <c r="G19" i="8"/>
  <c r="G19" i="11"/>
  <c r="F19" i="11"/>
  <c r="G18" i="9"/>
  <c r="F19" i="9" s="1"/>
  <c r="F19" i="7"/>
  <c r="G19" i="7"/>
  <c r="F24" i="16" l="1"/>
  <c r="H24" i="16"/>
  <c r="G23" i="16"/>
  <c r="D23" i="16" s="1"/>
  <c r="E26" i="16" s="1"/>
  <c r="G23" i="14"/>
  <c r="D23" i="14" s="1"/>
  <c r="E25" i="14" s="1"/>
  <c r="F24" i="14"/>
  <c r="H24" i="14"/>
  <c r="G23" i="17"/>
  <c r="D23" i="17" s="1"/>
  <c r="E25" i="17" s="1"/>
  <c r="F24" i="17"/>
  <c r="H24" i="17"/>
  <c r="H23" i="17"/>
  <c r="H25" i="15"/>
  <c r="F26" i="15" s="1"/>
  <c r="G25" i="15"/>
  <c r="D25" i="15" s="1"/>
  <c r="F26" i="13"/>
  <c r="H26" i="13"/>
  <c r="G25" i="13"/>
  <c r="D25" i="13" s="1"/>
  <c r="E28" i="13" s="1"/>
  <c r="H19" i="11"/>
  <c r="F20" i="10"/>
  <c r="H19" i="10"/>
  <c r="G20" i="10"/>
  <c r="H18" i="9"/>
  <c r="H19" i="7"/>
  <c r="F20" i="8"/>
  <c r="H20" i="8" s="1"/>
  <c r="G20" i="8"/>
  <c r="F20" i="11"/>
  <c r="G20" i="11"/>
  <c r="G19" i="9"/>
  <c r="H19" i="9" s="1"/>
  <c r="F20" i="7"/>
  <c r="G20" i="7"/>
  <c r="H25" i="16" l="1"/>
  <c r="G24" i="16"/>
  <c r="D24" i="16" s="1"/>
  <c r="E27" i="16" s="1"/>
  <c r="F25" i="16"/>
  <c r="F25" i="14"/>
  <c r="H25" i="14"/>
  <c r="G24" i="14"/>
  <c r="D24" i="14" s="1"/>
  <c r="E26" i="14" s="1"/>
  <c r="G24" i="17"/>
  <c r="D24" i="17" s="1"/>
  <c r="E26" i="17" s="1"/>
  <c r="F25" i="17"/>
  <c r="H25" i="17"/>
  <c r="G26" i="15"/>
  <c r="D26" i="15" s="1"/>
  <c r="E28" i="15" s="1"/>
  <c r="E27" i="15"/>
  <c r="F27" i="15" s="1"/>
  <c r="H26" i="15"/>
  <c r="G26" i="13"/>
  <c r="D26" i="13" s="1"/>
  <c r="E29" i="13" s="1"/>
  <c r="F27" i="13"/>
  <c r="H27" i="13"/>
  <c r="H20" i="11"/>
  <c r="H20" i="10"/>
  <c r="F21" i="10"/>
  <c r="G21" i="10"/>
  <c r="H20" i="7"/>
  <c r="F21" i="8"/>
  <c r="G21" i="8"/>
  <c r="F21" i="11"/>
  <c r="G21" i="11"/>
  <c r="F20" i="9"/>
  <c r="G20" i="9"/>
  <c r="F21" i="7"/>
  <c r="G21" i="7"/>
  <c r="F26" i="16" l="1"/>
  <c r="H26" i="16"/>
  <c r="G25" i="16"/>
  <c r="D25" i="16" s="1"/>
  <c r="E28" i="16" s="1"/>
  <c r="F26" i="14"/>
  <c r="G25" i="14"/>
  <c r="D25" i="14" s="1"/>
  <c r="E27" i="14" s="1"/>
  <c r="H26" i="14"/>
  <c r="G25" i="17"/>
  <c r="D25" i="17" s="1"/>
  <c r="E27" i="17" s="1"/>
  <c r="F26" i="17"/>
  <c r="H26" i="17"/>
  <c r="H27" i="15"/>
  <c r="F28" i="15" s="1"/>
  <c r="G27" i="15"/>
  <c r="D27" i="15" s="1"/>
  <c r="E29" i="15" s="1"/>
  <c r="F28" i="13"/>
  <c r="H28" i="13"/>
  <c r="G27" i="13"/>
  <c r="D27" i="13" s="1"/>
  <c r="E30" i="13" s="1"/>
  <c r="H21" i="8"/>
  <c r="H21" i="11"/>
  <c r="F22" i="10"/>
  <c r="G22" i="10"/>
  <c r="H21" i="10"/>
  <c r="H20" i="9"/>
  <c r="H21" i="7"/>
  <c r="F22" i="8"/>
  <c r="H22" i="8" s="1"/>
  <c r="G22" i="8"/>
  <c r="F22" i="11"/>
  <c r="G22" i="11"/>
  <c r="F21" i="9"/>
  <c r="G21" i="9"/>
  <c r="F22" i="7"/>
  <c r="G22" i="7"/>
  <c r="G26" i="16" l="1"/>
  <c r="D26" i="16" s="1"/>
  <c r="E29" i="16" s="1"/>
  <c r="F27" i="16"/>
  <c r="H27" i="16"/>
  <c r="F27" i="14"/>
  <c r="G26" i="14"/>
  <c r="D26" i="14" s="1"/>
  <c r="E28" i="14" s="1"/>
  <c r="H27" i="14"/>
  <c r="F27" i="17"/>
  <c r="H27" i="17"/>
  <c r="G26" i="17"/>
  <c r="D26" i="17" s="1"/>
  <c r="E28" i="17" s="1"/>
  <c r="H28" i="15"/>
  <c r="H29" i="15" s="1"/>
  <c r="G28" i="15"/>
  <c r="D28" i="15" s="1"/>
  <c r="E30" i="15" s="1"/>
  <c r="F29" i="15"/>
  <c r="G28" i="13"/>
  <c r="D28" i="13" s="1"/>
  <c r="E31" i="13" s="1"/>
  <c r="F29" i="13"/>
  <c r="H29" i="13"/>
  <c r="H22" i="11"/>
  <c r="G23" i="10"/>
  <c r="F23" i="10"/>
  <c r="H22" i="10"/>
  <c r="H21" i="9"/>
  <c r="H22" i="7"/>
  <c r="G23" i="8"/>
  <c r="F23" i="8"/>
  <c r="H23" i="8" s="1"/>
  <c r="F23" i="11"/>
  <c r="G23" i="11"/>
  <c r="G22" i="9"/>
  <c r="F22" i="9"/>
  <c r="H22" i="9" s="1"/>
  <c r="G23" i="7"/>
  <c r="F23" i="7"/>
  <c r="H23" i="7" s="1"/>
  <c r="H28" i="16" l="1"/>
  <c r="F28" i="16"/>
  <c r="G27" i="16"/>
  <c r="D27" i="16" s="1"/>
  <c r="E30" i="16" s="1"/>
  <c r="F28" i="14"/>
  <c r="H28" i="14"/>
  <c r="G27" i="14"/>
  <c r="D27" i="14" s="1"/>
  <c r="E29" i="14" s="1"/>
  <c r="F28" i="17"/>
  <c r="G27" i="17"/>
  <c r="D27" i="17" s="1"/>
  <c r="E29" i="17" s="1"/>
  <c r="H28" i="17"/>
  <c r="F30" i="15"/>
  <c r="H30" i="15"/>
  <c r="G29" i="15"/>
  <c r="D29" i="15" s="1"/>
  <c r="G29" i="13"/>
  <c r="D29" i="13" s="1"/>
  <c r="F30" i="13"/>
  <c r="H30" i="13"/>
  <c r="H23" i="11"/>
  <c r="F24" i="10"/>
  <c r="G24" i="10"/>
  <c r="H23" i="10"/>
  <c r="G24" i="8"/>
  <c r="F24" i="8"/>
  <c r="H24" i="8" s="1"/>
  <c r="F24" i="11"/>
  <c r="G24" i="11"/>
  <c r="G23" i="9"/>
  <c r="F23" i="9"/>
  <c r="H23" i="9" s="1"/>
  <c r="F24" i="7"/>
  <c r="G24" i="7"/>
  <c r="F29" i="16" l="1"/>
  <c r="G28" i="16"/>
  <c r="D28" i="16" s="1"/>
  <c r="E31" i="16" s="1"/>
  <c r="H29" i="16"/>
  <c r="G28" i="14"/>
  <c r="D28" i="14" s="1"/>
  <c r="E30" i="14" s="1"/>
  <c r="H29" i="14"/>
  <c r="F29" i="14"/>
  <c r="F29" i="17"/>
  <c r="G28" i="17"/>
  <c r="D28" i="17" s="1"/>
  <c r="E30" i="17" s="1"/>
  <c r="H29" i="17"/>
  <c r="G30" i="15"/>
  <c r="D30" i="15" s="1"/>
  <c r="E32" i="15" s="1"/>
  <c r="E31" i="15"/>
  <c r="F31" i="15" s="1"/>
  <c r="G30" i="13"/>
  <c r="D30" i="13" s="1"/>
  <c r="E33" i="13" s="1"/>
  <c r="E32" i="13"/>
  <c r="F31" i="13"/>
  <c r="H31" i="13"/>
  <c r="H24" i="11"/>
  <c r="G25" i="10"/>
  <c r="H24" i="10"/>
  <c r="F25" i="10"/>
  <c r="H24" i="7"/>
  <c r="G25" i="8"/>
  <c r="F25" i="8"/>
  <c r="H25" i="8" s="1"/>
  <c r="F25" i="11"/>
  <c r="G25" i="11"/>
  <c r="G24" i="9"/>
  <c r="F24" i="9"/>
  <c r="H24" i="9" s="1"/>
  <c r="G25" i="7"/>
  <c r="F25" i="7"/>
  <c r="H30" i="16" l="1"/>
  <c r="G29" i="16"/>
  <c r="D29" i="16" s="1"/>
  <c r="E32" i="16" s="1"/>
  <c r="F30" i="16"/>
  <c r="H30" i="14"/>
  <c r="G29" i="14"/>
  <c r="D29" i="14" s="1"/>
  <c r="E31" i="14" s="1"/>
  <c r="F30" i="14"/>
  <c r="H30" i="17"/>
  <c r="G29" i="17"/>
  <c r="D29" i="17" s="1"/>
  <c r="E31" i="17" s="1"/>
  <c r="F30" i="17"/>
  <c r="H31" i="15"/>
  <c r="F32" i="15" s="1"/>
  <c r="G31" i="15"/>
  <c r="D31" i="15" s="1"/>
  <c r="F32" i="13"/>
  <c r="H32" i="13"/>
  <c r="G31" i="13"/>
  <c r="D31" i="13" s="1"/>
  <c r="E34" i="13" s="1"/>
  <c r="H25" i="11"/>
  <c r="G26" i="10"/>
  <c r="F26" i="10"/>
  <c r="H25" i="10"/>
  <c r="H25" i="7"/>
  <c r="G26" i="8"/>
  <c r="F26" i="8"/>
  <c r="F26" i="11"/>
  <c r="G26" i="11"/>
  <c r="G25" i="9"/>
  <c r="F25" i="9"/>
  <c r="G26" i="7"/>
  <c r="F26" i="7"/>
  <c r="H31" i="16" l="1"/>
  <c r="F31" i="16"/>
  <c r="G30" i="16"/>
  <c r="D30" i="16" s="1"/>
  <c r="E33" i="16" s="1"/>
  <c r="F31" i="14"/>
  <c r="G30" i="14"/>
  <c r="D30" i="14" s="1"/>
  <c r="E32" i="14" s="1"/>
  <c r="H31" i="14"/>
  <c r="G30" i="17"/>
  <c r="D30" i="17" s="1"/>
  <c r="E32" i="17" s="1"/>
  <c r="F31" i="17"/>
  <c r="H31" i="17"/>
  <c r="G32" i="15"/>
  <c r="D32" i="15" s="1"/>
  <c r="E34" i="15" s="1"/>
  <c r="E33" i="15"/>
  <c r="F33" i="15" s="1"/>
  <c r="G33" i="15" s="1"/>
  <c r="D33" i="15" s="1"/>
  <c r="E35" i="15" s="1"/>
  <c r="H32" i="15"/>
  <c r="F33" i="13"/>
  <c r="H33" i="13"/>
  <c r="G32" i="13"/>
  <c r="D32" i="13" s="1"/>
  <c r="E35" i="13" s="1"/>
  <c r="H26" i="8"/>
  <c r="H26" i="11"/>
  <c r="F27" i="10"/>
  <c r="G27" i="10"/>
  <c r="H26" i="10"/>
  <c r="H25" i="9"/>
  <c r="H26" i="7"/>
  <c r="G27" i="8"/>
  <c r="F27" i="8"/>
  <c r="G27" i="11"/>
  <c r="F27" i="11"/>
  <c r="G26" i="9"/>
  <c r="F26" i="9"/>
  <c r="H26" i="9" s="1"/>
  <c r="G27" i="7"/>
  <c r="F27" i="7"/>
  <c r="G31" i="16" l="1"/>
  <c r="D31" i="16" s="1"/>
  <c r="E34" i="16" s="1"/>
  <c r="F32" i="16"/>
  <c r="H32" i="16"/>
  <c r="F32" i="14"/>
  <c r="H32" i="14"/>
  <c r="G31" i="14"/>
  <c r="D31" i="14" s="1"/>
  <c r="E33" i="14" s="1"/>
  <c r="F32" i="17"/>
  <c r="H32" i="17"/>
  <c r="G31" i="17"/>
  <c r="D31" i="17" s="1"/>
  <c r="E33" i="17" s="1"/>
  <c r="H33" i="15"/>
  <c r="F34" i="15" s="1"/>
  <c r="G34" i="15" s="1"/>
  <c r="D34" i="15" s="1"/>
  <c r="E36" i="15" s="1"/>
  <c r="G33" i="13"/>
  <c r="D33" i="13" s="1"/>
  <c r="E36" i="13" s="1"/>
  <c r="F34" i="13"/>
  <c r="G34" i="13" s="1"/>
  <c r="D34" i="13" s="1"/>
  <c r="H34" i="13"/>
  <c r="H27" i="8"/>
  <c r="H27" i="11"/>
  <c r="F28" i="10"/>
  <c r="G28" i="10"/>
  <c r="H27" i="10"/>
  <c r="H27" i="7"/>
  <c r="G28" i="8"/>
  <c r="F28" i="8"/>
  <c r="H28" i="8" s="1"/>
  <c r="G28" i="11"/>
  <c r="F28" i="11"/>
  <c r="H28" i="11" s="1"/>
  <c r="G27" i="9"/>
  <c r="F27" i="9"/>
  <c r="H27" i="9" s="1"/>
  <c r="G28" i="7"/>
  <c r="F28" i="7"/>
  <c r="H28" i="7" s="1"/>
  <c r="F33" i="16" l="1"/>
  <c r="H33" i="16"/>
  <c r="G32" i="16"/>
  <c r="D32" i="16" s="1"/>
  <c r="E35" i="16" s="1"/>
  <c r="G32" i="14"/>
  <c r="D32" i="14" s="1"/>
  <c r="E34" i="14" s="1"/>
  <c r="F33" i="14"/>
  <c r="H33" i="14"/>
  <c r="F33" i="17"/>
  <c r="G32" i="17"/>
  <c r="D32" i="17" s="1"/>
  <c r="E34" i="17" s="1"/>
  <c r="H33" i="17"/>
  <c r="H34" i="15"/>
  <c r="F35" i="15" s="1"/>
  <c r="F35" i="13"/>
  <c r="H35" i="13"/>
  <c r="F29" i="10"/>
  <c r="H28" i="10"/>
  <c r="G29" i="10"/>
  <c r="G29" i="8"/>
  <c r="F29" i="8"/>
  <c r="H29" i="8" s="1"/>
  <c r="G29" i="11"/>
  <c r="F29" i="11"/>
  <c r="H29" i="11" s="1"/>
  <c r="G28" i="9"/>
  <c r="F28" i="9"/>
  <c r="H28" i="9" s="1"/>
  <c r="F29" i="7"/>
  <c r="H29" i="7" s="1"/>
  <c r="G29" i="7"/>
  <c r="G33" i="16" l="1"/>
  <c r="D33" i="16" s="1"/>
  <c r="E36" i="16" s="1"/>
  <c r="F34" i="16"/>
  <c r="H34" i="16"/>
  <c r="F34" i="14"/>
  <c r="H34" i="14"/>
  <c r="G33" i="14"/>
  <c r="D33" i="14" s="1"/>
  <c r="E35" i="14" s="1"/>
  <c r="F34" i="17"/>
  <c r="H34" i="17"/>
  <c r="G33" i="17"/>
  <c r="D33" i="17" s="1"/>
  <c r="E35" i="17" s="1"/>
  <c r="H35" i="15"/>
  <c r="F36" i="15"/>
  <c r="E40" i="15" s="1"/>
  <c r="H36" i="15"/>
  <c r="G35" i="15"/>
  <c r="D35" i="15" s="1"/>
  <c r="F36" i="13"/>
  <c r="E40" i="13" s="1"/>
  <c r="H36" i="13"/>
  <c r="G35" i="13"/>
  <c r="D35" i="13" s="1"/>
  <c r="G36" i="13" s="1"/>
  <c r="D36" i="13" s="1"/>
  <c r="C40" i="13" s="1"/>
  <c r="D40" i="13" s="1"/>
  <c r="F30" i="10"/>
  <c r="G30" i="10"/>
  <c r="H29" i="10"/>
  <c r="G30" i="8"/>
  <c r="F30" i="8"/>
  <c r="H30" i="8" s="1"/>
  <c r="F30" i="11"/>
  <c r="G30" i="11"/>
  <c r="G29" i="9"/>
  <c r="F29" i="9"/>
  <c r="H29" i="9" s="1"/>
  <c r="F30" i="7"/>
  <c r="G30" i="7"/>
  <c r="F35" i="16" l="1"/>
  <c r="H35" i="16"/>
  <c r="G34" i="16"/>
  <c r="D34" i="16" s="1"/>
  <c r="F35" i="14"/>
  <c r="G34" i="14"/>
  <c r="D34" i="14" s="1"/>
  <c r="E36" i="14" s="1"/>
  <c r="H35" i="14"/>
  <c r="F35" i="17"/>
  <c r="H35" i="17"/>
  <c r="G34" i="17"/>
  <c r="D34" i="17" s="1"/>
  <c r="G36" i="15"/>
  <c r="D36" i="15" s="1"/>
  <c r="C40" i="15" s="1"/>
  <c r="D40" i="15" s="1"/>
  <c r="H30" i="11"/>
  <c r="H30" i="10"/>
  <c r="G31" i="10"/>
  <c r="F31" i="10"/>
  <c r="H30" i="7"/>
  <c r="G31" i="8"/>
  <c r="F31" i="8"/>
  <c r="H31" i="8" s="1"/>
  <c r="G31" i="11"/>
  <c r="F31" i="11"/>
  <c r="G30" i="9"/>
  <c r="F30" i="9"/>
  <c r="H30" i="9" s="1"/>
  <c r="F31" i="7"/>
  <c r="H31" i="7" s="1"/>
  <c r="G31" i="7"/>
  <c r="G35" i="16" l="1"/>
  <c r="D35" i="16" s="1"/>
  <c r="F36" i="16"/>
  <c r="H36" i="16"/>
  <c r="F36" i="14"/>
  <c r="H36" i="14"/>
  <c r="G35" i="14"/>
  <c r="D35" i="14" s="1"/>
  <c r="G35" i="17"/>
  <c r="D35" i="17" s="1"/>
  <c r="E36" i="17"/>
  <c r="H36" i="17" s="1"/>
  <c r="F36" i="17"/>
  <c r="H31" i="11"/>
  <c r="F32" i="10"/>
  <c r="G32" i="10"/>
  <c r="H31" i="10"/>
  <c r="G32" i="8"/>
  <c r="F32" i="8"/>
  <c r="H32" i="8" s="1"/>
  <c r="G32" i="11"/>
  <c r="F32" i="11"/>
  <c r="G31" i="9"/>
  <c r="F31" i="9"/>
  <c r="H31" i="9" s="1"/>
  <c r="G32" i="7"/>
  <c r="F32" i="7"/>
  <c r="H32" i="7" s="1"/>
  <c r="E40" i="16" l="1"/>
  <c r="E44" i="16" s="1"/>
  <c r="G36" i="16"/>
  <c r="D36" i="16" s="1"/>
  <c r="E40" i="14"/>
  <c r="E44" i="14" s="1"/>
  <c r="G36" i="14"/>
  <c r="D36" i="14" s="1"/>
  <c r="C40" i="14" s="1"/>
  <c r="E40" i="17"/>
  <c r="G36" i="17"/>
  <c r="D36" i="17" s="1"/>
  <c r="C40" i="17" s="1"/>
  <c r="D40" i="17" s="1"/>
  <c r="H32" i="11"/>
  <c r="G33" i="10"/>
  <c r="H32" i="10"/>
  <c r="F33" i="10"/>
  <c r="G33" i="8"/>
  <c r="F33" i="8"/>
  <c r="H33" i="8" s="1"/>
  <c r="F33" i="11"/>
  <c r="G33" i="11"/>
  <c r="G32" i="9"/>
  <c r="F32" i="9"/>
  <c r="H32" i="9" s="1"/>
  <c r="F33" i="7"/>
  <c r="G33" i="7"/>
  <c r="D40" i="16" l="1"/>
  <c r="D44" i="16" s="1"/>
  <c r="C44" i="16"/>
  <c r="G44" i="16" s="1"/>
  <c r="C44" i="14"/>
  <c r="D40" i="14"/>
  <c r="D44" i="14" s="1"/>
  <c r="H33" i="11"/>
  <c r="H33" i="10"/>
  <c r="F34" i="10"/>
  <c r="G34" i="10"/>
  <c r="H33" i="7"/>
  <c r="G34" i="8"/>
  <c r="F34" i="8"/>
  <c r="H34" i="8" s="1"/>
  <c r="G34" i="11"/>
  <c r="F34" i="11"/>
  <c r="G33" i="9"/>
  <c r="F33" i="9"/>
  <c r="H33" i="9" s="1"/>
  <c r="F34" i="7"/>
  <c r="G34" i="7"/>
  <c r="G44" i="14" l="1"/>
  <c r="H34" i="11"/>
  <c r="H34" i="10"/>
  <c r="F35" i="10"/>
  <c r="G35" i="10"/>
  <c r="H34" i="7"/>
  <c r="G35" i="8"/>
  <c r="F35" i="8"/>
  <c r="H35" i="8" s="1"/>
  <c r="G35" i="11"/>
  <c r="F35" i="11"/>
  <c r="G34" i="9"/>
  <c r="F34" i="9"/>
  <c r="H34" i="9" s="1"/>
  <c r="F35" i="7"/>
  <c r="G35" i="7"/>
  <c r="H35" i="11" l="1"/>
  <c r="F36" i="10"/>
  <c r="G36" i="10"/>
  <c r="E40" i="10" s="1"/>
  <c r="E44" i="10" s="1"/>
  <c r="H35" i="10"/>
  <c r="H35" i="7"/>
  <c r="F36" i="8"/>
  <c r="G36" i="8"/>
  <c r="E40" i="8" s="1"/>
  <c r="E44" i="8" s="1"/>
  <c r="G36" i="11"/>
  <c r="E40" i="11" s="1"/>
  <c r="E44" i="11" s="1"/>
  <c r="F36" i="11"/>
  <c r="G35" i="9"/>
  <c r="F35" i="9"/>
  <c r="H35" i="9" s="1"/>
  <c r="G36" i="7"/>
  <c r="E40" i="7" s="1"/>
  <c r="E44" i="7" s="1"/>
  <c r="F36" i="7"/>
  <c r="E9" i="3"/>
  <c r="F9" i="3" s="1"/>
  <c r="H8" i="3"/>
  <c r="H7" i="3"/>
  <c r="G7" i="3"/>
  <c r="F8" i="3"/>
  <c r="F7" i="3"/>
  <c r="D7" i="5"/>
  <c r="D8" i="5"/>
  <c r="D9" i="5"/>
  <c r="D10" i="5"/>
  <c r="D11" i="5"/>
  <c r="D12" i="5"/>
  <c r="E12" i="5" s="1"/>
  <c r="D13" i="5"/>
  <c r="E13" i="5" s="1"/>
  <c r="D14" i="5"/>
  <c r="D15" i="5"/>
  <c r="D16" i="5"/>
  <c r="D17" i="5"/>
  <c r="D18" i="5"/>
  <c r="D19" i="5"/>
  <c r="D20" i="5"/>
  <c r="E20" i="5" s="1"/>
  <c r="D21" i="5"/>
  <c r="E21" i="5" s="1"/>
  <c r="D22" i="5"/>
  <c r="D23" i="5"/>
  <c r="D24" i="5"/>
  <c r="D25" i="5"/>
  <c r="D26" i="5"/>
  <c r="D27" i="5"/>
  <c r="D28" i="5"/>
  <c r="E28" i="5" s="1"/>
  <c r="D29" i="5"/>
  <c r="E29" i="5" s="1"/>
  <c r="D30" i="5"/>
  <c r="D31" i="5"/>
  <c r="D32" i="5"/>
  <c r="D33" i="5"/>
  <c r="D34" i="5"/>
  <c r="D35" i="5"/>
  <c r="D36" i="5"/>
  <c r="E36" i="5" s="1"/>
  <c r="D37" i="5"/>
  <c r="E37" i="5" s="1"/>
  <c r="D38" i="5"/>
  <c r="D39" i="5"/>
  <c r="D40" i="5"/>
  <c r="D41" i="5"/>
  <c r="D42" i="5"/>
  <c r="D43" i="5"/>
  <c r="D44" i="5"/>
  <c r="E44" i="5" s="1"/>
  <c r="D45" i="5"/>
  <c r="E45" i="5" s="1"/>
  <c r="D46" i="5"/>
  <c r="D6" i="5"/>
  <c r="C7" i="5"/>
  <c r="E7" i="5" s="1"/>
  <c r="C8" i="5"/>
  <c r="E8" i="5" s="1"/>
  <c r="C9" i="5"/>
  <c r="E9" i="5" s="1"/>
  <c r="C10" i="5"/>
  <c r="E10" i="5" s="1"/>
  <c r="C11" i="5"/>
  <c r="E11" i="5" s="1"/>
  <c r="C12" i="5"/>
  <c r="C13" i="5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C21" i="5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C29" i="5"/>
  <c r="C30" i="5"/>
  <c r="E30" i="5" s="1"/>
  <c r="C31" i="5"/>
  <c r="E31" i="5" s="1"/>
  <c r="C32" i="5"/>
  <c r="E32" i="5" s="1"/>
  <c r="C33" i="5"/>
  <c r="E33" i="5" s="1"/>
  <c r="C34" i="5"/>
  <c r="E34" i="5" s="1"/>
  <c r="C35" i="5"/>
  <c r="E35" i="5" s="1"/>
  <c r="C36" i="5"/>
  <c r="C37" i="5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C45" i="5"/>
  <c r="C46" i="5"/>
  <c r="E46" i="5" s="1"/>
  <c r="B40" i="2"/>
  <c r="B44" i="2" s="1"/>
  <c r="G8" i="2"/>
  <c r="F8" i="2"/>
  <c r="H36" i="8" l="1"/>
  <c r="H36" i="11"/>
  <c r="H36" i="10"/>
  <c r="D40" i="10"/>
  <c r="D44" i="10" s="1"/>
  <c r="F44" i="10" s="1"/>
  <c r="H36" i="7"/>
  <c r="D40" i="7"/>
  <c r="D44" i="7" s="1"/>
  <c r="F44" i="7" s="1"/>
  <c r="D40" i="8"/>
  <c r="D44" i="8" s="1"/>
  <c r="D40" i="11"/>
  <c r="G36" i="9"/>
  <c r="E40" i="9" s="1"/>
  <c r="E44" i="9" s="1"/>
  <c r="F36" i="9"/>
  <c r="H36" i="9" s="1"/>
  <c r="G9" i="2"/>
  <c r="H8" i="2"/>
  <c r="J20" i="2"/>
  <c r="J21" i="2" s="1"/>
  <c r="K21" i="2" s="1"/>
  <c r="C40" i="2"/>
  <c r="C44" i="2" s="1"/>
  <c r="G8" i="3"/>
  <c r="D8" i="3" s="1"/>
  <c r="H9" i="3"/>
  <c r="F9" i="2"/>
  <c r="E10" i="3" l="1"/>
  <c r="G9" i="3"/>
  <c r="D9" i="3" s="1"/>
  <c r="E11" i="3" s="1"/>
  <c r="H10" i="3"/>
  <c r="F44" i="8"/>
  <c r="D44" i="11"/>
  <c r="F44" i="11" s="1"/>
  <c r="F10" i="2"/>
  <c r="D40" i="9"/>
  <c r="G10" i="2"/>
  <c r="H9" i="2"/>
  <c r="J30" i="2"/>
  <c r="K30" i="2" s="1"/>
  <c r="J25" i="2"/>
  <c r="K25" i="2" s="1"/>
  <c r="K20" i="2"/>
  <c r="J24" i="2"/>
  <c r="K24" i="2" s="1"/>
  <c r="J28" i="2"/>
  <c r="K28" i="2" s="1"/>
  <c r="J22" i="2"/>
  <c r="K22" i="2" s="1"/>
  <c r="J29" i="2"/>
  <c r="K29" i="2" s="1"/>
  <c r="J26" i="2"/>
  <c r="K26" i="2" s="1"/>
  <c r="J32" i="2"/>
  <c r="K32" i="2" s="1"/>
  <c r="J31" i="2"/>
  <c r="K31" i="2" s="1"/>
  <c r="J27" i="2"/>
  <c r="K27" i="2" s="1"/>
  <c r="J23" i="2"/>
  <c r="K23" i="2" s="1"/>
  <c r="J33" i="2"/>
  <c r="K33" i="2" s="1"/>
  <c r="F10" i="3"/>
  <c r="G10" i="3" l="1"/>
  <c r="D10" i="3" s="1"/>
  <c r="E12" i="3" s="1"/>
  <c r="D44" i="9"/>
  <c r="F44" i="9" s="1"/>
  <c r="G11" i="2"/>
  <c r="F11" i="2"/>
  <c r="H10" i="2"/>
  <c r="H11" i="3"/>
  <c r="F11" i="3"/>
  <c r="G11" i="3" l="1"/>
  <c r="D11" i="3" s="1"/>
  <c r="E13" i="3" s="1"/>
  <c r="F12" i="2"/>
  <c r="G12" i="2"/>
  <c r="H11" i="2"/>
  <c r="F12" i="3"/>
  <c r="H12" i="3"/>
  <c r="F13" i="3" l="1"/>
  <c r="H13" i="3"/>
  <c r="G12" i="3"/>
  <c r="D12" i="3" s="1"/>
  <c r="E14" i="3" s="1"/>
  <c r="G13" i="2"/>
  <c r="H12" i="2"/>
  <c r="F13" i="2"/>
  <c r="F14" i="2" s="1"/>
  <c r="H14" i="3" l="1"/>
  <c r="F14" i="3"/>
  <c r="G13" i="3"/>
  <c r="D13" i="3" s="1"/>
  <c r="E15" i="3" s="1"/>
  <c r="G14" i="2"/>
  <c r="G15" i="2" s="1"/>
  <c r="H13" i="2"/>
  <c r="F15" i="3" l="1"/>
  <c r="G14" i="3"/>
  <c r="D14" i="3" s="1"/>
  <c r="E16" i="3" s="1"/>
  <c r="H15" i="3"/>
  <c r="H14" i="2"/>
  <c r="F15" i="2"/>
  <c r="F16" i="2" s="1"/>
  <c r="F16" i="3" l="1"/>
  <c r="G15" i="3"/>
  <c r="D15" i="3" s="1"/>
  <c r="E17" i="3" s="1"/>
  <c r="H16" i="3"/>
  <c r="G16" i="2"/>
  <c r="G17" i="2" s="1"/>
  <c r="H15" i="2"/>
  <c r="F17" i="3" l="1"/>
  <c r="G16" i="3"/>
  <c r="D16" i="3" s="1"/>
  <c r="E18" i="3" s="1"/>
  <c r="H17" i="3"/>
  <c r="F17" i="2"/>
  <c r="G18" i="2" s="1"/>
  <c r="H16" i="2"/>
  <c r="G17" i="3" l="1"/>
  <c r="D17" i="3" s="1"/>
  <c r="E19" i="3" s="1"/>
  <c r="F18" i="3"/>
  <c r="H18" i="3"/>
  <c r="F18" i="2"/>
  <c r="F19" i="2" s="1"/>
  <c r="H17" i="2"/>
  <c r="G18" i="3" l="1"/>
  <c r="D18" i="3" s="1"/>
  <c r="E20" i="3" s="1"/>
  <c r="F19" i="3"/>
  <c r="G19" i="3" s="1"/>
  <c r="D19" i="3" s="1"/>
  <c r="E21" i="3" s="1"/>
  <c r="H19" i="3"/>
  <c r="H18" i="2"/>
  <c r="G19" i="2"/>
  <c r="G20" i="2" s="1"/>
  <c r="F20" i="3" l="1"/>
  <c r="H20" i="3"/>
  <c r="F20" i="2"/>
  <c r="H19" i="2"/>
  <c r="G21" i="2"/>
  <c r="H20" i="2"/>
  <c r="F21" i="3"/>
  <c r="H21" i="3"/>
  <c r="G20" i="3"/>
  <c r="D20" i="3" s="1"/>
  <c r="E22" i="3" s="1"/>
  <c r="F21" i="2"/>
  <c r="G22" i="2" l="1"/>
  <c r="H21" i="2"/>
  <c r="F22" i="3"/>
  <c r="H22" i="3"/>
  <c r="G21" i="3"/>
  <c r="D21" i="3" s="1"/>
  <c r="E23" i="3" s="1"/>
  <c r="F22" i="2"/>
  <c r="G23" i="2" l="1"/>
  <c r="H22" i="2"/>
  <c r="F23" i="3"/>
  <c r="H23" i="3"/>
  <c r="G22" i="3"/>
  <c r="D22" i="3" s="1"/>
  <c r="E24" i="3" s="1"/>
  <c r="F23" i="2"/>
  <c r="G24" i="2" l="1"/>
  <c r="H23" i="2"/>
  <c r="F24" i="3"/>
  <c r="H24" i="3"/>
  <c r="G23" i="3"/>
  <c r="D23" i="3" s="1"/>
  <c r="E25" i="3" s="1"/>
  <c r="F24" i="2"/>
  <c r="G25" i="2" l="1"/>
  <c r="H24" i="2"/>
  <c r="F25" i="3"/>
  <c r="H25" i="3"/>
  <c r="G24" i="3"/>
  <c r="D24" i="3" s="1"/>
  <c r="E26" i="3" s="1"/>
  <c r="F25" i="2"/>
  <c r="G26" i="2" l="1"/>
  <c r="H25" i="2"/>
  <c r="F26" i="3"/>
  <c r="H26" i="3"/>
  <c r="G25" i="3"/>
  <c r="D25" i="3" s="1"/>
  <c r="E27" i="3" s="1"/>
  <c r="F26" i="2"/>
  <c r="G27" i="2" l="1"/>
  <c r="H26" i="2"/>
  <c r="F27" i="3"/>
  <c r="H27" i="3"/>
  <c r="G26" i="3"/>
  <c r="D26" i="3" s="1"/>
  <c r="E28" i="3" s="1"/>
  <c r="F27" i="2"/>
  <c r="G28" i="2" l="1"/>
  <c r="H27" i="2"/>
  <c r="F28" i="3"/>
  <c r="H28" i="3"/>
  <c r="G27" i="3"/>
  <c r="D27" i="3" s="1"/>
  <c r="E29" i="3" s="1"/>
  <c r="F28" i="2"/>
  <c r="G29" i="2" l="1"/>
  <c r="H28" i="2"/>
  <c r="F29" i="3"/>
  <c r="H29" i="3"/>
  <c r="G28" i="3"/>
  <c r="D28" i="3" s="1"/>
  <c r="E30" i="3" s="1"/>
  <c r="F29" i="2"/>
  <c r="G30" i="2" l="1"/>
  <c r="H29" i="2"/>
  <c r="F30" i="3"/>
  <c r="H30" i="3"/>
  <c r="G29" i="3"/>
  <c r="D29" i="3" s="1"/>
  <c r="E31" i="3" s="1"/>
  <c r="F30" i="2"/>
  <c r="G31" i="2" l="1"/>
  <c r="H30" i="2"/>
  <c r="F31" i="3"/>
  <c r="H31" i="3"/>
  <c r="G30" i="3"/>
  <c r="D30" i="3" s="1"/>
  <c r="E32" i="3" s="1"/>
  <c r="F31" i="2"/>
  <c r="G32" i="2" l="1"/>
  <c r="H31" i="2"/>
  <c r="F32" i="3"/>
  <c r="H32" i="3"/>
  <c r="G31" i="3"/>
  <c r="D31" i="3" s="1"/>
  <c r="E33" i="3" s="1"/>
  <c r="F32" i="2"/>
  <c r="G33" i="2" l="1"/>
  <c r="H32" i="2"/>
  <c r="F33" i="3"/>
  <c r="H33" i="3"/>
  <c r="G32" i="3"/>
  <c r="D32" i="3" s="1"/>
  <c r="E34" i="3" s="1"/>
  <c r="F33" i="2"/>
  <c r="G34" i="2" l="1"/>
  <c r="H33" i="2"/>
  <c r="F34" i="3"/>
  <c r="H34" i="3"/>
  <c r="G33" i="3"/>
  <c r="D33" i="3" s="1"/>
  <c r="E35" i="3" s="1"/>
  <c r="F34" i="2"/>
  <c r="G35" i="2" l="1"/>
  <c r="H34" i="2"/>
  <c r="F35" i="3"/>
  <c r="H35" i="3"/>
  <c r="G34" i="3"/>
  <c r="D34" i="3" s="1"/>
  <c r="E36" i="3" s="1"/>
  <c r="F35" i="2"/>
  <c r="G36" i="2" l="1"/>
  <c r="E40" i="2" s="1"/>
  <c r="E44" i="2" s="1"/>
  <c r="H35" i="2"/>
  <c r="F36" i="3"/>
  <c r="E40" i="3" s="1"/>
  <c r="E44" i="3" s="1"/>
  <c r="H36" i="3"/>
  <c r="G35" i="3"/>
  <c r="D35" i="3" s="1"/>
  <c r="F36" i="2"/>
  <c r="H36" i="2" l="1"/>
  <c r="D40" i="2"/>
  <c r="D44" i="2" s="1"/>
  <c r="F44" i="2" s="1"/>
  <c r="G36" i="3"/>
  <c r="D36" i="3" s="1"/>
  <c r="C40" i="3" s="1"/>
  <c r="C44" i="3" l="1"/>
  <c r="D40" i="3"/>
  <c r="D44" i="3" s="1"/>
  <c r="G44" i="3" l="1"/>
</calcChain>
</file>

<file path=xl/sharedStrings.xml><?xml version="1.0" encoding="utf-8"?>
<sst xmlns="http://schemas.openxmlformats.org/spreadsheetml/2006/main" count="697" uniqueCount="77">
  <si>
    <t>Q*</t>
    <phoneticPr fontId="2" type="noConversion"/>
  </si>
  <si>
    <t>r</t>
    <phoneticPr fontId="2" type="noConversion"/>
  </si>
  <si>
    <t>n</t>
    <phoneticPr fontId="2" type="noConversion"/>
  </si>
  <si>
    <t xml:space="preserve">p(r) </t>
    <phoneticPr fontId="2" type="noConversion"/>
  </si>
  <si>
    <t xml:space="preserve">G(r) </t>
    <phoneticPr fontId="2" type="noConversion"/>
  </si>
  <si>
    <t xml:space="preserve">n(r) </t>
    <phoneticPr fontId="2" type="noConversion"/>
  </si>
  <si>
    <t>T*</t>
    <phoneticPr fontId="2" type="noConversion"/>
  </si>
  <si>
    <t>θ</t>
    <phoneticPr fontId="2" type="noConversion"/>
  </si>
  <si>
    <t>Week</t>
    <phoneticPr fontId="2" type="noConversion"/>
  </si>
  <si>
    <t>Demand</t>
    <phoneticPr fontId="2" type="noConversion"/>
  </si>
  <si>
    <t>Order quantity</t>
    <phoneticPr fontId="2" type="noConversion"/>
  </si>
  <si>
    <t>Inventory</t>
    <phoneticPr fontId="2" type="noConversion"/>
  </si>
  <si>
    <t xml:space="preserve">Backorder </t>
    <phoneticPr fontId="2" type="noConversion"/>
  </si>
  <si>
    <t>Cost</t>
    <phoneticPr fontId="2" type="noConversion"/>
  </si>
  <si>
    <t>Result</t>
    <phoneticPr fontId="2" type="noConversion"/>
  </si>
  <si>
    <t>Week</t>
    <phoneticPr fontId="2" type="noConversion"/>
  </si>
  <si>
    <t>Demand</t>
    <phoneticPr fontId="2" type="noConversion"/>
  </si>
  <si>
    <t>Order quantity</t>
    <phoneticPr fontId="2" type="noConversion"/>
  </si>
  <si>
    <t>Inventory</t>
    <phoneticPr fontId="2" type="noConversion"/>
  </si>
  <si>
    <t>Backorder</t>
    <phoneticPr fontId="2" type="noConversion"/>
  </si>
  <si>
    <t>Total order quantity</t>
    <phoneticPr fontId="2" type="noConversion"/>
  </si>
  <si>
    <t>Total order frequency</t>
    <phoneticPr fontId="2" type="noConversion"/>
  </si>
  <si>
    <t>Total inventory</t>
    <phoneticPr fontId="2" type="noConversion"/>
  </si>
  <si>
    <t>Total backorder</t>
    <phoneticPr fontId="2" type="noConversion"/>
  </si>
  <si>
    <t>Total cost</t>
    <phoneticPr fontId="2" type="noConversion"/>
  </si>
  <si>
    <t>Total purchase cost</t>
    <phoneticPr fontId="2" type="noConversion"/>
  </si>
  <si>
    <t>Total backorder cost</t>
    <phoneticPr fontId="2" type="noConversion"/>
  </si>
  <si>
    <t>Total cost</t>
    <phoneticPr fontId="2" type="noConversion"/>
  </si>
  <si>
    <t>Inventory + Scheduled replenishment amount</t>
    <phoneticPr fontId="2" type="noConversion"/>
  </si>
  <si>
    <t>Total purchase cost</t>
    <phoneticPr fontId="2" type="noConversion"/>
  </si>
  <si>
    <t>Total ordering cost</t>
    <phoneticPr fontId="2" type="noConversion"/>
  </si>
  <si>
    <t>Total inventory cost</t>
    <phoneticPr fontId="2" type="noConversion"/>
  </si>
  <si>
    <t>Total backorder cost</t>
    <phoneticPr fontId="2" type="noConversion"/>
  </si>
  <si>
    <t>Replenishment quantity</t>
    <phoneticPr fontId="2" type="noConversion"/>
  </si>
  <si>
    <t>Basic Data</t>
    <phoneticPr fontId="2" type="noConversion"/>
  </si>
  <si>
    <t>Notation</t>
    <phoneticPr fontId="4" type="noConversion"/>
  </si>
  <si>
    <t>Description</t>
    <phoneticPr fontId="4" type="noConversion"/>
  </si>
  <si>
    <t>Value</t>
    <phoneticPr fontId="4" type="noConversion"/>
  </si>
  <si>
    <t>T</t>
  </si>
  <si>
    <t>Total planning horizon (days)</t>
    <phoneticPr fontId="4" type="noConversion"/>
  </si>
  <si>
    <t>l</t>
  </si>
  <si>
    <t>Replenishment lead time (days)</t>
    <phoneticPr fontId="4" type="noConversion"/>
  </si>
  <si>
    <t>Y01</t>
  </si>
  <si>
    <t>Y02</t>
  </si>
  <si>
    <t>Y03</t>
  </si>
  <si>
    <t>c</t>
  </si>
  <si>
    <t>Unit purchasing cost per unit ($)</t>
    <phoneticPr fontId="4" type="noConversion"/>
  </si>
  <si>
    <t>A</t>
  </si>
  <si>
    <t>Fixed ordering cost ($)</t>
    <phoneticPr fontId="4" type="noConversion"/>
  </si>
  <si>
    <t>i</t>
    <phoneticPr fontId="4" type="noConversion"/>
  </si>
  <si>
    <t>Daily interest rate (%)</t>
    <phoneticPr fontId="4" type="noConversion"/>
  </si>
  <si>
    <t>b</t>
  </si>
  <si>
    <t>Backorder penalty cost ($)</t>
    <phoneticPr fontId="4" type="noConversion"/>
  </si>
  <si>
    <t>Y01</t>
    <phoneticPr fontId="4" type="noConversion"/>
  </si>
  <si>
    <t>Day</t>
    <phoneticPr fontId="2" type="noConversion"/>
  </si>
  <si>
    <t>Demand</t>
    <phoneticPr fontId="2" type="noConversion"/>
  </si>
  <si>
    <t>Demand</t>
    <phoneticPr fontId="2" type="noConversion"/>
  </si>
  <si>
    <t>Y02</t>
    <phoneticPr fontId="4" type="noConversion"/>
  </si>
  <si>
    <t>Day</t>
    <phoneticPr fontId="2" type="noConversion"/>
  </si>
  <si>
    <t>Y03</t>
    <phoneticPr fontId="4" type="noConversion"/>
  </si>
  <si>
    <t>Demand</t>
    <phoneticPr fontId="2" type="noConversion"/>
  </si>
  <si>
    <t>Demand</t>
    <phoneticPr fontId="2" type="noConversion"/>
  </si>
  <si>
    <t>Y01</t>
    <phoneticPr fontId="4" type="noConversion"/>
  </si>
  <si>
    <t>Demand</t>
    <phoneticPr fontId="2" type="noConversion"/>
  </si>
  <si>
    <t>Y02</t>
    <phoneticPr fontId="4" type="noConversion"/>
  </si>
  <si>
    <t>Y03</t>
    <phoneticPr fontId="4" type="noConversion"/>
  </si>
  <si>
    <r>
      <t>Q</t>
    </r>
    <r>
      <rPr>
        <b/>
        <i/>
        <vertAlign val="superscript"/>
        <sz val="11"/>
        <rFont val="Times New Roman"/>
        <family val="1"/>
      </rPr>
      <t>*</t>
    </r>
  </si>
  <si>
    <r>
      <t>r</t>
    </r>
    <r>
      <rPr>
        <b/>
        <i/>
        <vertAlign val="superscript"/>
        <sz val="11"/>
        <rFont val="Times New Roman"/>
        <family val="1"/>
      </rPr>
      <t>*</t>
    </r>
  </si>
  <si>
    <r>
      <t>Q</t>
    </r>
    <r>
      <rPr>
        <b/>
        <i/>
        <vertAlign val="subscript"/>
        <sz val="11"/>
        <rFont val="Times New Roman"/>
        <family val="1"/>
      </rPr>
      <t>n</t>
    </r>
  </si>
  <si>
    <r>
      <t>r</t>
    </r>
    <r>
      <rPr>
        <b/>
        <i/>
        <vertAlign val="subscript"/>
        <sz val="11"/>
        <rFont val="Times New Roman"/>
        <family val="1"/>
      </rPr>
      <t>n</t>
    </r>
  </si>
  <si>
    <r>
      <t>Q</t>
    </r>
    <r>
      <rPr>
        <b/>
        <vertAlign val="superscript"/>
        <sz val="11"/>
        <rFont val="Times New Roman"/>
        <family val="1"/>
      </rPr>
      <t>*</t>
    </r>
  </si>
  <si>
    <r>
      <t>r</t>
    </r>
    <r>
      <rPr>
        <b/>
        <vertAlign val="superscript"/>
        <sz val="11"/>
        <rFont val="Times New Roman"/>
        <family val="1"/>
      </rPr>
      <t>*</t>
    </r>
  </si>
  <si>
    <t>D</t>
    <phoneticPr fontId="2" type="noConversion"/>
  </si>
  <si>
    <t>expected demand rate over T</t>
    <phoneticPr fontId="2" type="noConversion"/>
  </si>
  <si>
    <t>Order Point</t>
    <phoneticPr fontId="2" type="noConversion"/>
  </si>
  <si>
    <t>Actual Order Point</t>
    <phoneticPr fontId="2" type="noConversion"/>
  </si>
  <si>
    <t>Replenishment amount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</si>
</sst>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b/>
      <i/>
      <vertAlign val="superscript"/>
      <sz val="11"/>
      <name val="Times New Roman"/>
      <family val="1"/>
    </font>
    <font>
      <b/>
      <i/>
      <vertAlign val="subscript"/>
      <sz val="11"/>
      <name val="Times New Roman"/>
      <family val="1"/>
    </font>
    <font>
      <i/>
      <sz val="11"/>
      <name val="Times New Roman"/>
      <family val="1"/>
    </font>
    <font>
      <b/>
      <vertAlign val="superscript"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3" xfId="0" applyFont="1" applyFill="1" applyBorder="1">
      <alignment vertical="center"/>
    </xf>
    <xf numFmtId="0" fontId="7" fillId="0" borderId="5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0" fontId="14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7" fillId="0" borderId="7" xfId="0" applyFont="1" applyFill="1" applyBorder="1">
      <alignment vertical="center"/>
    </xf>
    <xf numFmtId="0" fontId="11" fillId="4" borderId="6" xfId="0" applyFont="1" applyFill="1" applyBorder="1">
      <alignment vertical="center"/>
    </xf>
    <xf numFmtId="0" fontId="11" fillId="4" borderId="2" xfId="0" applyFont="1" applyFill="1" applyBorder="1">
      <alignment vertical="center"/>
    </xf>
    <xf numFmtId="0" fontId="11" fillId="4" borderId="4" xfId="0" applyFont="1" applyFill="1" applyBorder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3" fillId="0" borderId="0" xfId="1" applyFont="1">
      <alignment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>
      <alignment vertical="center"/>
    </xf>
    <xf numFmtId="9" fontId="10" fillId="0" borderId="1" xfId="2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6" borderId="1" xfId="0" applyFont="1" applyFill="1" applyBorder="1">
      <alignment vertical="center"/>
    </xf>
    <xf numFmtId="0" fontId="1" fillId="0" borderId="0" xfId="1" applyBorder="1">
      <alignment vertic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7" fillId="6" borderId="1" xfId="0" applyNumberFormat="1" applyFont="1" applyFill="1" applyBorder="1">
      <alignment vertical="center"/>
    </xf>
    <xf numFmtId="0" fontId="7" fillId="0" borderId="1" xfId="0" applyFont="1" applyFill="1" applyBorder="1">
      <alignment vertical="center"/>
    </xf>
    <xf numFmtId="176" fontId="7" fillId="0" borderId="1" xfId="0" applyNumberFormat="1" applyFont="1" applyFill="1" applyBorder="1">
      <alignment vertic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4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5" xfId="1" applyFont="1" applyFill="1" applyBorder="1" applyAlignment="1">
      <alignment horizontal="center" vertical="center"/>
    </xf>
  </cellXfs>
  <cellStyles count="3">
    <cellStyle name="백분율 2" xfId="2" xr:uid="{90DE3968-F10E-42D7-8E7F-603B925FA549}"/>
    <cellStyle name="표준" xfId="0" builtinId="0"/>
    <cellStyle name="표준 2" xfId="1" xr:uid="{C6FC1851-F04D-42DB-9D9F-732A2FA02B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91F8-6D07-4704-B92D-97F8CE44178B}">
  <dimension ref="B2:L29"/>
  <sheetViews>
    <sheetView zoomScale="105" workbookViewId="0">
      <selection activeCell="H9" sqref="H9"/>
    </sheetView>
  </sheetViews>
  <sheetFormatPr defaultRowHeight="14.4" x14ac:dyDescent="0.25"/>
  <cols>
    <col min="1" max="1" width="5" style="37" customWidth="1"/>
    <col min="2" max="2" width="8.8984375" style="37" customWidth="1"/>
    <col min="3" max="3" width="28.59765625" style="37" bestFit="1" customWidth="1"/>
    <col min="4" max="4" width="8.19921875" style="37" customWidth="1"/>
    <col min="5" max="16384" width="8.796875" style="37"/>
  </cols>
  <sheetData>
    <row r="2" spans="2:6" ht="18" customHeight="1" x14ac:dyDescent="0.25">
      <c r="B2" s="65" t="s">
        <v>34</v>
      </c>
      <c r="C2" s="65"/>
      <c r="D2" s="65"/>
      <c r="E2" s="65"/>
      <c r="F2" s="65"/>
    </row>
    <row r="3" spans="2:6" ht="15.6" x14ac:dyDescent="0.25">
      <c r="B3" s="48" t="s">
        <v>35</v>
      </c>
      <c r="C3" s="47" t="s">
        <v>36</v>
      </c>
      <c r="D3" s="66" t="s">
        <v>37</v>
      </c>
      <c r="E3" s="66"/>
      <c r="F3" s="66"/>
    </row>
    <row r="4" spans="2:6" ht="17.25" customHeight="1" x14ac:dyDescent="0.25">
      <c r="B4" s="45" t="s">
        <v>38</v>
      </c>
      <c r="C4" s="40" t="s">
        <v>39</v>
      </c>
      <c r="D4" s="40">
        <v>30</v>
      </c>
      <c r="E4" s="42"/>
      <c r="F4" s="42"/>
    </row>
    <row r="5" spans="2:6" ht="17.25" customHeight="1" x14ac:dyDescent="0.25">
      <c r="B5" s="67" t="s">
        <v>40</v>
      </c>
      <c r="C5" s="64" t="s">
        <v>41</v>
      </c>
      <c r="D5" s="40" t="s">
        <v>42</v>
      </c>
      <c r="E5" s="40" t="s">
        <v>43</v>
      </c>
      <c r="F5" s="40" t="s">
        <v>44</v>
      </c>
    </row>
    <row r="6" spans="2:6" ht="17.25" customHeight="1" x14ac:dyDescent="0.25">
      <c r="B6" s="67"/>
      <c r="C6" s="64"/>
      <c r="D6" s="40">
        <v>2</v>
      </c>
      <c r="E6" s="40">
        <v>3</v>
      </c>
      <c r="F6" s="40">
        <v>2</v>
      </c>
    </row>
    <row r="7" spans="2:6" ht="17.25" customHeight="1" x14ac:dyDescent="0.25">
      <c r="B7" s="63" t="s">
        <v>45</v>
      </c>
      <c r="C7" s="64" t="s">
        <v>46</v>
      </c>
      <c r="D7" s="40" t="s">
        <v>42</v>
      </c>
      <c r="E7" s="40" t="s">
        <v>43</v>
      </c>
      <c r="F7" s="40" t="s">
        <v>44</v>
      </c>
    </row>
    <row r="8" spans="2:6" ht="17.25" customHeight="1" x14ac:dyDescent="0.25">
      <c r="B8" s="63"/>
      <c r="C8" s="64"/>
      <c r="D8" s="40">
        <v>30</v>
      </c>
      <c r="E8" s="40">
        <v>40</v>
      </c>
      <c r="F8" s="40">
        <v>50</v>
      </c>
    </row>
    <row r="9" spans="2:6" ht="17.25" customHeight="1" x14ac:dyDescent="0.25">
      <c r="B9" s="45" t="s">
        <v>47</v>
      </c>
      <c r="C9" s="40" t="s">
        <v>48</v>
      </c>
      <c r="D9" s="40">
        <v>150</v>
      </c>
      <c r="E9" s="42"/>
      <c r="F9" s="42"/>
    </row>
    <row r="10" spans="2:6" ht="17.25" customHeight="1" x14ac:dyDescent="0.25">
      <c r="B10" s="44" t="s">
        <v>49</v>
      </c>
      <c r="C10" s="40" t="s">
        <v>50</v>
      </c>
      <c r="D10" s="43">
        <v>0.2</v>
      </c>
      <c r="E10" s="42"/>
      <c r="F10" s="42"/>
    </row>
    <row r="11" spans="2:6" ht="17.25" customHeight="1" x14ac:dyDescent="0.25">
      <c r="B11" s="63" t="s">
        <v>51</v>
      </c>
      <c r="C11" s="64" t="s">
        <v>52</v>
      </c>
      <c r="D11" s="40" t="s">
        <v>42</v>
      </c>
      <c r="E11" s="40" t="s">
        <v>43</v>
      </c>
      <c r="F11" s="40" t="s">
        <v>44</v>
      </c>
    </row>
    <row r="12" spans="2:6" ht="15.6" x14ac:dyDescent="0.25">
      <c r="B12" s="63"/>
      <c r="C12" s="64"/>
      <c r="D12" s="40">
        <v>45</v>
      </c>
      <c r="E12" s="40">
        <v>60</v>
      </c>
      <c r="F12" s="40">
        <v>75</v>
      </c>
    </row>
    <row r="13" spans="2:6" x14ac:dyDescent="0.25">
      <c r="B13" s="39"/>
    </row>
    <row r="14" spans="2:6" x14ac:dyDescent="0.25">
      <c r="C14" s="38"/>
    </row>
    <row r="15" spans="2:6" x14ac:dyDescent="0.25">
      <c r="C15" s="38"/>
    </row>
    <row r="29" spans="12:12" x14ac:dyDescent="0.25">
      <c r="L29" s="55"/>
    </row>
  </sheetData>
  <mergeCells count="8">
    <mergeCell ref="B11:B12"/>
    <mergeCell ref="C11:C12"/>
    <mergeCell ref="B2:F2"/>
    <mergeCell ref="D3:F3"/>
    <mergeCell ref="B5:B6"/>
    <mergeCell ref="C5:C6"/>
    <mergeCell ref="B7:B8"/>
    <mergeCell ref="C7:C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G46"/>
  <sheetViews>
    <sheetView zoomScale="53" zoomScaleNormal="115" workbookViewId="0">
      <selection activeCell="G5" sqref="G5:J8"/>
    </sheetView>
  </sheetViews>
  <sheetFormatPr defaultRowHeight="13.8" x14ac:dyDescent="0.25"/>
  <cols>
    <col min="1" max="2" width="8.796875" style="5"/>
    <col min="3" max="3" width="12.69921875" style="5" bestFit="1" customWidth="1"/>
    <col min="4" max="7" width="8.796875" style="5"/>
    <col min="8" max="8" width="30.5" style="5" customWidth="1"/>
    <col min="9" max="10" width="8.796875" style="5"/>
    <col min="11" max="11" width="12" style="5" customWidth="1"/>
    <col min="12" max="17" width="8.796875" style="5"/>
    <col min="18" max="18" width="9.69921875" style="5" customWidth="1"/>
    <col min="19" max="19" width="29.8984375" style="5" customWidth="1"/>
    <col min="20" max="29" width="8.796875" style="5"/>
    <col min="30" max="30" width="28.296875" style="5" customWidth="1"/>
    <col min="31" max="16384" width="8.796875" style="5"/>
  </cols>
  <sheetData>
    <row r="1" spans="2:32" ht="14.4" thickBot="1" x14ac:dyDescent="0.3"/>
    <row r="2" spans="2:32" ht="18" thickBot="1" x14ac:dyDescent="0.3">
      <c r="B2" s="32" t="s">
        <v>7</v>
      </c>
      <c r="C2" s="31">
        <f>(I29-30)*I22/I20</f>
        <v>22</v>
      </c>
      <c r="G2" s="33" t="s">
        <v>66</v>
      </c>
      <c r="H2" s="22">
        <v>27</v>
      </c>
      <c r="M2" s="32" t="s">
        <v>7</v>
      </c>
      <c r="N2" s="31">
        <f>(T29-30)*U22/T20</f>
        <v>29</v>
      </c>
      <c r="R2" s="33" t="s">
        <v>66</v>
      </c>
      <c r="S2" s="22">
        <v>23</v>
      </c>
      <c r="X2" s="32" t="s">
        <v>7</v>
      </c>
      <c r="Y2" s="31">
        <f>(AE29-30)*AG22/AE20</f>
        <v>29.333333333333332</v>
      </c>
      <c r="AC2" s="33" t="s">
        <v>66</v>
      </c>
      <c r="AD2" s="22">
        <v>25</v>
      </c>
    </row>
    <row r="3" spans="2:32" ht="18" thickBot="1" x14ac:dyDescent="0.3">
      <c r="G3" s="34" t="s">
        <v>67</v>
      </c>
      <c r="H3" s="23">
        <v>24</v>
      </c>
      <c r="R3" s="34" t="s">
        <v>67</v>
      </c>
      <c r="S3" s="23">
        <v>32</v>
      </c>
      <c r="AC3" s="34" t="s">
        <v>67</v>
      </c>
      <c r="AD3" s="23">
        <v>33</v>
      </c>
    </row>
    <row r="5" spans="2:32" ht="15.6" x14ac:dyDescent="0.25">
      <c r="B5" s="30" t="s">
        <v>1</v>
      </c>
      <c r="C5" s="30" t="s">
        <v>3</v>
      </c>
      <c r="D5" s="30" t="s">
        <v>4</v>
      </c>
      <c r="E5" s="30" t="s">
        <v>5</v>
      </c>
      <c r="G5" s="30" t="s">
        <v>2</v>
      </c>
      <c r="H5" s="30" t="s">
        <v>68</v>
      </c>
      <c r="I5" s="30" t="s">
        <v>4</v>
      </c>
      <c r="J5" s="30" t="s">
        <v>69</v>
      </c>
      <c r="M5" s="30" t="s">
        <v>1</v>
      </c>
      <c r="N5" s="30" t="s">
        <v>3</v>
      </c>
      <c r="O5" s="30" t="s">
        <v>4</v>
      </c>
      <c r="P5" s="30" t="s">
        <v>5</v>
      </c>
      <c r="R5" s="30" t="s">
        <v>2</v>
      </c>
      <c r="S5" s="30" t="s">
        <v>68</v>
      </c>
      <c r="T5" s="30" t="s">
        <v>4</v>
      </c>
      <c r="U5" s="30" t="s">
        <v>69</v>
      </c>
      <c r="X5" s="30" t="s">
        <v>1</v>
      </c>
      <c r="Y5" s="30" t="s">
        <v>3</v>
      </c>
      <c r="Z5" s="30" t="s">
        <v>4</v>
      </c>
      <c r="AA5" s="30" t="s">
        <v>5</v>
      </c>
      <c r="AC5" s="30" t="s">
        <v>2</v>
      </c>
      <c r="AD5" s="30" t="s">
        <v>68</v>
      </c>
      <c r="AE5" s="30" t="s">
        <v>4</v>
      </c>
      <c r="AF5" s="30" t="s">
        <v>69</v>
      </c>
    </row>
    <row r="6" spans="2:32" x14ac:dyDescent="0.25">
      <c r="B6" s="3">
        <v>0</v>
      </c>
      <c r="C6" s="28">
        <f>POISSON(B6, $C$2, FALSE)</f>
        <v>2.7894680928689246E-10</v>
      </c>
      <c r="D6" s="28">
        <f>POISSON(B6, $C$2, TRUE)</f>
        <v>2.7894680928689246E-10</v>
      </c>
      <c r="E6" s="3">
        <f>$C$2*C6+($C$2-B6)*(1-D6)</f>
        <v>22</v>
      </c>
      <c r="G6" s="3">
        <v>0</v>
      </c>
      <c r="H6" s="3">
        <v>24</v>
      </c>
      <c r="I6" s="3">
        <f>1-($I$26*$I$24)*H6/($I$28*($I$29-30)/$I$20)</f>
        <v>0.70909090909090911</v>
      </c>
      <c r="J6" s="3">
        <v>24</v>
      </c>
      <c r="M6" s="3">
        <v>0</v>
      </c>
      <c r="N6" s="28">
        <f>POISSON(M6, $N$2, FALSE)</f>
        <v>2.5436656473769228E-13</v>
      </c>
      <c r="O6" s="28">
        <f>POISSON(M6, $N$2, TRUE)</f>
        <v>2.5436656473769228E-13</v>
      </c>
      <c r="P6" s="3">
        <f>$N$2*N6+($N$2-M6)*(1-O6)</f>
        <v>29</v>
      </c>
      <c r="R6" s="3">
        <v>0</v>
      </c>
      <c r="S6" s="3">
        <v>20</v>
      </c>
      <c r="T6" s="3">
        <f>1-($T$26*$U$24)*S6/($U$28*($T$29-30)/$T$20)</f>
        <v>0.72413793103448276</v>
      </c>
      <c r="U6" s="61">
        <v>32</v>
      </c>
      <c r="X6" s="3">
        <v>0</v>
      </c>
      <c r="Y6" s="28">
        <f>POISSON(X6, $Y$2, FALSE)</f>
        <v>1.8226160799765148E-13</v>
      </c>
      <c r="Z6" s="28">
        <f>POISSON(X6, $Y$2, TRUE)</f>
        <v>1.8226160799765148E-13</v>
      </c>
      <c r="AA6" s="3">
        <f>$Y$2*Y6+($Y$2-X6)*(1-Z6)</f>
        <v>29.333333333333332</v>
      </c>
      <c r="AC6" s="3">
        <v>0</v>
      </c>
      <c r="AD6" s="3">
        <v>21</v>
      </c>
      <c r="AE6" s="3">
        <f>1-($AE$26*$AG$24)*AD6/($AG$28*($AE$29-30)/$AE$20)</f>
        <v>0.80909090909090908</v>
      </c>
      <c r="AF6" s="3">
        <v>34</v>
      </c>
    </row>
    <row r="7" spans="2:32" x14ac:dyDescent="0.25">
      <c r="B7" s="3">
        <v>1</v>
      </c>
      <c r="C7" s="28">
        <f t="shared" ref="C7:C46" si="0">POISSON(B7, $C$2, FALSE)</f>
        <v>6.1368298043116361E-9</v>
      </c>
      <c r="D7" s="28">
        <f t="shared" ref="D7:D46" si="1">POISSON(B7, $C$2, TRUE)</f>
        <v>6.4157766135985268E-9</v>
      </c>
      <c r="E7" s="3">
        <f t="shared" ref="E7:E46" si="2">$C$2*C7+($C$2-B7)*(1-D7)</f>
        <v>21.000000000278948</v>
      </c>
      <c r="G7" s="3">
        <v>1</v>
      </c>
      <c r="H7" s="3">
        <f>SQRT(2*(($I$29-30)/$I$20)*($I$25+$I$28*E30)/($I$24*$I$26))</f>
        <v>26.917625738982551</v>
      </c>
      <c r="I7" s="3">
        <f>1-($I$26*$I$24)*H7/($I$28*($I$29-30)/$I$20)</f>
        <v>0.67372574861839341</v>
      </c>
      <c r="J7" s="61">
        <v>24</v>
      </c>
      <c r="M7" s="3">
        <v>1</v>
      </c>
      <c r="N7" s="28">
        <f t="shared" ref="N7:N46" si="3">POISSON(M7, $N$2, FALSE)</f>
        <v>7.3766303773930776E-12</v>
      </c>
      <c r="O7" s="28">
        <f t="shared" ref="O7:O46" si="4">POISSON(M7, $N$2, TRUE)</f>
        <v>7.6309969421307683E-12</v>
      </c>
      <c r="P7" s="3">
        <f t="shared" ref="P7:P46" si="5">$N$2*N7+($N$2-M7)*(1-O7)</f>
        <v>28.000000000000256</v>
      </c>
      <c r="R7" s="3">
        <v>1</v>
      </c>
      <c r="S7" s="3">
        <f>SQRT(2*(($T$29-30)/$T$20)*($T$25+$U$28*P38)/($U$24*$T$26))</f>
        <v>22.525610354956125</v>
      </c>
      <c r="T7" s="3">
        <f>1-($T$26*$U$24)*S7/($U$28*($T$29-30)/$T$20)</f>
        <v>0.68930192613853625</v>
      </c>
      <c r="U7" s="61">
        <v>32</v>
      </c>
      <c r="X7" s="3">
        <v>1</v>
      </c>
      <c r="Y7" s="28">
        <f t="shared" ref="Y7:Y45" si="6">POISSON(X7, $Y$2, FALSE)</f>
        <v>5.3463405012644436E-12</v>
      </c>
      <c r="Z7" s="28">
        <f t="shared" ref="Z7:Z46" si="7">POISSON(X7, $Y$2, TRUE)</f>
        <v>5.5286021092620949E-12</v>
      </c>
      <c r="AA7" s="3">
        <f t="shared" ref="AA7:AA46" si="8">$Y$2*Y7+($Y$2-X7)*(1-Z7)</f>
        <v>28.333333333333517</v>
      </c>
      <c r="AC7" s="3">
        <v>1</v>
      </c>
      <c r="AD7" s="3">
        <f>SQRT(2*(($AE$29-30)/$AE$20)*($AE$25+$AG$28*AA40)/($AG$24*$AE$26))</f>
        <v>23.997595004148671</v>
      </c>
      <c r="AE7" s="3">
        <f>1-($AE$26*$AG$24)*AD7/($AG$28*($AE$29-30)/$AE$20)</f>
        <v>0.78184004541683028</v>
      </c>
      <c r="AF7" s="3">
        <v>33</v>
      </c>
    </row>
    <row r="8" spans="2:32" x14ac:dyDescent="0.25">
      <c r="B8" s="3">
        <v>2</v>
      </c>
      <c r="C8" s="28">
        <f t="shared" si="0"/>
        <v>6.7505127847428041E-8</v>
      </c>
      <c r="D8" s="28">
        <f t="shared" si="1"/>
        <v>7.3920904461026507E-8</v>
      </c>
      <c r="E8" s="3">
        <f t="shared" si="2"/>
        <v>20.000000006694719</v>
      </c>
      <c r="G8" s="3">
        <v>2</v>
      </c>
      <c r="H8" s="3">
        <f>SQRT(2*(($I$29-30)/$I$20)*($I$25+$I$28*E30)/($I$24*$I$26))</f>
        <v>26.917625738982551</v>
      </c>
      <c r="I8" s="3">
        <f>1-($I$26*$I$24)*H8/($I$28*($I$29-30)/$I$20)</f>
        <v>0.67372574861839341</v>
      </c>
      <c r="J8" s="54">
        <v>24</v>
      </c>
      <c r="M8" s="3">
        <v>2</v>
      </c>
      <c r="N8" s="28">
        <f t="shared" si="3"/>
        <v>1.0696114047219977E-10</v>
      </c>
      <c r="O8" s="28">
        <f t="shared" si="4"/>
        <v>1.1459213741433038E-10</v>
      </c>
      <c r="P8" s="3">
        <f t="shared" si="5"/>
        <v>27.000000000007887</v>
      </c>
      <c r="R8" s="3">
        <v>2</v>
      </c>
      <c r="S8" s="3">
        <f>SQRT(2*(($T$29-30)/$T$20)*($T$25+$U$28*P38)/($U$24*$T$26))</f>
        <v>22.525610354956125</v>
      </c>
      <c r="T8" s="3">
        <f>1-($T$26*$U$24)*S8/($U$28*($T$29-30)/$T$20)</f>
        <v>0.68930192613853625</v>
      </c>
      <c r="U8" s="54">
        <v>32</v>
      </c>
      <c r="X8" s="3">
        <v>2</v>
      </c>
      <c r="Y8" s="28">
        <f t="shared" si="6"/>
        <v>7.8412994018545066E-11</v>
      </c>
      <c r="Z8" s="28">
        <f t="shared" si="7"/>
        <v>8.3941596127807263E-11</v>
      </c>
      <c r="AA8" s="3">
        <f t="shared" si="8"/>
        <v>27.333333333339045</v>
      </c>
      <c r="AC8" s="3">
        <v>2</v>
      </c>
      <c r="AD8" s="3">
        <f>SQRT(2*(($AE$29-30)/$AE$20)*($AE$25+$AG$28*AA39)/($AG$24*$AE$26))</f>
        <v>24.972560639333025</v>
      </c>
      <c r="AE8" s="3">
        <f>1-($AE$26*$AG$24)*AD8/($AG$28*($AE$29-30)/$AE$20)</f>
        <v>0.77297672146060892</v>
      </c>
      <c r="AF8" s="3">
        <v>33</v>
      </c>
    </row>
    <row r="9" spans="2:32" x14ac:dyDescent="0.25">
      <c r="B9" s="3">
        <v>3</v>
      </c>
      <c r="C9" s="28">
        <f t="shared" si="0"/>
        <v>4.9503760421447251E-7</v>
      </c>
      <c r="D9" s="28">
        <f t="shared" si="1"/>
        <v>5.6895850867549831E-7</v>
      </c>
      <c r="E9" s="3">
        <f t="shared" si="2"/>
        <v>19.000000080615632</v>
      </c>
      <c r="G9" s="3">
        <v>3</v>
      </c>
      <c r="H9" s="3"/>
      <c r="I9" s="3"/>
      <c r="J9" s="61"/>
      <c r="M9" s="3">
        <v>3</v>
      </c>
      <c r="N9" s="28">
        <f t="shared" si="3"/>
        <v>1.0339576912312654E-9</v>
      </c>
      <c r="O9" s="28">
        <f t="shared" si="4"/>
        <v>1.1485498286455931E-9</v>
      </c>
      <c r="P9" s="3">
        <f t="shared" si="5"/>
        <v>26.000000000122476</v>
      </c>
      <c r="R9" s="3">
        <v>3</v>
      </c>
      <c r="S9" s="3"/>
      <c r="T9" s="3"/>
      <c r="U9" s="3"/>
      <c r="X9" s="3">
        <v>3</v>
      </c>
      <c r="Y9" s="28">
        <f t="shared" si="6"/>
        <v>7.6670483040355139E-10</v>
      </c>
      <c r="Z9" s="28">
        <f t="shared" si="7"/>
        <v>8.5064642653135983E-10</v>
      </c>
      <c r="AA9" s="3">
        <f t="shared" si="8"/>
        <v>26.333333333422985</v>
      </c>
      <c r="AC9" s="3">
        <v>3</v>
      </c>
      <c r="AD9" s="3">
        <f>SQRT(2*(($AE$29-30)/$AE$20)*($AE$25+$AG$28*AA39)/($AG$24*$AE$26))</f>
        <v>24.972560639333025</v>
      </c>
      <c r="AE9" s="3">
        <f>1-($AE$26*$AG$24)*AD9/($AG$28*($AE$29-30)/$AE$20)</f>
        <v>0.77297672146060892</v>
      </c>
      <c r="AF9" s="54">
        <v>33</v>
      </c>
    </row>
    <row r="10" spans="2:32" x14ac:dyDescent="0.25">
      <c r="B10" s="3">
        <v>4</v>
      </c>
      <c r="C10" s="28">
        <f t="shared" si="0"/>
        <v>2.7227068231795977E-6</v>
      </c>
      <c r="D10" s="28">
        <f t="shared" si="1"/>
        <v>3.2916653318550932E-6</v>
      </c>
      <c r="E10" s="3">
        <f t="shared" si="2"/>
        <v>18.000000649574137</v>
      </c>
      <c r="G10" s="3">
        <v>4</v>
      </c>
      <c r="H10" s="3"/>
      <c r="I10" s="3"/>
      <c r="J10" s="3"/>
      <c r="M10" s="3">
        <v>4</v>
      </c>
      <c r="N10" s="28">
        <f t="shared" si="3"/>
        <v>7.4961932614266723E-9</v>
      </c>
      <c r="O10" s="28">
        <f t="shared" si="4"/>
        <v>8.6447430900722492E-9</v>
      </c>
      <c r="P10" s="3">
        <f t="shared" si="5"/>
        <v>25.000000001271026</v>
      </c>
      <c r="R10" s="3">
        <v>4</v>
      </c>
      <c r="S10" s="3"/>
      <c r="T10" s="3"/>
      <c r="U10" s="3"/>
      <c r="X10" s="3">
        <v>4</v>
      </c>
      <c r="Y10" s="28">
        <f t="shared" si="6"/>
        <v>5.6225020896260552E-9</v>
      </c>
      <c r="Z10" s="28">
        <f t="shared" si="7"/>
        <v>6.4731485161574129E-9</v>
      </c>
      <c r="AA10" s="3">
        <f t="shared" si="8"/>
        <v>25.333333334273632</v>
      </c>
      <c r="AC10" s="3">
        <v>4</v>
      </c>
      <c r="AD10" s="3"/>
      <c r="AE10" s="3"/>
      <c r="AF10" s="3"/>
    </row>
    <row r="11" spans="2:32" x14ac:dyDescent="0.25">
      <c r="B11" s="3">
        <v>5</v>
      </c>
      <c r="C11" s="28">
        <f t="shared" si="0"/>
        <v>1.1979910021990235E-5</v>
      </c>
      <c r="D11" s="28">
        <f t="shared" si="1"/>
        <v>1.5271575353845313E-5</v>
      </c>
      <c r="E11" s="3">
        <f t="shared" si="2"/>
        <v>17.00000394123947</v>
      </c>
      <c r="G11" s="3">
        <v>5</v>
      </c>
      <c r="H11" s="3"/>
      <c r="I11" s="3"/>
      <c r="J11" s="3"/>
      <c r="M11" s="3">
        <v>5</v>
      </c>
      <c r="N11" s="28">
        <f t="shared" si="3"/>
        <v>4.3477920916274577E-8</v>
      </c>
      <c r="O11" s="28">
        <f t="shared" si="4"/>
        <v>5.2122664006346846E-8</v>
      </c>
      <c r="P11" s="3">
        <f t="shared" si="5"/>
        <v>24.000000009915773</v>
      </c>
      <c r="R11" s="3">
        <v>5</v>
      </c>
      <c r="S11" s="3"/>
      <c r="T11" s="3"/>
      <c r="U11" s="3"/>
      <c r="X11" s="3">
        <v>5</v>
      </c>
      <c r="Y11" s="28">
        <f t="shared" si="6"/>
        <v>3.298534559247284E-8</v>
      </c>
      <c r="Z11" s="28">
        <f t="shared" si="7"/>
        <v>3.9458494108630255E-8</v>
      </c>
      <c r="AA11" s="3">
        <f t="shared" si="8"/>
        <v>24.33333334074678</v>
      </c>
      <c r="AC11" s="3">
        <v>5</v>
      </c>
      <c r="AD11" s="3"/>
      <c r="AE11" s="3"/>
      <c r="AF11" s="3"/>
    </row>
    <row r="12" spans="2:32" x14ac:dyDescent="0.25">
      <c r="B12" s="3">
        <v>6</v>
      </c>
      <c r="C12" s="28">
        <f t="shared" si="0"/>
        <v>4.3926336747297486E-5</v>
      </c>
      <c r="D12" s="28">
        <f t="shared" si="1"/>
        <v>5.9197912101142785E-5</v>
      </c>
      <c r="E12" s="3">
        <f t="shared" si="2"/>
        <v>16.00001921281482</v>
      </c>
      <c r="G12" s="3">
        <v>6</v>
      </c>
      <c r="H12" s="3"/>
      <c r="I12" s="3"/>
      <c r="J12" s="3"/>
      <c r="M12" s="3">
        <v>6</v>
      </c>
      <c r="N12" s="28">
        <f t="shared" si="3"/>
        <v>2.1014328442866035E-7</v>
      </c>
      <c r="O12" s="28">
        <f t="shared" si="4"/>
        <v>2.6226594843500748E-7</v>
      </c>
      <c r="P12" s="3">
        <f t="shared" si="5"/>
        <v>23.000000062038435</v>
      </c>
      <c r="R12" s="3">
        <v>6</v>
      </c>
      <c r="S12" s="3"/>
      <c r="T12" s="3"/>
      <c r="U12" s="3"/>
      <c r="X12" s="3">
        <v>6</v>
      </c>
      <c r="Y12" s="28">
        <f t="shared" si="6"/>
        <v>1.6126168956320051E-7</v>
      </c>
      <c r="Z12" s="28">
        <f t="shared" si="7"/>
        <v>2.0072018367183081E-7</v>
      </c>
      <c r="AA12" s="3">
        <f t="shared" si="8"/>
        <v>23.333333380205275</v>
      </c>
      <c r="AC12" s="3">
        <v>6</v>
      </c>
      <c r="AD12" s="3"/>
      <c r="AE12" s="3"/>
      <c r="AF12" s="3"/>
    </row>
    <row r="13" spans="2:32" x14ac:dyDescent="0.25">
      <c r="B13" s="3">
        <v>7</v>
      </c>
      <c r="C13" s="28">
        <f t="shared" si="0"/>
        <v>1.3805420120579216E-4</v>
      </c>
      <c r="D13" s="28">
        <f t="shared" si="1"/>
        <v>1.9725211330693483E-4</v>
      </c>
      <c r="E13" s="3">
        <f t="shared" si="2"/>
        <v>15.000078410726923</v>
      </c>
      <c r="G13" s="3">
        <v>7</v>
      </c>
      <c r="H13" s="3"/>
      <c r="I13" s="3"/>
      <c r="J13" s="3"/>
      <c r="M13" s="3">
        <v>7</v>
      </c>
      <c r="N13" s="28">
        <f t="shared" si="3"/>
        <v>8.7059360691873563E-7</v>
      </c>
      <c r="O13" s="28">
        <f t="shared" si="4"/>
        <v>1.1328595553537444E-6</v>
      </c>
      <c r="P13" s="3">
        <f t="shared" si="5"/>
        <v>22.000000324304384</v>
      </c>
      <c r="R13" s="3">
        <v>7</v>
      </c>
      <c r="S13" s="3"/>
      <c r="T13" s="3"/>
      <c r="U13" s="3"/>
      <c r="X13" s="3">
        <v>7</v>
      </c>
      <c r="Y13" s="28">
        <f t="shared" si="6"/>
        <v>6.7576327055055354E-7</v>
      </c>
      <c r="Z13" s="28">
        <f t="shared" si="7"/>
        <v>8.7648345422238554E-7</v>
      </c>
      <c r="AA13" s="3">
        <f t="shared" si="8"/>
        <v>22.333333580925455</v>
      </c>
      <c r="AC13" s="3">
        <v>7</v>
      </c>
      <c r="AD13" s="3"/>
      <c r="AE13" s="3"/>
      <c r="AF13" s="3"/>
    </row>
    <row r="14" spans="2:32" x14ac:dyDescent="0.25">
      <c r="B14" s="3">
        <v>8</v>
      </c>
      <c r="C14" s="28">
        <f t="shared" si="0"/>
        <v>3.7964905331592809E-4</v>
      </c>
      <c r="D14" s="28">
        <f t="shared" si="1"/>
        <v>5.7690116662286275E-4</v>
      </c>
      <c r="E14" s="3">
        <f t="shared" si="2"/>
        <v>14.000275662840229</v>
      </c>
      <c r="G14" s="3">
        <v>8</v>
      </c>
      <c r="H14" s="3"/>
      <c r="I14" s="3"/>
      <c r="J14" s="3"/>
      <c r="M14" s="3">
        <v>8</v>
      </c>
      <c r="N14" s="28">
        <f t="shared" si="3"/>
        <v>3.1559018250804235E-6</v>
      </c>
      <c r="O14" s="28">
        <f t="shared" si="4"/>
        <v>4.288761380434165E-6</v>
      </c>
      <c r="P14" s="3">
        <f t="shared" si="5"/>
        <v>21.00000145716394</v>
      </c>
      <c r="R14" s="3">
        <v>8</v>
      </c>
      <c r="S14" s="3"/>
      <c r="T14" s="3"/>
      <c r="U14" s="3"/>
      <c r="X14" s="3">
        <v>8</v>
      </c>
      <c r="Y14" s="28">
        <f t="shared" si="6"/>
        <v>2.4777986586853651E-6</v>
      </c>
      <c r="Z14" s="28">
        <f t="shared" si="7"/>
        <v>3.3542821129077518E-6</v>
      </c>
      <c r="AA14" s="3">
        <f t="shared" si="8"/>
        <v>21.333334457408913</v>
      </c>
      <c r="AC14" s="3">
        <v>8</v>
      </c>
      <c r="AD14" s="3"/>
      <c r="AE14" s="3"/>
      <c r="AF14" s="3"/>
    </row>
    <row r="15" spans="2:32" x14ac:dyDescent="0.25">
      <c r="B15" s="3">
        <v>9</v>
      </c>
      <c r="C15" s="28">
        <f t="shared" si="0"/>
        <v>9.2803101921671281E-4</v>
      </c>
      <c r="D15" s="28">
        <f t="shared" si="1"/>
        <v>1.5049321858395764E-3</v>
      </c>
      <c r="E15" s="3">
        <f t="shared" si="2"/>
        <v>13.000852564006854</v>
      </c>
      <c r="G15" s="3">
        <v>9</v>
      </c>
      <c r="H15" s="3"/>
      <c r="I15" s="3"/>
      <c r="J15" s="3"/>
      <c r="M15" s="3">
        <v>9</v>
      </c>
      <c r="N15" s="28">
        <f t="shared" si="3"/>
        <v>1.0169016991925792E-5</v>
      </c>
      <c r="O15" s="28">
        <f t="shared" si="4"/>
        <v>1.4457778372359963E-5</v>
      </c>
      <c r="P15" s="3">
        <f t="shared" si="5"/>
        <v>20.000005745925318</v>
      </c>
      <c r="R15" s="3">
        <v>9</v>
      </c>
      <c r="S15" s="3"/>
      <c r="T15" s="3"/>
      <c r="U15" s="3"/>
      <c r="X15" s="3">
        <v>9</v>
      </c>
      <c r="Y15" s="28">
        <f t="shared" si="6"/>
        <v>8.0757882209004518E-6</v>
      </c>
      <c r="Z15" s="28">
        <f t="shared" si="7"/>
        <v>1.1430070333808209E-5</v>
      </c>
      <c r="AA15" s="3">
        <f t="shared" si="8"/>
        <v>20.333337811691027</v>
      </c>
      <c r="AC15" s="3">
        <v>9</v>
      </c>
      <c r="AD15" s="3"/>
      <c r="AE15" s="3"/>
      <c r="AF15" s="3"/>
    </row>
    <row r="16" spans="2:32" x14ac:dyDescent="0.25">
      <c r="B16" s="3">
        <v>10</v>
      </c>
      <c r="C16" s="28">
        <f t="shared" si="0"/>
        <v>2.0416682422767685E-3</v>
      </c>
      <c r="D16" s="28">
        <f t="shared" si="1"/>
        <v>3.5466004281163449E-3</v>
      </c>
      <c r="E16" s="3">
        <f t="shared" si="2"/>
        <v>12.002357496192692</v>
      </c>
      <c r="G16" s="3">
        <v>10</v>
      </c>
      <c r="H16" s="3"/>
      <c r="I16" s="3"/>
      <c r="J16" s="3"/>
      <c r="M16" s="3">
        <v>10</v>
      </c>
      <c r="N16" s="28">
        <f t="shared" si="3"/>
        <v>2.949014927658476E-5</v>
      </c>
      <c r="O16" s="28">
        <f t="shared" si="4"/>
        <v>4.3947927648944779E-5</v>
      </c>
      <c r="P16" s="3">
        <f t="shared" si="5"/>
        <v>19.000020203703691</v>
      </c>
      <c r="R16" s="3">
        <v>10</v>
      </c>
      <c r="S16" s="3"/>
      <c r="T16" s="3"/>
      <c r="U16" s="3"/>
      <c r="X16" s="3">
        <v>10</v>
      </c>
      <c r="Y16" s="28">
        <f t="shared" si="6"/>
        <v>2.3688978781307974E-5</v>
      </c>
      <c r="Z16" s="28">
        <f t="shared" si="7"/>
        <v>3.5119049115116217E-5</v>
      </c>
      <c r="AA16" s="3">
        <f t="shared" si="8"/>
        <v>19.333349241761361</v>
      </c>
      <c r="AC16" s="3">
        <v>10</v>
      </c>
      <c r="AD16" s="3"/>
      <c r="AE16" s="3"/>
      <c r="AF16" s="3"/>
    </row>
    <row r="17" spans="2:33" x14ac:dyDescent="0.25">
      <c r="B17" s="3">
        <v>11</v>
      </c>
      <c r="C17" s="28">
        <f t="shared" si="0"/>
        <v>4.0833364845535396E-3</v>
      </c>
      <c r="D17" s="28">
        <f t="shared" si="1"/>
        <v>7.6299369126698827E-3</v>
      </c>
      <c r="E17" s="3">
        <f t="shared" si="2"/>
        <v>11.005904096620808</v>
      </c>
      <c r="M17" s="3">
        <v>11</v>
      </c>
      <c r="N17" s="28">
        <f t="shared" si="3"/>
        <v>7.7746757183723731E-5</v>
      </c>
      <c r="O17" s="28">
        <f t="shared" si="4"/>
        <v>1.2169468483266842E-4</v>
      </c>
      <c r="P17" s="3">
        <f t="shared" si="5"/>
        <v>18.000064151631339</v>
      </c>
      <c r="X17" s="3">
        <v>11</v>
      </c>
      <c r="Y17" s="28">
        <f t="shared" si="6"/>
        <v>6.3170610083487954E-5</v>
      </c>
      <c r="Z17" s="28">
        <f t="shared" si="7"/>
        <v>9.8289659198604225E-5</v>
      </c>
      <c r="AA17" s="3">
        <f t="shared" si="8"/>
        <v>18.333384360810474</v>
      </c>
    </row>
    <row r="18" spans="2:33" ht="15.6" x14ac:dyDescent="0.25">
      <c r="B18" s="3">
        <v>12</v>
      </c>
      <c r="C18" s="28">
        <f t="shared" si="0"/>
        <v>7.4861168883481556E-3</v>
      </c>
      <c r="D18" s="28">
        <f t="shared" si="1"/>
        <v>1.5116053801018037E-2</v>
      </c>
      <c r="E18" s="3">
        <f t="shared" si="2"/>
        <v>10.01353403353348</v>
      </c>
      <c r="G18" s="65" t="s">
        <v>34</v>
      </c>
      <c r="H18" s="65"/>
      <c r="I18" s="65"/>
      <c r="J18" s="65"/>
      <c r="K18" s="65"/>
      <c r="M18" s="3">
        <v>12</v>
      </c>
      <c r="N18" s="28">
        <f t="shared" si="3"/>
        <v>1.8788799652733198E-4</v>
      </c>
      <c r="O18" s="28">
        <f t="shared" si="4"/>
        <v>3.0958268136000052E-4</v>
      </c>
      <c r="P18" s="3">
        <f t="shared" si="5"/>
        <v>17.000185846316175</v>
      </c>
      <c r="R18" s="65" t="s">
        <v>34</v>
      </c>
      <c r="S18" s="65"/>
      <c r="T18" s="65"/>
      <c r="U18" s="65"/>
      <c r="V18" s="65"/>
      <c r="X18" s="3">
        <v>12</v>
      </c>
      <c r="Y18" s="28">
        <f t="shared" si="6"/>
        <v>1.5441704687074837E-4</v>
      </c>
      <c r="Z18" s="28">
        <f t="shared" si="7"/>
        <v>2.5270670606935273E-4</v>
      </c>
      <c r="AA18" s="3">
        <f t="shared" si="8"/>
        <v>17.333482650469669</v>
      </c>
      <c r="AC18" s="65" t="s">
        <v>34</v>
      </c>
      <c r="AD18" s="65"/>
      <c r="AE18" s="65"/>
      <c r="AF18" s="65"/>
      <c r="AG18" s="65"/>
    </row>
    <row r="19" spans="2:33" ht="15.6" x14ac:dyDescent="0.25">
      <c r="B19" s="3">
        <v>13</v>
      </c>
      <c r="C19" s="28">
        <f t="shared" si="0"/>
        <v>1.2668813195666099E-2</v>
      </c>
      <c r="D19" s="28">
        <f t="shared" si="1"/>
        <v>2.7784866996684143E-2</v>
      </c>
      <c r="E19" s="3">
        <f t="shared" si="2"/>
        <v>9.0286500873344977</v>
      </c>
      <c r="G19" s="48" t="s">
        <v>35</v>
      </c>
      <c r="H19" s="47" t="s">
        <v>36</v>
      </c>
      <c r="I19" s="69" t="s">
        <v>37</v>
      </c>
      <c r="J19" s="70"/>
      <c r="K19" s="71"/>
      <c r="M19" s="3">
        <v>13</v>
      </c>
      <c r="N19" s="28">
        <f t="shared" si="3"/>
        <v>4.1913476148404866E-4</v>
      </c>
      <c r="O19" s="28">
        <f t="shared" si="4"/>
        <v>7.287174428440489E-4</v>
      </c>
      <c r="P19" s="3">
        <f t="shared" si="5"/>
        <v>16.000495428997532</v>
      </c>
      <c r="R19" s="48" t="s">
        <v>35</v>
      </c>
      <c r="S19" s="47" t="s">
        <v>36</v>
      </c>
      <c r="T19" s="69" t="s">
        <v>37</v>
      </c>
      <c r="U19" s="70"/>
      <c r="V19" s="71"/>
      <c r="X19" s="3">
        <v>13</v>
      </c>
      <c r="Y19" s="28">
        <f t="shared" si="6"/>
        <v>3.4842820832373979E-4</v>
      </c>
      <c r="Z19" s="28">
        <f t="shared" si="7"/>
        <v>6.0113491439309284E-4</v>
      </c>
      <c r="AA19" s="3">
        <f t="shared" si="8"/>
        <v>16.333735357175744</v>
      </c>
      <c r="AC19" s="48" t="s">
        <v>35</v>
      </c>
      <c r="AD19" s="47" t="s">
        <v>36</v>
      </c>
      <c r="AE19" s="69" t="s">
        <v>37</v>
      </c>
      <c r="AF19" s="70"/>
      <c r="AG19" s="71"/>
    </row>
    <row r="20" spans="2:33" ht="15.6" x14ac:dyDescent="0.25">
      <c r="B20" s="3">
        <v>14</v>
      </c>
      <c r="C20" s="28">
        <f t="shared" si="0"/>
        <v>1.9908135021761034E-2</v>
      </c>
      <c r="D20" s="28">
        <f t="shared" si="1"/>
        <v>4.7693002018445153E-2</v>
      </c>
      <c r="E20" s="3">
        <f t="shared" si="2"/>
        <v>8.0564349543311806</v>
      </c>
      <c r="G20" s="45" t="s">
        <v>38</v>
      </c>
      <c r="H20" s="40" t="s">
        <v>39</v>
      </c>
      <c r="I20" s="40">
        <v>30</v>
      </c>
      <c r="J20" s="42"/>
      <c r="K20" s="42"/>
      <c r="M20" s="3">
        <v>14</v>
      </c>
      <c r="N20" s="28">
        <f t="shared" si="3"/>
        <v>8.6820772021695689E-4</v>
      </c>
      <c r="O20" s="28">
        <f t="shared" si="4"/>
        <v>1.5969251630610056E-3</v>
      </c>
      <c r="P20" s="3">
        <f t="shared" si="5"/>
        <v>15.001224146440377</v>
      </c>
      <c r="R20" s="46" t="s">
        <v>38</v>
      </c>
      <c r="S20" s="41" t="s">
        <v>39</v>
      </c>
      <c r="T20" s="41">
        <v>30</v>
      </c>
      <c r="U20" s="42"/>
      <c r="V20" s="42"/>
      <c r="X20" s="3">
        <v>14</v>
      </c>
      <c r="Y20" s="28">
        <f t="shared" si="6"/>
        <v>7.3004005553545552E-4</v>
      </c>
      <c r="Z20" s="28">
        <f t="shared" si="7"/>
        <v>1.3311749699285473E-3</v>
      </c>
      <c r="AA20" s="3">
        <f t="shared" si="8"/>
        <v>15.334336492090134</v>
      </c>
      <c r="AC20" s="46" t="s">
        <v>38</v>
      </c>
      <c r="AD20" s="41" t="s">
        <v>39</v>
      </c>
      <c r="AE20" s="41">
        <v>30</v>
      </c>
      <c r="AF20" s="42"/>
      <c r="AG20" s="42"/>
    </row>
    <row r="21" spans="2:33" ht="15.6" x14ac:dyDescent="0.25">
      <c r="B21" s="3">
        <v>15</v>
      </c>
      <c r="C21" s="28">
        <f t="shared" si="0"/>
        <v>2.9198598031916181E-2</v>
      </c>
      <c r="D21" s="28">
        <f t="shared" si="1"/>
        <v>7.6891600050361317E-2</v>
      </c>
      <c r="E21" s="3">
        <f t="shared" si="2"/>
        <v>7.1041279563496262</v>
      </c>
      <c r="G21" s="67" t="s">
        <v>40</v>
      </c>
      <c r="H21" s="64" t="s">
        <v>41</v>
      </c>
      <c r="I21" s="40" t="s">
        <v>42</v>
      </c>
      <c r="J21" s="40" t="s">
        <v>43</v>
      </c>
      <c r="K21" s="40" t="s">
        <v>44</v>
      </c>
      <c r="M21" s="3">
        <v>15</v>
      </c>
      <c r="N21" s="28">
        <f t="shared" si="3"/>
        <v>1.678534925752781E-3</v>
      </c>
      <c r="O21" s="28">
        <f t="shared" si="4"/>
        <v>3.2754600888137905E-3</v>
      </c>
      <c r="P21" s="3">
        <f t="shared" si="5"/>
        <v>14.002821071603439</v>
      </c>
      <c r="R21" s="67" t="s">
        <v>40</v>
      </c>
      <c r="S21" s="64" t="s">
        <v>41</v>
      </c>
      <c r="T21" s="41" t="s">
        <v>42</v>
      </c>
      <c r="U21" s="41" t="s">
        <v>43</v>
      </c>
      <c r="V21" s="41" t="s">
        <v>44</v>
      </c>
      <c r="X21" s="3">
        <v>15</v>
      </c>
      <c r="Y21" s="28">
        <f t="shared" si="6"/>
        <v>1.4276338863804447E-3</v>
      </c>
      <c r="Z21" s="28">
        <f t="shared" si="7"/>
        <v>2.7588088563089935E-3</v>
      </c>
      <c r="AA21" s="3">
        <f t="shared" si="8"/>
        <v>14.335667667060063</v>
      </c>
      <c r="AC21" s="67" t="s">
        <v>40</v>
      </c>
      <c r="AD21" s="64" t="s">
        <v>41</v>
      </c>
      <c r="AE21" s="41" t="s">
        <v>42</v>
      </c>
      <c r="AF21" s="41" t="s">
        <v>43</v>
      </c>
      <c r="AG21" s="41" t="s">
        <v>44</v>
      </c>
    </row>
    <row r="22" spans="2:33" ht="15.6" x14ac:dyDescent="0.25">
      <c r="B22" s="3">
        <v>16</v>
      </c>
      <c r="C22" s="28">
        <f t="shared" si="0"/>
        <v>4.0148072293884729E-2</v>
      </c>
      <c r="D22" s="28">
        <f t="shared" si="1"/>
        <v>0.11703967234424603</v>
      </c>
      <c r="E22" s="3">
        <f t="shared" si="2"/>
        <v>6.1810195563999883</v>
      </c>
      <c r="G22" s="67"/>
      <c r="H22" s="64"/>
      <c r="I22" s="40">
        <v>2</v>
      </c>
      <c r="J22" s="40">
        <v>3</v>
      </c>
      <c r="K22" s="40">
        <v>2</v>
      </c>
      <c r="M22" s="3">
        <v>16</v>
      </c>
      <c r="N22" s="28">
        <f t="shared" si="3"/>
        <v>3.0423445529269215E-3</v>
      </c>
      <c r="O22" s="28">
        <f t="shared" si="4"/>
        <v>6.3178046417407142E-3</v>
      </c>
      <c r="P22" s="3">
        <f t="shared" si="5"/>
        <v>13.006096531692252</v>
      </c>
      <c r="R22" s="67"/>
      <c r="S22" s="64"/>
      <c r="T22" s="41">
        <v>2</v>
      </c>
      <c r="U22" s="41">
        <v>3</v>
      </c>
      <c r="V22" s="41">
        <v>2</v>
      </c>
      <c r="X22" s="3">
        <v>16</v>
      </c>
      <c r="Y22" s="28">
        <f t="shared" si="6"/>
        <v>2.6173287916974792E-3</v>
      </c>
      <c r="Z22" s="28">
        <f t="shared" si="7"/>
        <v>5.3761376480064797E-3</v>
      </c>
      <c r="AA22" s="3">
        <f t="shared" si="8"/>
        <v>13.338426475916371</v>
      </c>
      <c r="AC22" s="67"/>
      <c r="AD22" s="64"/>
      <c r="AE22" s="41">
        <v>2</v>
      </c>
      <c r="AF22" s="41">
        <v>3</v>
      </c>
      <c r="AG22" s="41">
        <v>2</v>
      </c>
    </row>
    <row r="23" spans="2:33" ht="15.6" x14ac:dyDescent="0.25">
      <c r="B23" s="3">
        <v>17</v>
      </c>
      <c r="C23" s="28">
        <f t="shared" si="0"/>
        <v>5.1956328850909644E-2</v>
      </c>
      <c r="D23" s="28">
        <f t="shared" si="1"/>
        <v>0.16899600119515565</v>
      </c>
      <c r="E23" s="3">
        <f t="shared" si="2"/>
        <v>5.2980592287442336</v>
      </c>
      <c r="G23" s="63" t="s">
        <v>45</v>
      </c>
      <c r="H23" s="64" t="s">
        <v>46</v>
      </c>
      <c r="I23" s="40" t="s">
        <v>42</v>
      </c>
      <c r="J23" s="40" t="s">
        <v>43</v>
      </c>
      <c r="K23" s="40" t="s">
        <v>44</v>
      </c>
      <c r="M23" s="3">
        <v>17</v>
      </c>
      <c r="N23" s="28">
        <f t="shared" si="3"/>
        <v>5.1898818844047494E-3</v>
      </c>
      <c r="O23" s="28">
        <f t="shared" si="4"/>
        <v>1.1507686526145462E-2</v>
      </c>
      <c r="P23" s="3">
        <f t="shared" si="5"/>
        <v>12.012414336333991</v>
      </c>
      <c r="R23" s="63" t="s">
        <v>45</v>
      </c>
      <c r="S23" s="64" t="s">
        <v>46</v>
      </c>
      <c r="T23" s="41" t="s">
        <v>42</v>
      </c>
      <c r="U23" s="41" t="s">
        <v>43</v>
      </c>
      <c r="V23" s="41" t="s">
        <v>44</v>
      </c>
      <c r="X23" s="3">
        <v>17</v>
      </c>
      <c r="Y23" s="28">
        <f t="shared" si="6"/>
        <v>4.5161751699878102E-3</v>
      </c>
      <c r="Z23" s="28">
        <f t="shared" si="7"/>
        <v>9.8923128179942942E-3</v>
      </c>
      <c r="AA23" s="3">
        <f t="shared" si="8"/>
        <v>12.343802613564378</v>
      </c>
      <c r="AC23" s="63" t="s">
        <v>45</v>
      </c>
      <c r="AD23" s="64" t="s">
        <v>46</v>
      </c>
      <c r="AE23" s="41" t="s">
        <v>42</v>
      </c>
      <c r="AF23" s="41" t="s">
        <v>43</v>
      </c>
      <c r="AG23" s="41" t="s">
        <v>44</v>
      </c>
    </row>
    <row r="24" spans="2:33" ht="15.6" x14ac:dyDescent="0.25">
      <c r="B24" s="3">
        <v>18</v>
      </c>
      <c r="C24" s="28">
        <f t="shared" si="0"/>
        <v>6.3502179706667328E-2</v>
      </c>
      <c r="D24" s="28">
        <f t="shared" si="1"/>
        <v>0.23249818090182309</v>
      </c>
      <c r="E24" s="3">
        <f t="shared" si="2"/>
        <v>4.4670552299393886</v>
      </c>
      <c r="G24" s="63"/>
      <c r="H24" s="64"/>
      <c r="I24" s="40">
        <v>30</v>
      </c>
      <c r="J24" s="40">
        <v>40</v>
      </c>
      <c r="K24" s="40">
        <v>50</v>
      </c>
      <c r="M24" s="3">
        <v>18</v>
      </c>
      <c r="N24" s="28">
        <f t="shared" si="3"/>
        <v>8.3614763693187523E-3</v>
      </c>
      <c r="O24" s="28">
        <f t="shared" si="4"/>
        <v>1.986916289546423E-2</v>
      </c>
      <c r="P24" s="3">
        <f t="shared" si="5"/>
        <v>11.023922022860136</v>
      </c>
      <c r="R24" s="63"/>
      <c r="S24" s="64"/>
      <c r="T24" s="41">
        <v>30</v>
      </c>
      <c r="U24" s="41">
        <v>40</v>
      </c>
      <c r="V24" s="41">
        <v>50</v>
      </c>
      <c r="X24" s="3">
        <v>18</v>
      </c>
      <c r="Y24" s="28">
        <f t="shared" si="6"/>
        <v>7.3596928696097715E-3</v>
      </c>
      <c r="Z24" s="28">
        <f t="shared" si="7"/>
        <v>1.7252005687604061E-2</v>
      </c>
      <c r="AA24" s="3">
        <f t="shared" si="8"/>
        <v>11.353694926382371</v>
      </c>
      <c r="AC24" s="63"/>
      <c r="AD24" s="64"/>
      <c r="AE24" s="41">
        <v>30</v>
      </c>
      <c r="AF24" s="41">
        <v>40</v>
      </c>
      <c r="AG24" s="41">
        <v>50</v>
      </c>
    </row>
    <row r="25" spans="2:33" ht="15.6" x14ac:dyDescent="0.25">
      <c r="B25" s="3">
        <v>19</v>
      </c>
      <c r="C25" s="28">
        <f t="shared" si="0"/>
        <v>7.3528839660351675E-2</v>
      </c>
      <c r="D25" s="28">
        <f t="shared" si="1"/>
        <v>0.30602702056217473</v>
      </c>
      <c r="E25" s="3">
        <f t="shared" si="2"/>
        <v>3.6995534108412125</v>
      </c>
      <c r="G25" s="45" t="s">
        <v>47</v>
      </c>
      <c r="H25" s="40" t="s">
        <v>48</v>
      </c>
      <c r="I25" s="40">
        <v>150</v>
      </c>
      <c r="J25" s="42"/>
      <c r="K25" s="42"/>
      <c r="M25" s="3">
        <v>19</v>
      </c>
      <c r="N25" s="28">
        <f t="shared" si="3"/>
        <v>1.2762253405802323E-2</v>
      </c>
      <c r="O25" s="28">
        <f t="shared" si="4"/>
        <v>3.2631416301266543E-2</v>
      </c>
      <c r="P25" s="3">
        <f t="shared" si="5"/>
        <v>10.043791185755603</v>
      </c>
      <c r="R25" s="46" t="s">
        <v>47</v>
      </c>
      <c r="S25" s="41" t="s">
        <v>48</v>
      </c>
      <c r="T25" s="41">
        <v>150</v>
      </c>
      <c r="U25" s="42"/>
      <c r="V25" s="42"/>
      <c r="X25" s="3">
        <v>19</v>
      </c>
      <c r="Y25" s="28">
        <f t="shared" si="6"/>
        <v>1.1362332851327385E-2</v>
      </c>
      <c r="Z25" s="28">
        <f t="shared" si="7"/>
        <v>2.861433853893143E-2</v>
      </c>
      <c r="AA25" s="3">
        <f t="shared" si="8"/>
        <v>10.370946932069977</v>
      </c>
      <c r="AC25" s="46" t="s">
        <v>47</v>
      </c>
      <c r="AD25" s="41" t="s">
        <v>48</v>
      </c>
      <c r="AE25" s="41">
        <v>150</v>
      </c>
      <c r="AF25" s="42"/>
      <c r="AG25" s="42"/>
    </row>
    <row r="26" spans="2:33" ht="15.6" x14ac:dyDescent="0.25">
      <c r="B26" s="3">
        <v>20</v>
      </c>
      <c r="C26" s="28">
        <f t="shared" si="0"/>
        <v>8.0881723626386834E-2</v>
      </c>
      <c r="D26" s="28">
        <f t="shared" si="1"/>
        <v>0.38690874418856158</v>
      </c>
      <c r="E26" s="3">
        <f t="shared" si="2"/>
        <v>3.0055804314033869</v>
      </c>
      <c r="G26" s="44" t="s">
        <v>49</v>
      </c>
      <c r="H26" s="40" t="s">
        <v>50</v>
      </c>
      <c r="I26" s="43">
        <v>0.2</v>
      </c>
      <c r="J26" s="42"/>
      <c r="K26" s="42"/>
      <c r="M26" s="3">
        <v>20</v>
      </c>
      <c r="N26" s="28">
        <f t="shared" si="3"/>
        <v>1.8505267438413374E-2</v>
      </c>
      <c r="O26" s="28">
        <f t="shared" si="4"/>
        <v>5.1136683739679896E-2</v>
      </c>
      <c r="P26" s="3">
        <f t="shared" si="5"/>
        <v>9.0764226020568675</v>
      </c>
      <c r="R26" s="44" t="s">
        <v>49</v>
      </c>
      <c r="S26" s="41" t="s">
        <v>50</v>
      </c>
      <c r="T26" s="43">
        <v>0.2</v>
      </c>
      <c r="U26" s="42"/>
      <c r="V26" s="42"/>
      <c r="X26" s="3">
        <v>20</v>
      </c>
      <c r="Y26" s="28">
        <f t="shared" si="6"/>
        <v>1.6664754848613472E-2</v>
      </c>
      <c r="Z26" s="28">
        <f t="shared" si="7"/>
        <v>4.5279093387544884E-2</v>
      </c>
      <c r="AA26" s="3">
        <f t="shared" si="8"/>
        <v>9.399561270608908</v>
      </c>
      <c r="AC26" s="44" t="s">
        <v>49</v>
      </c>
      <c r="AD26" s="41" t="s">
        <v>50</v>
      </c>
      <c r="AE26" s="43">
        <v>0.2</v>
      </c>
      <c r="AF26" s="42"/>
      <c r="AG26" s="42"/>
    </row>
    <row r="27" spans="2:33" ht="15.6" x14ac:dyDescent="0.25">
      <c r="B27" s="3">
        <v>21</v>
      </c>
      <c r="C27" s="28">
        <f t="shared" si="0"/>
        <v>8.4733234275262401E-2</v>
      </c>
      <c r="D27" s="28">
        <f t="shared" si="1"/>
        <v>0.47164197846382394</v>
      </c>
      <c r="E27" s="3">
        <f t="shared" si="2"/>
        <v>2.3924891755919488</v>
      </c>
      <c r="G27" s="63" t="s">
        <v>51</v>
      </c>
      <c r="H27" s="64" t="s">
        <v>52</v>
      </c>
      <c r="I27" s="40" t="s">
        <v>42</v>
      </c>
      <c r="J27" s="40" t="s">
        <v>43</v>
      </c>
      <c r="K27" s="40" t="s">
        <v>44</v>
      </c>
      <c r="M27" s="3">
        <v>21</v>
      </c>
      <c r="N27" s="28">
        <f t="shared" si="3"/>
        <v>2.5554893129237498E-2</v>
      </c>
      <c r="O27" s="28">
        <f t="shared" si="4"/>
        <v>7.669157686891738E-2</v>
      </c>
      <c r="P27" s="3">
        <f t="shared" si="5"/>
        <v>8.1275592857965488</v>
      </c>
      <c r="R27" s="63" t="s">
        <v>51</v>
      </c>
      <c r="S27" s="64" t="s">
        <v>52</v>
      </c>
      <c r="T27" s="41" t="s">
        <v>42</v>
      </c>
      <c r="U27" s="41" t="s">
        <v>43</v>
      </c>
      <c r="V27" s="41" t="s">
        <v>44</v>
      </c>
      <c r="X27" s="3">
        <v>21</v>
      </c>
      <c r="Y27" s="28">
        <f t="shared" si="6"/>
        <v>2.3277752804412456E-2</v>
      </c>
      <c r="Z27" s="28">
        <f t="shared" si="7"/>
        <v>6.8556846191957344E-2</v>
      </c>
      <c r="AA27" s="3">
        <f t="shared" si="8"/>
        <v>8.4448403639964535</v>
      </c>
      <c r="AC27" s="63" t="s">
        <v>51</v>
      </c>
      <c r="AD27" s="64" t="s">
        <v>52</v>
      </c>
      <c r="AE27" s="41" t="s">
        <v>42</v>
      </c>
      <c r="AF27" s="41" t="s">
        <v>43</v>
      </c>
      <c r="AG27" s="41" t="s">
        <v>44</v>
      </c>
    </row>
    <row r="28" spans="2:33" ht="15.6" x14ac:dyDescent="0.25">
      <c r="B28" s="3">
        <v>22</v>
      </c>
      <c r="C28" s="28">
        <f t="shared" si="0"/>
        <v>8.4733234275262401E-2</v>
      </c>
      <c r="D28" s="28">
        <f t="shared" si="1"/>
        <v>0.55637521273908641</v>
      </c>
      <c r="E28" s="3">
        <f t="shared" si="2"/>
        <v>1.8641311540557728</v>
      </c>
      <c r="G28" s="63"/>
      <c r="H28" s="64"/>
      <c r="I28" s="40">
        <v>45</v>
      </c>
      <c r="J28" s="40">
        <v>60</v>
      </c>
      <c r="K28" s="40">
        <v>75</v>
      </c>
      <c r="M28" s="3">
        <v>22</v>
      </c>
      <c r="N28" s="28">
        <f t="shared" si="3"/>
        <v>3.3685995488540336E-2</v>
      </c>
      <c r="O28" s="28">
        <f t="shared" si="4"/>
        <v>0.11037757235745775</v>
      </c>
      <c r="P28" s="3">
        <f t="shared" si="5"/>
        <v>7.2042508626654662</v>
      </c>
      <c r="R28" s="63"/>
      <c r="S28" s="64"/>
      <c r="T28" s="41">
        <v>45</v>
      </c>
      <c r="U28" s="41">
        <v>60</v>
      </c>
      <c r="V28" s="41">
        <v>75</v>
      </c>
      <c r="X28" s="3">
        <v>22</v>
      </c>
      <c r="Y28" s="28">
        <f t="shared" si="6"/>
        <v>3.1037003739216616E-2</v>
      </c>
      <c r="Z28" s="28">
        <f t="shared" si="7"/>
        <v>9.9593849931174039E-2</v>
      </c>
      <c r="AA28" s="3">
        <f t="shared" si="8"/>
        <v>7.5133972101884101</v>
      </c>
      <c r="AC28" s="63"/>
      <c r="AD28" s="64"/>
      <c r="AE28" s="41">
        <v>45</v>
      </c>
      <c r="AF28" s="41">
        <v>60</v>
      </c>
      <c r="AG28" s="41">
        <v>75</v>
      </c>
    </row>
    <row r="29" spans="2:33" ht="15.6" x14ac:dyDescent="0.25">
      <c r="B29" s="3">
        <v>23</v>
      </c>
      <c r="C29" s="28">
        <f t="shared" si="0"/>
        <v>8.1049180611120555E-2</v>
      </c>
      <c r="D29" s="28">
        <f t="shared" si="1"/>
        <v>0.63742439335020684</v>
      </c>
      <c r="E29" s="3">
        <f t="shared" si="2"/>
        <v>1.420506366794859</v>
      </c>
      <c r="G29" s="49" t="s">
        <v>72</v>
      </c>
      <c r="H29" s="50" t="s">
        <v>73</v>
      </c>
      <c r="I29" s="50">
        <v>360</v>
      </c>
      <c r="J29" s="50"/>
      <c r="K29" s="50"/>
      <c r="M29" s="3">
        <v>23</v>
      </c>
      <c r="N29" s="28">
        <f t="shared" si="3"/>
        <v>4.2473646485550881E-2</v>
      </c>
      <c r="O29" s="28">
        <f t="shared" si="4"/>
        <v>0.15285121884300865</v>
      </c>
      <c r="P29" s="3">
        <f t="shared" si="5"/>
        <v>6.3146284350229234</v>
      </c>
      <c r="R29" s="46" t="s">
        <v>72</v>
      </c>
      <c r="S29" s="41" t="s">
        <v>73</v>
      </c>
      <c r="T29" s="41">
        <v>320</v>
      </c>
      <c r="U29" s="41"/>
      <c r="V29" s="41"/>
      <c r="X29" s="3">
        <v>23</v>
      </c>
      <c r="Y29" s="28">
        <f t="shared" si="6"/>
        <v>3.9583425058711062E-2</v>
      </c>
      <c r="Z29" s="28">
        <f t="shared" si="7"/>
        <v>0.13917727498988508</v>
      </c>
      <c r="AA29" s="3">
        <f t="shared" si="8"/>
        <v>6.6129910601195849</v>
      </c>
      <c r="AC29" s="46" t="s">
        <v>72</v>
      </c>
      <c r="AD29" s="41" t="s">
        <v>73</v>
      </c>
      <c r="AE29" s="41">
        <v>470</v>
      </c>
      <c r="AF29" s="41"/>
      <c r="AG29" s="41"/>
    </row>
    <row r="30" spans="2:33" x14ac:dyDescent="0.25">
      <c r="B30" s="54">
        <v>24</v>
      </c>
      <c r="C30" s="60">
        <f t="shared" si="0"/>
        <v>7.4295082226860515E-2</v>
      </c>
      <c r="D30" s="60">
        <f t="shared" si="1"/>
        <v>0.71171947557706738</v>
      </c>
      <c r="E30" s="54">
        <f t="shared" si="2"/>
        <v>1.057930760145066</v>
      </c>
      <c r="G30" s="29"/>
      <c r="I30" s="21"/>
      <c r="M30" s="3">
        <v>24</v>
      </c>
      <c r="N30" s="28">
        <f t="shared" si="3"/>
        <v>5.1322322836707297E-2</v>
      </c>
      <c r="O30" s="28">
        <f t="shared" si="4"/>
        <v>0.20417354167971596</v>
      </c>
      <c r="P30" s="3">
        <f t="shared" si="5"/>
        <v>5.467479653865932</v>
      </c>
      <c r="R30" s="29"/>
      <c r="T30" s="21"/>
      <c r="X30" s="3">
        <v>24</v>
      </c>
      <c r="Y30" s="28">
        <f t="shared" si="6"/>
        <v>4.837974173842461E-2</v>
      </c>
      <c r="Z30" s="28">
        <f t="shared" si="7"/>
        <v>0.18755701672830968</v>
      </c>
      <c r="AA30" s="3">
        <f t="shared" si="8"/>
        <v>5.7521683351094683</v>
      </c>
      <c r="AC30" s="29"/>
      <c r="AE30" s="21"/>
    </row>
    <row r="31" spans="2:33" x14ac:dyDescent="0.25">
      <c r="B31" s="3">
        <v>25</v>
      </c>
      <c r="C31" s="28">
        <f t="shared" si="0"/>
        <v>6.5379672359637264E-2</v>
      </c>
      <c r="D31" s="28">
        <f t="shared" si="1"/>
        <v>0.77709914793670465</v>
      </c>
      <c r="E31" s="3">
        <f t="shared" si="2"/>
        <v>0.76965023572213376</v>
      </c>
      <c r="G31" s="29"/>
      <c r="I31" s="21"/>
      <c r="M31" s="3">
        <v>25</v>
      </c>
      <c r="N31" s="28">
        <f t="shared" si="3"/>
        <v>5.9533894490580504E-2</v>
      </c>
      <c r="O31" s="28">
        <f t="shared" si="4"/>
        <v>0.26370743617029641</v>
      </c>
      <c r="P31" s="3">
        <f t="shared" si="5"/>
        <v>4.6716531955456491</v>
      </c>
      <c r="R31" s="29"/>
      <c r="T31" s="21"/>
      <c r="X31" s="61">
        <v>25</v>
      </c>
      <c r="Y31" s="62">
        <f t="shared" si="6"/>
        <v>5.6765563639751535E-2</v>
      </c>
      <c r="Z31" s="62">
        <f t="shared" si="7"/>
        <v>0.24432258036806118</v>
      </c>
      <c r="AA31" s="61">
        <f t="shared" si="8"/>
        <v>4.9397253518377795</v>
      </c>
      <c r="AC31" s="29"/>
      <c r="AE31" s="21"/>
    </row>
    <row r="32" spans="2:33" x14ac:dyDescent="0.25">
      <c r="B32" s="3">
        <v>26</v>
      </c>
      <c r="C32" s="28">
        <f t="shared" si="0"/>
        <v>5.5321261227385378E-2</v>
      </c>
      <c r="D32" s="28">
        <f t="shared" si="1"/>
        <v>0.83242040916408999</v>
      </c>
      <c r="E32" s="3">
        <f t="shared" si="2"/>
        <v>0.54674938365883818</v>
      </c>
      <c r="M32" s="3">
        <v>26</v>
      </c>
      <c r="N32" s="28">
        <f t="shared" si="3"/>
        <v>6.6403190008724355E-2</v>
      </c>
      <c r="O32" s="28">
        <f t="shared" si="4"/>
        <v>0.33011062617902076</v>
      </c>
      <c r="P32" s="3">
        <f t="shared" si="5"/>
        <v>3.9353606317159442</v>
      </c>
      <c r="X32" s="3">
        <v>26</v>
      </c>
      <c r="Y32" s="28">
        <f t="shared" si="6"/>
        <v>6.4043200003822243E-2</v>
      </c>
      <c r="Z32" s="28">
        <f t="shared" si="7"/>
        <v>0.30836578037188345</v>
      </c>
      <c r="AA32" s="3">
        <f t="shared" si="8"/>
        <v>4.1840479322058401</v>
      </c>
    </row>
    <row r="33" spans="2:27" x14ac:dyDescent="0.25">
      <c r="B33" s="3">
        <v>27</v>
      </c>
      <c r="C33" s="28">
        <f t="shared" si="0"/>
        <v>4.5076583222314018E-2</v>
      </c>
      <c r="D33" s="28">
        <f t="shared" si="1"/>
        <v>0.877496992386404</v>
      </c>
      <c r="E33" s="3">
        <f t="shared" si="2"/>
        <v>0.3791697928229284</v>
      </c>
      <c r="M33" s="3">
        <v>27</v>
      </c>
      <c r="N33" s="28">
        <f t="shared" si="3"/>
        <v>7.1321944824185454E-2</v>
      </c>
      <c r="O33" s="28">
        <f t="shared" si="4"/>
        <v>0.40143257100320628</v>
      </c>
      <c r="P33" s="3">
        <f t="shared" si="5"/>
        <v>3.2654712578949656</v>
      </c>
      <c r="X33" s="3">
        <v>27</v>
      </c>
      <c r="Y33" s="28">
        <f t="shared" si="6"/>
        <v>6.9577797535016819E-2</v>
      </c>
      <c r="Z33" s="28">
        <f t="shared" si="7"/>
        <v>0.37794357790690025</v>
      </c>
      <c r="AA33" s="3">
        <f t="shared" si="8"/>
        <v>3.4924137125777257</v>
      </c>
    </row>
    <row r="34" spans="2:27" x14ac:dyDescent="0.25">
      <c r="B34" s="3">
        <v>28</v>
      </c>
      <c r="C34" s="28">
        <f t="shared" si="0"/>
        <v>3.5417315388961007E-2</v>
      </c>
      <c r="D34" s="28">
        <f t="shared" si="1"/>
        <v>0.91291430777536497</v>
      </c>
      <c r="E34" s="3">
        <f t="shared" si="2"/>
        <v>0.25666678520933206</v>
      </c>
      <c r="M34" s="3">
        <v>28</v>
      </c>
      <c r="N34" s="28">
        <f t="shared" si="3"/>
        <v>7.3869157139334923E-2</v>
      </c>
      <c r="O34" s="28">
        <f t="shared" si="4"/>
        <v>0.47530172814254112</v>
      </c>
      <c r="P34" s="3">
        <f t="shared" si="5"/>
        <v>2.6669038288981719</v>
      </c>
      <c r="X34" s="3">
        <v>28</v>
      </c>
      <c r="Y34" s="28">
        <f t="shared" si="6"/>
        <v>7.2891025989065203E-2</v>
      </c>
      <c r="Z34" s="28">
        <f t="shared" si="7"/>
        <v>0.45083460389596547</v>
      </c>
      <c r="AA34" s="3">
        <f t="shared" si="8"/>
        <v>2.8703572904846246</v>
      </c>
    </row>
    <row r="35" spans="2:27" x14ac:dyDescent="0.25">
      <c r="B35" s="3">
        <v>29</v>
      </c>
      <c r="C35" s="28">
        <f t="shared" si="0"/>
        <v>2.6868308226108334E-2</v>
      </c>
      <c r="D35" s="28">
        <f t="shared" si="1"/>
        <v>0.93978261600147328</v>
      </c>
      <c r="E35" s="3">
        <f t="shared" si="2"/>
        <v>0.16958109298469637</v>
      </c>
      <c r="M35" s="3">
        <v>29</v>
      </c>
      <c r="N35" s="28">
        <f t="shared" si="3"/>
        <v>7.3869157139334937E-2</v>
      </c>
      <c r="O35" s="28">
        <f t="shared" si="4"/>
        <v>0.54917088528187608</v>
      </c>
      <c r="P35" s="3">
        <f t="shared" si="5"/>
        <v>2.1422055570407132</v>
      </c>
      <c r="X35" s="3">
        <v>29</v>
      </c>
      <c r="Y35" s="28">
        <f t="shared" si="6"/>
        <v>7.3728853873996983E-2</v>
      </c>
      <c r="Z35" s="28">
        <f t="shared" si="7"/>
        <v>0.52456345776996249</v>
      </c>
      <c r="AA35" s="3">
        <f t="shared" si="8"/>
        <v>2.3211918943805903</v>
      </c>
    </row>
    <row r="36" spans="2:27" x14ac:dyDescent="0.25">
      <c r="B36" s="3">
        <v>30</v>
      </c>
      <c r="C36" s="28">
        <f t="shared" si="0"/>
        <v>1.9703426032479456E-2</v>
      </c>
      <c r="D36" s="28">
        <f t="shared" si="1"/>
        <v>0.95948604203395282</v>
      </c>
      <c r="E36" s="3">
        <f t="shared" si="2"/>
        <v>0.10936370898617065</v>
      </c>
      <c r="M36" s="3">
        <v>30</v>
      </c>
      <c r="N36" s="28">
        <f t="shared" si="3"/>
        <v>7.1406851901357093E-2</v>
      </c>
      <c r="O36" s="28">
        <f t="shared" si="4"/>
        <v>0.62057773718323328</v>
      </c>
      <c r="P36" s="3">
        <f t="shared" si="5"/>
        <v>1.691376442322589</v>
      </c>
      <c r="X36" s="3">
        <v>30</v>
      </c>
      <c r="Y36" s="28">
        <f t="shared" si="6"/>
        <v>7.2090434899019271E-2</v>
      </c>
      <c r="Z36" s="28">
        <f t="shared" si="7"/>
        <v>0.59665389266898172</v>
      </c>
      <c r="AA36" s="3">
        <f t="shared" si="8"/>
        <v>1.8457553521505525</v>
      </c>
    </row>
    <row r="37" spans="2:27" x14ac:dyDescent="0.25">
      <c r="B37" s="3">
        <v>31</v>
      </c>
      <c r="C37" s="28">
        <f t="shared" si="0"/>
        <v>1.3983076539178975E-2</v>
      </c>
      <c r="D37" s="28">
        <f t="shared" si="1"/>
        <v>0.9734691185731319</v>
      </c>
      <c r="E37" s="3">
        <f t="shared" si="2"/>
        <v>6.8849751020124528E-2</v>
      </c>
      <c r="M37" s="61">
        <v>31</v>
      </c>
      <c r="N37" s="62">
        <f t="shared" si="3"/>
        <v>6.6799958230301798E-2</v>
      </c>
      <c r="O37" s="62">
        <f t="shared" si="4"/>
        <v>0.68737769541353499</v>
      </c>
      <c r="P37" s="61">
        <f t="shared" si="5"/>
        <v>1.311954179505822</v>
      </c>
      <c r="X37" s="3">
        <v>31</v>
      </c>
      <c r="Y37" s="28">
        <f t="shared" si="6"/>
        <v>6.8214605065738648E-2</v>
      </c>
      <c r="Z37" s="28">
        <f t="shared" si="7"/>
        <v>0.66486849773472034</v>
      </c>
      <c r="AA37" s="3">
        <f t="shared" si="8"/>
        <v>1.442409244819534</v>
      </c>
    </row>
    <row r="38" spans="2:27" x14ac:dyDescent="0.25">
      <c r="B38" s="3">
        <v>32</v>
      </c>
      <c r="C38" s="28">
        <f t="shared" si="0"/>
        <v>9.6133651206855332E-3</v>
      </c>
      <c r="D38" s="28">
        <f t="shared" si="1"/>
        <v>0.98308248369381723</v>
      </c>
      <c r="E38" s="3">
        <f t="shared" si="2"/>
        <v>4.2318869593254066E-2</v>
      </c>
      <c r="M38" s="54">
        <v>32</v>
      </c>
      <c r="N38" s="60">
        <f t="shared" si="3"/>
        <v>6.0537462146210995E-2</v>
      </c>
      <c r="O38" s="60">
        <f t="shared" si="4"/>
        <v>0.74791515755974602</v>
      </c>
      <c r="P38" s="54">
        <f t="shared" si="5"/>
        <v>0.99933187491935693</v>
      </c>
      <c r="X38" s="3">
        <v>32</v>
      </c>
      <c r="Y38" s="28">
        <f t="shared" si="6"/>
        <v>6.2530054643593749E-2</v>
      </c>
      <c r="Z38" s="28">
        <f t="shared" si="7"/>
        <v>0.72739855237831419</v>
      </c>
      <c r="AA38" s="3">
        <f t="shared" si="8"/>
        <v>1.1072777425542539</v>
      </c>
    </row>
    <row r="39" spans="2:27" x14ac:dyDescent="0.25">
      <c r="B39" s="3">
        <v>33</v>
      </c>
      <c r="C39" s="28">
        <f t="shared" si="0"/>
        <v>6.4089100804570354E-3</v>
      </c>
      <c r="D39" s="28">
        <f t="shared" si="1"/>
        <v>0.98949139377427442</v>
      </c>
      <c r="E39" s="3">
        <f t="shared" si="2"/>
        <v>2.540135328707338E-2</v>
      </c>
      <c r="M39" s="3">
        <v>33</v>
      </c>
      <c r="N39" s="28">
        <f t="shared" si="3"/>
        <v>5.319958794667029E-2</v>
      </c>
      <c r="O39" s="28">
        <f t="shared" si="4"/>
        <v>0.80111474550641626</v>
      </c>
      <c r="P39" s="3">
        <f t="shared" si="5"/>
        <v>0.7472470324791034</v>
      </c>
      <c r="X39" s="54">
        <v>33</v>
      </c>
      <c r="Y39" s="60">
        <f t="shared" si="6"/>
        <v>5.5582270794305562E-2</v>
      </c>
      <c r="Z39" s="60">
        <f t="shared" si="7"/>
        <v>0.78298082317261963</v>
      </c>
      <c r="AA39" s="54">
        <f t="shared" si="8"/>
        <v>0.83467629493256812</v>
      </c>
    </row>
    <row r="40" spans="2:27" x14ac:dyDescent="0.25">
      <c r="B40" s="3">
        <v>34</v>
      </c>
      <c r="C40" s="28">
        <f t="shared" si="0"/>
        <v>4.1469418167663164E-3</v>
      </c>
      <c r="D40" s="28">
        <f t="shared" si="1"/>
        <v>0.99363833559104064</v>
      </c>
      <c r="E40" s="3">
        <f t="shared" si="2"/>
        <v>1.4892747061346689E-2</v>
      </c>
      <c r="M40" s="3">
        <v>34</v>
      </c>
      <c r="N40" s="28">
        <f t="shared" si="3"/>
        <v>4.5376119130983439E-2</v>
      </c>
      <c r="O40" s="28">
        <f t="shared" si="4"/>
        <v>0.84649086463739975</v>
      </c>
      <c r="P40" s="3">
        <f t="shared" si="5"/>
        <v>0.54836177798551844</v>
      </c>
      <c r="X40" s="3">
        <v>34</v>
      </c>
      <c r="Y40" s="28">
        <f t="shared" si="6"/>
        <v>4.7953331665675385E-2</v>
      </c>
      <c r="Z40" s="28">
        <f t="shared" si="7"/>
        <v>0.83093415483829502</v>
      </c>
      <c r="AA40" s="3">
        <f t="shared" si="8"/>
        <v>0.61765711810518786</v>
      </c>
    </row>
    <row r="41" spans="2:27" x14ac:dyDescent="0.25">
      <c r="B41" s="3">
        <v>35</v>
      </c>
      <c r="C41" s="28">
        <f t="shared" si="0"/>
        <v>2.6066491419674013E-3</v>
      </c>
      <c r="D41" s="28">
        <f t="shared" si="1"/>
        <v>0.99624498473300815</v>
      </c>
      <c r="E41" s="3">
        <f t="shared" si="2"/>
        <v>8.5310826523888328E-3</v>
      </c>
      <c r="M41" s="3">
        <v>35</v>
      </c>
      <c r="N41" s="28">
        <f t="shared" si="3"/>
        <v>3.7597355851386308E-2</v>
      </c>
      <c r="O41" s="28">
        <f t="shared" si="4"/>
        <v>0.8840882204887861</v>
      </c>
      <c r="P41" s="3">
        <f t="shared" si="5"/>
        <v>0.39485264262291953</v>
      </c>
      <c r="X41" s="3">
        <v>35</v>
      </c>
      <c r="Y41" s="28">
        <f t="shared" si="6"/>
        <v>4.0189458919804154E-2</v>
      </c>
      <c r="Z41" s="28">
        <f t="shared" si="7"/>
        <v>0.87112361375809921</v>
      </c>
      <c r="AA41" s="3">
        <f t="shared" si="8"/>
        <v>0.44859127294348378</v>
      </c>
    </row>
    <row r="42" spans="2:27" x14ac:dyDescent="0.25">
      <c r="B42" s="3">
        <v>36</v>
      </c>
      <c r="C42" s="28">
        <f t="shared" si="0"/>
        <v>1.5929522534245139E-3</v>
      </c>
      <c r="D42" s="28">
        <f t="shared" si="1"/>
        <v>0.99783793698643253</v>
      </c>
      <c r="E42" s="3">
        <f t="shared" si="2"/>
        <v>4.7760673853946972E-3</v>
      </c>
      <c r="M42" s="61">
        <v>36</v>
      </c>
      <c r="N42" s="62">
        <f t="shared" si="3"/>
        <v>3.028675888028342E-2</v>
      </c>
      <c r="O42" s="62">
        <f t="shared" si="4"/>
        <v>0.91437497936906942</v>
      </c>
      <c r="P42" s="61">
        <f t="shared" si="5"/>
        <v>0.27894086311170507</v>
      </c>
      <c r="X42" s="3">
        <v>36</v>
      </c>
      <c r="Y42" s="28">
        <f t="shared" si="6"/>
        <v>3.2746966527247803E-2</v>
      </c>
      <c r="Z42" s="28">
        <f t="shared" si="7"/>
        <v>0.90387058028534695</v>
      </c>
      <c r="AA42" s="3">
        <f t="shared" si="8"/>
        <v>0.31971488670158177</v>
      </c>
    </row>
    <row r="43" spans="2:27" x14ac:dyDescent="0.25">
      <c r="B43" s="3">
        <v>37</v>
      </c>
      <c r="C43" s="28">
        <f t="shared" si="0"/>
        <v>9.4716079933349572E-4</v>
      </c>
      <c r="D43" s="28">
        <f t="shared" si="1"/>
        <v>0.99878509778576607</v>
      </c>
      <c r="E43" s="3">
        <f t="shared" si="2"/>
        <v>2.6140043718280159E-3</v>
      </c>
      <c r="M43" s="61">
        <v>37</v>
      </c>
      <c r="N43" s="62">
        <f t="shared" si="3"/>
        <v>2.3738270473735664E-2</v>
      </c>
      <c r="O43" s="62">
        <f t="shared" si="4"/>
        <v>0.93811324984280509</v>
      </c>
      <c r="P43" s="61">
        <f t="shared" si="5"/>
        <v>0.19331584248077494</v>
      </c>
      <c r="X43" s="3">
        <v>37</v>
      </c>
      <c r="Y43" s="28">
        <f t="shared" si="6"/>
        <v>2.5961559048628926E-2</v>
      </c>
      <c r="Z43" s="28">
        <f t="shared" si="7"/>
        <v>0.9298321393339759</v>
      </c>
      <c r="AA43" s="3">
        <f t="shared" si="8"/>
        <v>0.22358546698693027</v>
      </c>
    </row>
    <row r="44" spans="2:27" x14ac:dyDescent="0.25">
      <c r="B44" s="3">
        <v>38</v>
      </c>
      <c r="C44" s="28">
        <f t="shared" si="0"/>
        <v>5.4835625224570843E-4</v>
      </c>
      <c r="D44" s="28">
        <f t="shared" si="1"/>
        <v>0.99933345403801177</v>
      </c>
      <c r="E44" s="3">
        <f t="shared" si="2"/>
        <v>1.3991021575939112E-3</v>
      </c>
      <c r="M44" s="3">
        <v>38</v>
      </c>
      <c r="N44" s="28">
        <f t="shared" si="3"/>
        <v>1.8116048519429852E-2</v>
      </c>
      <c r="O44" s="28">
        <f t="shared" si="4"/>
        <v>0.95622929836223491</v>
      </c>
      <c r="P44" s="3">
        <f t="shared" si="5"/>
        <v>0.13142909232357991</v>
      </c>
      <c r="X44" s="3">
        <v>38</v>
      </c>
      <c r="Y44" s="28">
        <f t="shared" si="6"/>
        <v>2.0040501721748614E-2</v>
      </c>
      <c r="Z44" s="28">
        <f t="shared" si="7"/>
        <v>0.94987264105572455</v>
      </c>
      <c r="AA44" s="3">
        <f t="shared" si="8"/>
        <v>0.1534176063209054</v>
      </c>
    </row>
    <row r="45" spans="2:27" x14ac:dyDescent="0.25">
      <c r="B45" s="3">
        <v>39</v>
      </c>
      <c r="C45" s="28">
        <f t="shared" si="0"/>
        <v>3.0932916793347703E-4</v>
      </c>
      <c r="D45" s="28">
        <f t="shared" si="1"/>
        <v>0.99964278320594535</v>
      </c>
      <c r="E45" s="3">
        <f t="shared" si="2"/>
        <v>7.3255619560746305E-4</v>
      </c>
      <c r="M45" s="3">
        <v>39</v>
      </c>
      <c r="N45" s="28">
        <f t="shared" si="3"/>
        <v>1.3470907873422176E-2</v>
      </c>
      <c r="O45" s="28">
        <f t="shared" si="4"/>
        <v>0.96970020623565711</v>
      </c>
      <c r="P45" s="3">
        <f t="shared" si="5"/>
        <v>8.7658390685814214E-2</v>
      </c>
      <c r="X45" s="3">
        <v>39</v>
      </c>
      <c r="Y45" s="28">
        <f t="shared" si="6"/>
        <v>1.5073197876186993E-2</v>
      </c>
      <c r="Z45" s="28">
        <f t="shared" si="7"/>
        <v>0.96494583893191144</v>
      </c>
      <c r="AA45" s="3">
        <f t="shared" si="8"/>
        <v>0.10329024737662895</v>
      </c>
    </row>
    <row r="46" spans="2:27" x14ac:dyDescent="0.25">
      <c r="B46" s="3">
        <v>40</v>
      </c>
      <c r="C46" s="28">
        <f t="shared" si="0"/>
        <v>1.7013104236341238E-4</v>
      </c>
      <c r="D46" s="28">
        <f t="shared" si="1"/>
        <v>0.99981291424830876</v>
      </c>
      <c r="E46" s="3">
        <f t="shared" si="2"/>
        <v>3.7533940155274302E-4</v>
      </c>
      <c r="M46" s="3">
        <v>40</v>
      </c>
      <c r="N46" s="28">
        <f t="shared" si="3"/>
        <v>9.7664082082310807E-3</v>
      </c>
      <c r="O46" s="28">
        <f t="shared" si="4"/>
        <v>0.97946661444388816</v>
      </c>
      <c r="P46" s="3">
        <f t="shared" si="5"/>
        <v>5.7358596921471106E-2</v>
      </c>
      <c r="X46" s="3">
        <v>40</v>
      </c>
      <c r="Y46" s="28">
        <f>POISSON(X46, $Y$2, FALSE)</f>
        <v>1.1053678442537114E-2</v>
      </c>
      <c r="Z46" s="28">
        <f t="shared" si="7"/>
        <v>0.97599951737444868</v>
      </c>
      <c r="AA46" s="3">
        <f t="shared" si="8"/>
        <v>6.8236086308541166E-2</v>
      </c>
    </row>
  </sheetData>
  <mergeCells count="24">
    <mergeCell ref="R27:R28"/>
    <mergeCell ref="S27:S28"/>
    <mergeCell ref="AC18:AG18"/>
    <mergeCell ref="AE19:AG19"/>
    <mergeCell ref="AC21:AC22"/>
    <mergeCell ref="AD21:AD22"/>
    <mergeCell ref="AC23:AC24"/>
    <mergeCell ref="AD23:AD24"/>
    <mergeCell ref="AC27:AC28"/>
    <mergeCell ref="AD27:AD28"/>
    <mergeCell ref="R18:V18"/>
    <mergeCell ref="T19:V19"/>
    <mergeCell ref="R21:R22"/>
    <mergeCell ref="S21:S22"/>
    <mergeCell ref="R23:R24"/>
    <mergeCell ref="S23:S24"/>
    <mergeCell ref="G27:G28"/>
    <mergeCell ref="H27:H28"/>
    <mergeCell ref="G18:K18"/>
    <mergeCell ref="I19:K19"/>
    <mergeCell ref="G21:G22"/>
    <mergeCell ref="H21:H22"/>
    <mergeCell ref="G23:G24"/>
    <mergeCell ref="H23:H2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AG46"/>
  <sheetViews>
    <sheetView zoomScale="48" zoomScaleNormal="85" workbookViewId="0">
      <selection activeCell="C3" sqref="C3"/>
    </sheetView>
  </sheetViews>
  <sheetFormatPr defaultRowHeight="13.8" x14ac:dyDescent="0.25"/>
  <cols>
    <col min="1" max="2" width="8.796875" style="5"/>
    <col min="3" max="3" width="12.69921875" style="5" bestFit="1" customWidth="1"/>
    <col min="4" max="6" width="8.796875" style="5"/>
    <col min="7" max="7" width="12.19921875" style="5" customWidth="1"/>
    <col min="8" max="8" width="31.3984375" style="5" customWidth="1"/>
    <col min="9" max="10" width="8.796875" style="5"/>
    <col min="11" max="11" width="12" style="5" customWidth="1"/>
    <col min="12" max="17" width="8.796875" style="5"/>
    <col min="18" max="18" width="11.796875" style="5" customWidth="1"/>
    <col min="19" max="19" width="30.09765625" style="5" customWidth="1"/>
    <col min="20" max="29" width="8.796875" style="5"/>
    <col min="30" max="30" width="28.296875" style="5" customWidth="1"/>
    <col min="31" max="16384" width="8.796875" style="5"/>
  </cols>
  <sheetData>
    <row r="1" spans="2:32" ht="14.4" thickBot="1" x14ac:dyDescent="0.3"/>
    <row r="2" spans="2:32" ht="18" thickBot="1" x14ac:dyDescent="0.3">
      <c r="B2" s="32" t="s">
        <v>7</v>
      </c>
      <c r="C2" s="31">
        <f>(I29-30)*I22/I20</f>
        <v>22</v>
      </c>
      <c r="G2" s="33" t="s">
        <v>66</v>
      </c>
      <c r="H2" s="22">
        <v>27</v>
      </c>
      <c r="M2" s="32" t="s">
        <v>7</v>
      </c>
      <c r="N2" s="31">
        <f>(T29-30)*U22/T20</f>
        <v>29</v>
      </c>
      <c r="R2" s="33" t="s">
        <v>66</v>
      </c>
      <c r="S2" s="22">
        <v>23</v>
      </c>
      <c r="X2" s="32" t="s">
        <v>7</v>
      </c>
      <c r="Y2" s="31">
        <f>(AE29-30)*AG22/AE20</f>
        <v>29.333333333333332</v>
      </c>
      <c r="AC2" s="33" t="s">
        <v>66</v>
      </c>
      <c r="AD2" s="22">
        <v>25</v>
      </c>
    </row>
    <row r="3" spans="2:32" ht="18" thickBot="1" x14ac:dyDescent="0.3">
      <c r="G3" s="34" t="s">
        <v>67</v>
      </c>
      <c r="H3" s="23">
        <v>24</v>
      </c>
      <c r="R3" s="34" t="s">
        <v>67</v>
      </c>
      <c r="S3" s="23">
        <v>32</v>
      </c>
      <c r="AC3" s="34" t="s">
        <v>67</v>
      </c>
      <c r="AD3" s="23">
        <v>33</v>
      </c>
    </row>
    <row r="5" spans="2:32" ht="15.6" x14ac:dyDescent="0.25">
      <c r="B5" s="30" t="s">
        <v>1</v>
      </c>
      <c r="C5" s="30" t="s">
        <v>3</v>
      </c>
      <c r="D5" s="30" t="s">
        <v>4</v>
      </c>
      <c r="E5" s="30" t="s">
        <v>5</v>
      </c>
      <c r="G5" s="30" t="s">
        <v>2</v>
      </c>
      <c r="H5" s="30" t="s">
        <v>68</v>
      </c>
      <c r="I5" s="30" t="s">
        <v>4</v>
      </c>
      <c r="J5" s="30" t="s">
        <v>69</v>
      </c>
      <c r="M5" s="30" t="s">
        <v>1</v>
      </c>
      <c r="N5" s="30" t="s">
        <v>3</v>
      </c>
      <c r="O5" s="30" t="s">
        <v>4</v>
      </c>
      <c r="P5" s="30" t="s">
        <v>5</v>
      </c>
      <c r="R5" s="30" t="s">
        <v>2</v>
      </c>
      <c r="S5" s="30" t="s">
        <v>68</v>
      </c>
      <c r="T5" s="30" t="s">
        <v>4</v>
      </c>
      <c r="U5" s="30" t="s">
        <v>69</v>
      </c>
      <c r="X5" s="30" t="s">
        <v>1</v>
      </c>
      <c r="Y5" s="30" t="s">
        <v>3</v>
      </c>
      <c r="Z5" s="30" t="s">
        <v>4</v>
      </c>
      <c r="AA5" s="30" t="s">
        <v>5</v>
      </c>
      <c r="AC5" s="30" t="s">
        <v>2</v>
      </c>
      <c r="AD5" s="30" t="s">
        <v>68</v>
      </c>
      <c r="AE5" s="30" t="s">
        <v>4</v>
      </c>
      <c r="AF5" s="30" t="s">
        <v>69</v>
      </c>
    </row>
    <row r="6" spans="2:32" x14ac:dyDescent="0.25">
      <c r="B6" s="3">
        <v>0</v>
      </c>
      <c r="C6" s="28">
        <f>POISSON(B6, $C$2, FALSE)</f>
        <v>2.7894680928689246E-10</v>
      </c>
      <c r="D6" s="28">
        <f>POISSON(B6, $C$2, TRUE)</f>
        <v>2.7894680928689246E-10</v>
      </c>
      <c r="E6" s="3">
        <f>$C$2*C6+($C$2-B6)*(1-D6)</f>
        <v>22</v>
      </c>
      <c r="G6" s="3">
        <v>0</v>
      </c>
      <c r="H6" s="3">
        <v>24</v>
      </c>
      <c r="I6" s="3">
        <f>1-($I$26*$I$24)*H6/($I$28*($I$29-30)/$I$20)</f>
        <v>0.70909090909090911</v>
      </c>
      <c r="J6" s="3">
        <v>24</v>
      </c>
      <c r="M6" s="3">
        <v>0</v>
      </c>
      <c r="N6" s="28">
        <f>POISSON(M6, $N$2, FALSE)</f>
        <v>2.5436656473769228E-13</v>
      </c>
      <c r="O6" s="28">
        <f>POISSON(M6, $N$2, TRUE)</f>
        <v>2.5436656473769228E-13</v>
      </c>
      <c r="P6" s="3">
        <f>$N$2*N6+($N$2-M6)*(1-O6)</f>
        <v>29</v>
      </c>
      <c r="R6" s="3">
        <v>0</v>
      </c>
      <c r="S6" s="3">
        <v>20</v>
      </c>
      <c r="T6" s="3">
        <f>1-($T$26*$U$24)*S6/($U$28*($T$29-30)/$T$20)</f>
        <v>0.72413793103448276</v>
      </c>
      <c r="U6" s="61">
        <v>32</v>
      </c>
      <c r="X6" s="3">
        <v>0</v>
      </c>
      <c r="Y6" s="28">
        <f>POISSON(X6, $Y$2, FALSE)</f>
        <v>1.8226160799765148E-13</v>
      </c>
      <c r="Z6" s="28">
        <f>POISSON(X6, $Y$2, TRUE)</f>
        <v>1.8226160799765148E-13</v>
      </c>
      <c r="AA6" s="3">
        <f>$Y$2*Y6+($Y$2-X6)*(1-Z6)</f>
        <v>29.333333333333332</v>
      </c>
      <c r="AC6" s="3">
        <v>0</v>
      </c>
      <c r="AD6" s="3">
        <v>21</v>
      </c>
      <c r="AE6" s="3">
        <f>1-($AE$26*$AG$24)*AD6/($AG$28*($AE$29-30)/$AE$20)</f>
        <v>0.80909090909090908</v>
      </c>
      <c r="AF6" s="3">
        <v>34</v>
      </c>
    </row>
    <row r="7" spans="2:32" x14ac:dyDescent="0.25">
      <c r="B7" s="3">
        <v>1</v>
      </c>
      <c r="C7" s="28">
        <f t="shared" ref="C7:C46" si="0">POISSON(B7, $C$2, FALSE)</f>
        <v>6.1368298043116361E-9</v>
      </c>
      <c r="D7" s="28">
        <f t="shared" ref="D7:D46" si="1">POISSON(B7, $C$2, TRUE)</f>
        <v>6.4157766135985268E-9</v>
      </c>
      <c r="E7" s="3">
        <f t="shared" ref="E7:E46" si="2">$C$2*C7+($C$2-B7)*(1-D7)</f>
        <v>21.000000000278948</v>
      </c>
      <c r="G7" s="3">
        <v>1</v>
      </c>
      <c r="H7" s="3">
        <f>SQRT(2*(($I$29-30)/$I$20)*($I$25+$I$28*E30)/($I$24*$I$26))</f>
        <v>26.917625738982551</v>
      </c>
      <c r="I7" s="3">
        <f>1-($I$26*$I$24)*H7/($I$28*($I$29-30)/$I$20)</f>
        <v>0.67372574861839341</v>
      </c>
      <c r="J7" s="61">
        <v>24</v>
      </c>
      <c r="M7" s="3">
        <v>1</v>
      </c>
      <c r="N7" s="28">
        <f t="shared" ref="N7:N46" si="3">POISSON(M7, $N$2, FALSE)</f>
        <v>7.3766303773930776E-12</v>
      </c>
      <c r="O7" s="28">
        <f t="shared" ref="O7:O46" si="4">POISSON(M7, $N$2, TRUE)</f>
        <v>7.6309969421307683E-12</v>
      </c>
      <c r="P7" s="3">
        <f t="shared" ref="P7:P46" si="5">$N$2*N7+($N$2-M7)*(1-O7)</f>
        <v>28.000000000000256</v>
      </c>
      <c r="R7" s="3">
        <v>1</v>
      </c>
      <c r="S7" s="3">
        <f>SQRT(2*(($T$29-30)/$T$20)*($T$25+$U$28*P38)/($U$24*$T$26))</f>
        <v>22.525610354956125</v>
      </c>
      <c r="T7" s="3">
        <f>1-($T$26*$U$24)*S7/($U$28*($T$29-30)/$T$20)</f>
        <v>0.68930192613853625</v>
      </c>
      <c r="U7" s="61">
        <v>32</v>
      </c>
      <c r="X7" s="3">
        <v>1</v>
      </c>
      <c r="Y7" s="28">
        <f t="shared" ref="Y7:Y46" si="6">POISSON(X7, $Y$2, FALSE)</f>
        <v>5.3463405012644436E-12</v>
      </c>
      <c r="Z7" s="28">
        <f t="shared" ref="Z7:Z46" si="7">POISSON(X7, $Y$2, TRUE)</f>
        <v>5.5286021092620949E-12</v>
      </c>
      <c r="AA7" s="3">
        <f t="shared" ref="AA7:AA46" si="8">$Y$2*Y7+($Y$2-X7)*(1-Z7)</f>
        <v>28.333333333333517</v>
      </c>
      <c r="AC7" s="3">
        <v>1</v>
      </c>
      <c r="AD7" s="3">
        <f>SQRT(2*(($AE$29-30)/$AE$20)*($AE$25+$AG$28*AA40)/($AG$24*$AE$26))</f>
        <v>23.997595004148671</v>
      </c>
      <c r="AE7" s="3">
        <f>1-($AE$26*$AG$24)*AD7/($AG$28*($AE$29-30)/$AE$20)</f>
        <v>0.78184004541683028</v>
      </c>
      <c r="AF7" s="3">
        <v>33</v>
      </c>
    </row>
    <row r="8" spans="2:32" x14ac:dyDescent="0.25">
      <c r="B8" s="3">
        <v>2</v>
      </c>
      <c r="C8" s="28">
        <f t="shared" si="0"/>
        <v>6.7505127847428041E-8</v>
      </c>
      <c r="D8" s="28">
        <f t="shared" si="1"/>
        <v>7.3920904461026507E-8</v>
      </c>
      <c r="E8" s="3">
        <f t="shared" si="2"/>
        <v>20.000000006694719</v>
      </c>
      <c r="G8" s="3">
        <v>2</v>
      </c>
      <c r="H8" s="3">
        <f>SQRT(2*(($I$29-30)/$I$20)*($I$25+$I$28*E30)/($I$24*$I$26))</f>
        <v>26.917625738982551</v>
      </c>
      <c r="I8" s="3">
        <f>1-($I$26*$I$24)*H8/($I$28*($I$29-30)/$I$20)</f>
        <v>0.67372574861839341</v>
      </c>
      <c r="J8" s="54">
        <v>24</v>
      </c>
      <c r="M8" s="3">
        <v>2</v>
      </c>
      <c r="N8" s="28">
        <f t="shared" si="3"/>
        <v>1.0696114047219977E-10</v>
      </c>
      <c r="O8" s="28">
        <f t="shared" si="4"/>
        <v>1.1459213741433038E-10</v>
      </c>
      <c r="P8" s="3">
        <f t="shared" si="5"/>
        <v>27.000000000007887</v>
      </c>
      <c r="R8" s="3">
        <v>2</v>
      </c>
      <c r="S8" s="3">
        <f>SQRT(2*(($T$29-30)/$T$20)*($T$25+$U$28*P38)/($U$24*$T$26))</f>
        <v>22.525610354956125</v>
      </c>
      <c r="T8" s="3">
        <f>1-($T$26*$U$24)*S8/($U$28*($T$29-30)/$T$20)</f>
        <v>0.68930192613853625</v>
      </c>
      <c r="U8" s="54">
        <v>32</v>
      </c>
      <c r="X8" s="3">
        <v>2</v>
      </c>
      <c r="Y8" s="28">
        <f t="shared" si="6"/>
        <v>7.8412994018545066E-11</v>
      </c>
      <c r="Z8" s="28">
        <f t="shared" si="7"/>
        <v>8.3941596127807263E-11</v>
      </c>
      <c r="AA8" s="3">
        <f t="shared" si="8"/>
        <v>27.333333333339045</v>
      </c>
      <c r="AC8" s="3">
        <v>2</v>
      </c>
      <c r="AD8" s="3">
        <f>SQRT(2*(($AE$29-30)/$AE$20)*($AE$25+$AG$28*AA39)/($AG$24*$AE$26))</f>
        <v>24.972560639333025</v>
      </c>
      <c r="AE8" s="3">
        <f>1-($AE$26*$AG$24)*AD8/($AG$28*($AE$29-30)/$AE$20)</f>
        <v>0.77297672146060892</v>
      </c>
      <c r="AF8" s="3">
        <v>33</v>
      </c>
    </row>
    <row r="9" spans="2:32" x14ac:dyDescent="0.25">
      <c r="B9" s="3">
        <v>3</v>
      </c>
      <c r="C9" s="28">
        <f t="shared" si="0"/>
        <v>4.9503760421447251E-7</v>
      </c>
      <c r="D9" s="28">
        <f t="shared" si="1"/>
        <v>5.6895850867549831E-7</v>
      </c>
      <c r="E9" s="3">
        <f t="shared" si="2"/>
        <v>19.000000080615632</v>
      </c>
      <c r="G9" s="3">
        <v>3</v>
      </c>
      <c r="H9" s="3"/>
      <c r="I9" s="3"/>
      <c r="J9" s="3"/>
      <c r="M9" s="3">
        <v>3</v>
      </c>
      <c r="N9" s="28">
        <f t="shared" si="3"/>
        <v>1.0339576912312654E-9</v>
      </c>
      <c r="O9" s="28">
        <f t="shared" si="4"/>
        <v>1.1485498286455931E-9</v>
      </c>
      <c r="P9" s="3">
        <f t="shared" si="5"/>
        <v>26.000000000122476</v>
      </c>
      <c r="R9" s="3">
        <v>3</v>
      </c>
      <c r="S9" s="3"/>
      <c r="T9" s="3"/>
      <c r="U9" s="3"/>
      <c r="X9" s="3">
        <v>3</v>
      </c>
      <c r="Y9" s="28">
        <f t="shared" si="6"/>
        <v>7.6670483040355139E-10</v>
      </c>
      <c r="Z9" s="28">
        <f t="shared" si="7"/>
        <v>8.5064642653135983E-10</v>
      </c>
      <c r="AA9" s="3">
        <f t="shared" si="8"/>
        <v>26.333333333422985</v>
      </c>
      <c r="AC9" s="3">
        <v>3</v>
      </c>
      <c r="AD9" s="3">
        <f>SQRT(2*(($AE$29-30)/$AE$20)*($AE$25+$AG$28*AA39)/($AG$24*$AE$26))</f>
        <v>24.972560639333025</v>
      </c>
      <c r="AE9" s="3">
        <f>1-($AE$26*$AG$24)*AD9/($AG$28*($AE$29-30)/$AE$20)</f>
        <v>0.77297672146060892</v>
      </c>
      <c r="AF9" s="54">
        <v>33</v>
      </c>
    </row>
    <row r="10" spans="2:32" x14ac:dyDescent="0.25">
      <c r="B10" s="3">
        <v>4</v>
      </c>
      <c r="C10" s="28">
        <f t="shared" si="0"/>
        <v>2.7227068231795977E-6</v>
      </c>
      <c r="D10" s="28">
        <f t="shared" si="1"/>
        <v>3.2916653318550932E-6</v>
      </c>
      <c r="E10" s="3">
        <f t="shared" si="2"/>
        <v>18.000000649574137</v>
      </c>
      <c r="G10" s="3">
        <v>4</v>
      </c>
      <c r="H10" s="3"/>
      <c r="I10" s="3"/>
      <c r="J10" s="3"/>
      <c r="M10" s="3">
        <v>4</v>
      </c>
      <c r="N10" s="28">
        <f t="shared" si="3"/>
        <v>7.4961932614266723E-9</v>
      </c>
      <c r="O10" s="28">
        <f t="shared" si="4"/>
        <v>8.6447430900722492E-9</v>
      </c>
      <c r="P10" s="3">
        <f t="shared" si="5"/>
        <v>25.000000001271026</v>
      </c>
      <c r="R10" s="3">
        <v>4</v>
      </c>
      <c r="S10" s="3"/>
      <c r="T10" s="3"/>
      <c r="U10" s="3"/>
      <c r="X10" s="3">
        <v>4</v>
      </c>
      <c r="Y10" s="28">
        <f t="shared" si="6"/>
        <v>5.6225020896260552E-9</v>
      </c>
      <c r="Z10" s="28">
        <f t="shared" si="7"/>
        <v>6.4731485161574129E-9</v>
      </c>
      <c r="AA10" s="3">
        <f t="shared" si="8"/>
        <v>25.333333334273632</v>
      </c>
      <c r="AC10" s="3">
        <v>4</v>
      </c>
      <c r="AD10" s="3"/>
      <c r="AE10" s="3"/>
      <c r="AF10" s="3"/>
    </row>
    <row r="11" spans="2:32" x14ac:dyDescent="0.25">
      <c r="B11" s="3">
        <v>5</v>
      </c>
      <c r="C11" s="28">
        <f t="shared" si="0"/>
        <v>1.1979910021990235E-5</v>
      </c>
      <c r="D11" s="28">
        <f t="shared" si="1"/>
        <v>1.5271575353845313E-5</v>
      </c>
      <c r="E11" s="3">
        <f t="shared" si="2"/>
        <v>17.00000394123947</v>
      </c>
      <c r="G11" s="3">
        <v>5</v>
      </c>
      <c r="H11" s="3"/>
      <c r="I11" s="3"/>
      <c r="J11" s="3"/>
      <c r="M11" s="3">
        <v>5</v>
      </c>
      <c r="N11" s="28">
        <f t="shared" si="3"/>
        <v>4.3477920916274577E-8</v>
      </c>
      <c r="O11" s="28">
        <f t="shared" si="4"/>
        <v>5.2122664006346846E-8</v>
      </c>
      <c r="P11" s="3">
        <f t="shared" si="5"/>
        <v>24.000000009915773</v>
      </c>
      <c r="R11" s="3">
        <v>5</v>
      </c>
      <c r="S11" s="3"/>
      <c r="T11" s="3"/>
      <c r="U11" s="3"/>
      <c r="X11" s="3">
        <v>5</v>
      </c>
      <c r="Y11" s="28">
        <f t="shared" si="6"/>
        <v>3.298534559247284E-8</v>
      </c>
      <c r="Z11" s="28">
        <f t="shared" si="7"/>
        <v>3.9458494108630255E-8</v>
      </c>
      <c r="AA11" s="3">
        <f t="shared" si="8"/>
        <v>24.33333334074678</v>
      </c>
      <c r="AC11" s="3">
        <v>5</v>
      </c>
      <c r="AD11" s="3"/>
      <c r="AE11" s="3"/>
      <c r="AF11" s="3"/>
    </row>
    <row r="12" spans="2:32" x14ac:dyDescent="0.25">
      <c r="B12" s="3">
        <v>6</v>
      </c>
      <c r="C12" s="28">
        <f t="shared" si="0"/>
        <v>4.3926336747297486E-5</v>
      </c>
      <c r="D12" s="28">
        <f t="shared" si="1"/>
        <v>5.9197912101142785E-5</v>
      </c>
      <c r="E12" s="3">
        <f t="shared" si="2"/>
        <v>16.00001921281482</v>
      </c>
      <c r="G12" s="3">
        <v>6</v>
      </c>
      <c r="H12" s="3"/>
      <c r="I12" s="3"/>
      <c r="J12" s="3"/>
      <c r="M12" s="3">
        <v>6</v>
      </c>
      <c r="N12" s="28">
        <f t="shared" si="3"/>
        <v>2.1014328442866035E-7</v>
      </c>
      <c r="O12" s="28">
        <f t="shared" si="4"/>
        <v>2.6226594843500748E-7</v>
      </c>
      <c r="P12" s="3">
        <f t="shared" si="5"/>
        <v>23.000000062038435</v>
      </c>
      <c r="R12" s="3">
        <v>6</v>
      </c>
      <c r="S12" s="3"/>
      <c r="T12" s="3"/>
      <c r="U12" s="3"/>
      <c r="X12" s="3">
        <v>6</v>
      </c>
      <c r="Y12" s="28">
        <f t="shared" si="6"/>
        <v>1.6126168956320051E-7</v>
      </c>
      <c r="Z12" s="28">
        <f t="shared" si="7"/>
        <v>2.0072018367183081E-7</v>
      </c>
      <c r="AA12" s="3">
        <f t="shared" si="8"/>
        <v>23.333333380205275</v>
      </c>
      <c r="AC12" s="3">
        <v>6</v>
      </c>
      <c r="AD12" s="3"/>
      <c r="AE12" s="3"/>
      <c r="AF12" s="3"/>
    </row>
    <row r="13" spans="2:32" x14ac:dyDescent="0.25">
      <c r="B13" s="3">
        <v>7</v>
      </c>
      <c r="C13" s="28">
        <f t="shared" si="0"/>
        <v>1.3805420120579216E-4</v>
      </c>
      <c r="D13" s="28">
        <f t="shared" si="1"/>
        <v>1.9725211330693483E-4</v>
      </c>
      <c r="E13" s="3">
        <f t="shared" si="2"/>
        <v>15.000078410726923</v>
      </c>
      <c r="G13" s="3">
        <v>7</v>
      </c>
      <c r="H13" s="3"/>
      <c r="I13" s="3"/>
      <c r="J13" s="3"/>
      <c r="M13" s="3">
        <v>7</v>
      </c>
      <c r="N13" s="28">
        <f t="shared" si="3"/>
        <v>8.7059360691873563E-7</v>
      </c>
      <c r="O13" s="28">
        <f t="shared" si="4"/>
        <v>1.1328595553537444E-6</v>
      </c>
      <c r="P13" s="3">
        <f t="shared" si="5"/>
        <v>22.000000324304384</v>
      </c>
      <c r="R13" s="3">
        <v>7</v>
      </c>
      <c r="S13" s="3"/>
      <c r="T13" s="3"/>
      <c r="U13" s="3"/>
      <c r="X13" s="3">
        <v>7</v>
      </c>
      <c r="Y13" s="28">
        <f t="shared" si="6"/>
        <v>6.7576327055055354E-7</v>
      </c>
      <c r="Z13" s="28">
        <f t="shared" si="7"/>
        <v>8.7648345422238554E-7</v>
      </c>
      <c r="AA13" s="3">
        <f t="shared" si="8"/>
        <v>22.333333580925455</v>
      </c>
      <c r="AC13" s="3">
        <v>7</v>
      </c>
      <c r="AD13" s="3"/>
      <c r="AE13" s="3"/>
      <c r="AF13" s="3"/>
    </row>
    <row r="14" spans="2:32" x14ac:dyDescent="0.25">
      <c r="B14" s="3">
        <v>8</v>
      </c>
      <c r="C14" s="28">
        <f t="shared" si="0"/>
        <v>3.7964905331592809E-4</v>
      </c>
      <c r="D14" s="28">
        <f t="shared" si="1"/>
        <v>5.7690116662286275E-4</v>
      </c>
      <c r="E14" s="3">
        <f t="shared" si="2"/>
        <v>14.000275662840229</v>
      </c>
      <c r="G14" s="3">
        <v>8</v>
      </c>
      <c r="H14" s="3"/>
      <c r="I14" s="3"/>
      <c r="J14" s="3"/>
      <c r="M14" s="3">
        <v>8</v>
      </c>
      <c r="N14" s="28">
        <f t="shared" si="3"/>
        <v>3.1559018250804235E-6</v>
      </c>
      <c r="O14" s="28">
        <f t="shared" si="4"/>
        <v>4.288761380434165E-6</v>
      </c>
      <c r="P14" s="3">
        <f t="shared" si="5"/>
        <v>21.00000145716394</v>
      </c>
      <c r="R14" s="3">
        <v>8</v>
      </c>
      <c r="S14" s="3"/>
      <c r="T14" s="3"/>
      <c r="U14" s="3"/>
      <c r="X14" s="3">
        <v>8</v>
      </c>
      <c r="Y14" s="28">
        <f t="shared" si="6"/>
        <v>2.4777986586853651E-6</v>
      </c>
      <c r="Z14" s="28">
        <f t="shared" si="7"/>
        <v>3.3542821129077518E-6</v>
      </c>
      <c r="AA14" s="3">
        <f t="shared" si="8"/>
        <v>21.333334457408913</v>
      </c>
      <c r="AC14" s="3">
        <v>8</v>
      </c>
      <c r="AD14" s="3"/>
      <c r="AE14" s="3"/>
      <c r="AF14" s="3"/>
    </row>
    <row r="15" spans="2:32" x14ac:dyDescent="0.25">
      <c r="B15" s="3">
        <v>9</v>
      </c>
      <c r="C15" s="28">
        <f t="shared" si="0"/>
        <v>9.2803101921671281E-4</v>
      </c>
      <c r="D15" s="28">
        <f t="shared" si="1"/>
        <v>1.5049321858395764E-3</v>
      </c>
      <c r="E15" s="3">
        <f t="shared" si="2"/>
        <v>13.000852564006854</v>
      </c>
      <c r="G15" s="3">
        <v>9</v>
      </c>
      <c r="H15" s="3"/>
      <c r="I15" s="3"/>
      <c r="J15" s="3"/>
      <c r="M15" s="3">
        <v>9</v>
      </c>
      <c r="N15" s="28">
        <f t="shared" si="3"/>
        <v>1.0169016991925792E-5</v>
      </c>
      <c r="O15" s="28">
        <f t="shared" si="4"/>
        <v>1.4457778372359963E-5</v>
      </c>
      <c r="P15" s="3">
        <f t="shared" si="5"/>
        <v>20.000005745925318</v>
      </c>
      <c r="R15" s="3">
        <v>9</v>
      </c>
      <c r="S15" s="3"/>
      <c r="T15" s="3"/>
      <c r="U15" s="3"/>
      <c r="X15" s="3">
        <v>9</v>
      </c>
      <c r="Y15" s="28">
        <f t="shared" si="6"/>
        <v>8.0757882209004518E-6</v>
      </c>
      <c r="Z15" s="28">
        <f t="shared" si="7"/>
        <v>1.1430070333808209E-5</v>
      </c>
      <c r="AA15" s="3">
        <f t="shared" si="8"/>
        <v>20.333337811691027</v>
      </c>
      <c r="AC15" s="3">
        <v>9</v>
      </c>
      <c r="AD15" s="3"/>
      <c r="AE15" s="3"/>
      <c r="AF15" s="3"/>
    </row>
    <row r="16" spans="2:32" x14ac:dyDescent="0.25">
      <c r="B16" s="3">
        <v>10</v>
      </c>
      <c r="C16" s="28">
        <f t="shared" si="0"/>
        <v>2.0416682422767685E-3</v>
      </c>
      <c r="D16" s="28">
        <f t="shared" si="1"/>
        <v>3.5466004281163449E-3</v>
      </c>
      <c r="E16" s="3">
        <f t="shared" si="2"/>
        <v>12.002357496192692</v>
      </c>
      <c r="G16" s="3">
        <v>10</v>
      </c>
      <c r="H16" s="3"/>
      <c r="I16" s="3"/>
      <c r="J16" s="3"/>
      <c r="M16" s="3">
        <v>10</v>
      </c>
      <c r="N16" s="28">
        <f t="shared" si="3"/>
        <v>2.949014927658476E-5</v>
      </c>
      <c r="O16" s="28">
        <f t="shared" si="4"/>
        <v>4.3947927648944779E-5</v>
      </c>
      <c r="P16" s="3">
        <f t="shared" si="5"/>
        <v>19.000020203703691</v>
      </c>
      <c r="R16" s="3">
        <v>10</v>
      </c>
      <c r="S16" s="3"/>
      <c r="T16" s="3"/>
      <c r="U16" s="3"/>
      <c r="X16" s="3">
        <v>10</v>
      </c>
      <c r="Y16" s="28">
        <f t="shared" si="6"/>
        <v>2.3688978781307974E-5</v>
      </c>
      <c r="Z16" s="28">
        <f t="shared" si="7"/>
        <v>3.5119049115116217E-5</v>
      </c>
      <c r="AA16" s="3">
        <f t="shared" si="8"/>
        <v>19.333349241761361</v>
      </c>
      <c r="AC16" s="3">
        <v>10</v>
      </c>
      <c r="AD16" s="3"/>
      <c r="AE16" s="3"/>
      <c r="AF16" s="3"/>
    </row>
    <row r="17" spans="2:33" x14ac:dyDescent="0.25">
      <c r="B17" s="3">
        <v>11</v>
      </c>
      <c r="C17" s="28">
        <f t="shared" si="0"/>
        <v>4.0833364845535396E-3</v>
      </c>
      <c r="D17" s="28">
        <f t="shared" si="1"/>
        <v>7.6299369126698827E-3</v>
      </c>
      <c r="E17" s="3">
        <f t="shared" si="2"/>
        <v>11.005904096620808</v>
      </c>
      <c r="M17" s="3">
        <v>11</v>
      </c>
      <c r="N17" s="28">
        <f t="shared" si="3"/>
        <v>7.7746757183723731E-5</v>
      </c>
      <c r="O17" s="28">
        <f t="shared" si="4"/>
        <v>1.2169468483266842E-4</v>
      </c>
      <c r="P17" s="3">
        <f t="shared" si="5"/>
        <v>18.000064151631339</v>
      </c>
      <c r="X17" s="3">
        <v>11</v>
      </c>
      <c r="Y17" s="28">
        <f t="shared" si="6"/>
        <v>6.3170610083487954E-5</v>
      </c>
      <c r="Z17" s="28">
        <f t="shared" si="7"/>
        <v>9.8289659198604225E-5</v>
      </c>
      <c r="AA17" s="3">
        <f t="shared" si="8"/>
        <v>18.333384360810474</v>
      </c>
    </row>
    <row r="18" spans="2:33" ht="15.6" x14ac:dyDescent="0.25">
      <c r="B18" s="3">
        <v>12</v>
      </c>
      <c r="C18" s="28">
        <f t="shared" si="0"/>
        <v>7.4861168883481556E-3</v>
      </c>
      <c r="D18" s="28">
        <f t="shared" si="1"/>
        <v>1.5116053801018037E-2</v>
      </c>
      <c r="E18" s="3">
        <f t="shared" si="2"/>
        <v>10.01353403353348</v>
      </c>
      <c r="G18" s="65" t="s">
        <v>34</v>
      </c>
      <c r="H18" s="65"/>
      <c r="I18" s="65"/>
      <c r="J18" s="65"/>
      <c r="K18" s="65"/>
      <c r="M18" s="3">
        <v>12</v>
      </c>
      <c r="N18" s="28">
        <f t="shared" si="3"/>
        <v>1.8788799652733198E-4</v>
      </c>
      <c r="O18" s="28">
        <f t="shared" si="4"/>
        <v>3.0958268136000052E-4</v>
      </c>
      <c r="P18" s="3">
        <f t="shared" si="5"/>
        <v>17.000185846316175</v>
      </c>
      <c r="R18" s="65" t="s">
        <v>34</v>
      </c>
      <c r="S18" s="65"/>
      <c r="T18" s="65"/>
      <c r="U18" s="65"/>
      <c r="V18" s="65"/>
      <c r="X18" s="3">
        <v>12</v>
      </c>
      <c r="Y18" s="28">
        <f t="shared" si="6"/>
        <v>1.5441704687074837E-4</v>
      </c>
      <c r="Z18" s="28">
        <f t="shared" si="7"/>
        <v>2.5270670606935273E-4</v>
      </c>
      <c r="AA18" s="3">
        <f t="shared" si="8"/>
        <v>17.333482650469669</v>
      </c>
      <c r="AC18" s="65" t="s">
        <v>34</v>
      </c>
      <c r="AD18" s="65"/>
      <c r="AE18" s="65"/>
      <c r="AF18" s="65"/>
      <c r="AG18" s="65"/>
    </row>
    <row r="19" spans="2:33" ht="15.6" x14ac:dyDescent="0.25">
      <c r="B19" s="3">
        <v>13</v>
      </c>
      <c r="C19" s="28">
        <f t="shared" si="0"/>
        <v>1.2668813195666099E-2</v>
      </c>
      <c r="D19" s="28">
        <f t="shared" si="1"/>
        <v>2.7784866996684143E-2</v>
      </c>
      <c r="E19" s="3">
        <f t="shared" si="2"/>
        <v>9.0286500873344977</v>
      </c>
      <c r="G19" s="48" t="s">
        <v>35</v>
      </c>
      <c r="H19" s="58" t="s">
        <v>36</v>
      </c>
      <c r="I19" s="69" t="s">
        <v>37</v>
      </c>
      <c r="J19" s="70"/>
      <c r="K19" s="71"/>
      <c r="M19" s="3">
        <v>13</v>
      </c>
      <c r="N19" s="28">
        <f t="shared" si="3"/>
        <v>4.1913476148404866E-4</v>
      </c>
      <c r="O19" s="28">
        <f t="shared" si="4"/>
        <v>7.287174428440489E-4</v>
      </c>
      <c r="P19" s="3">
        <f t="shared" si="5"/>
        <v>16.000495428997532</v>
      </c>
      <c r="R19" s="48" t="s">
        <v>35</v>
      </c>
      <c r="S19" s="58" t="s">
        <v>36</v>
      </c>
      <c r="T19" s="69" t="s">
        <v>37</v>
      </c>
      <c r="U19" s="70"/>
      <c r="V19" s="71"/>
      <c r="X19" s="3">
        <v>13</v>
      </c>
      <c r="Y19" s="28">
        <f t="shared" si="6"/>
        <v>3.4842820832373979E-4</v>
      </c>
      <c r="Z19" s="28">
        <f t="shared" si="7"/>
        <v>6.0113491439309284E-4</v>
      </c>
      <c r="AA19" s="3">
        <f t="shared" si="8"/>
        <v>16.333735357175744</v>
      </c>
      <c r="AC19" s="48" t="s">
        <v>35</v>
      </c>
      <c r="AD19" s="58" t="s">
        <v>36</v>
      </c>
      <c r="AE19" s="69" t="s">
        <v>37</v>
      </c>
      <c r="AF19" s="70"/>
      <c r="AG19" s="71"/>
    </row>
    <row r="20" spans="2:33" ht="15.6" x14ac:dyDescent="0.25">
      <c r="B20" s="3">
        <v>14</v>
      </c>
      <c r="C20" s="28">
        <f t="shared" si="0"/>
        <v>1.9908135021761034E-2</v>
      </c>
      <c r="D20" s="28">
        <f t="shared" si="1"/>
        <v>4.7693002018445153E-2</v>
      </c>
      <c r="E20" s="3">
        <f t="shared" si="2"/>
        <v>8.0564349543311806</v>
      </c>
      <c r="G20" s="59" t="s">
        <v>38</v>
      </c>
      <c r="H20" s="57" t="s">
        <v>39</v>
      </c>
      <c r="I20" s="57">
        <v>30</v>
      </c>
      <c r="J20" s="42"/>
      <c r="K20" s="42"/>
      <c r="M20" s="3">
        <v>14</v>
      </c>
      <c r="N20" s="28">
        <f t="shared" si="3"/>
        <v>8.6820772021695689E-4</v>
      </c>
      <c r="O20" s="28">
        <f t="shared" si="4"/>
        <v>1.5969251630610056E-3</v>
      </c>
      <c r="P20" s="3">
        <f t="shared" si="5"/>
        <v>15.001224146440377</v>
      </c>
      <c r="R20" s="59" t="s">
        <v>38</v>
      </c>
      <c r="S20" s="57" t="s">
        <v>39</v>
      </c>
      <c r="T20" s="57">
        <v>30</v>
      </c>
      <c r="U20" s="42"/>
      <c r="V20" s="42"/>
      <c r="X20" s="3">
        <v>14</v>
      </c>
      <c r="Y20" s="28">
        <f t="shared" si="6"/>
        <v>7.3004005553545552E-4</v>
      </c>
      <c r="Z20" s="28">
        <f t="shared" si="7"/>
        <v>1.3311749699285473E-3</v>
      </c>
      <c r="AA20" s="3">
        <f t="shared" si="8"/>
        <v>15.334336492090134</v>
      </c>
      <c r="AC20" s="59" t="s">
        <v>38</v>
      </c>
      <c r="AD20" s="57" t="s">
        <v>39</v>
      </c>
      <c r="AE20" s="57">
        <v>30</v>
      </c>
      <c r="AF20" s="42"/>
      <c r="AG20" s="42"/>
    </row>
    <row r="21" spans="2:33" ht="15.6" x14ac:dyDescent="0.25">
      <c r="B21" s="3">
        <v>15</v>
      </c>
      <c r="C21" s="28">
        <f t="shared" si="0"/>
        <v>2.9198598031916181E-2</v>
      </c>
      <c r="D21" s="28">
        <f t="shared" si="1"/>
        <v>7.6891600050361317E-2</v>
      </c>
      <c r="E21" s="3">
        <f t="shared" si="2"/>
        <v>7.1041279563496262</v>
      </c>
      <c r="G21" s="67" t="s">
        <v>40</v>
      </c>
      <c r="H21" s="64" t="s">
        <v>41</v>
      </c>
      <c r="I21" s="57" t="s">
        <v>42</v>
      </c>
      <c r="J21" s="57" t="s">
        <v>43</v>
      </c>
      <c r="K21" s="57" t="s">
        <v>44</v>
      </c>
      <c r="M21" s="3">
        <v>15</v>
      </c>
      <c r="N21" s="28">
        <f t="shared" si="3"/>
        <v>1.678534925752781E-3</v>
      </c>
      <c r="O21" s="28">
        <f t="shared" si="4"/>
        <v>3.2754600888137905E-3</v>
      </c>
      <c r="P21" s="3">
        <f t="shared" si="5"/>
        <v>14.002821071603439</v>
      </c>
      <c r="R21" s="67" t="s">
        <v>40</v>
      </c>
      <c r="S21" s="64" t="s">
        <v>41</v>
      </c>
      <c r="T21" s="57" t="s">
        <v>42</v>
      </c>
      <c r="U21" s="57" t="s">
        <v>43</v>
      </c>
      <c r="V21" s="57" t="s">
        <v>44</v>
      </c>
      <c r="X21" s="3">
        <v>15</v>
      </c>
      <c r="Y21" s="28">
        <f t="shared" si="6"/>
        <v>1.4276338863804447E-3</v>
      </c>
      <c r="Z21" s="28">
        <f t="shared" si="7"/>
        <v>2.7588088563089935E-3</v>
      </c>
      <c r="AA21" s="3">
        <f t="shared" si="8"/>
        <v>14.335667667060063</v>
      </c>
      <c r="AC21" s="67" t="s">
        <v>40</v>
      </c>
      <c r="AD21" s="64" t="s">
        <v>41</v>
      </c>
      <c r="AE21" s="57" t="s">
        <v>42</v>
      </c>
      <c r="AF21" s="57" t="s">
        <v>43</v>
      </c>
      <c r="AG21" s="57" t="s">
        <v>44</v>
      </c>
    </row>
    <row r="22" spans="2:33" ht="15.6" x14ac:dyDescent="0.25">
      <c r="B22" s="3">
        <v>16</v>
      </c>
      <c r="C22" s="28">
        <f t="shared" si="0"/>
        <v>4.0148072293884729E-2</v>
      </c>
      <c r="D22" s="28">
        <f t="shared" si="1"/>
        <v>0.11703967234424603</v>
      </c>
      <c r="E22" s="3">
        <f t="shared" si="2"/>
        <v>6.1810195563999883</v>
      </c>
      <c r="G22" s="67"/>
      <c r="H22" s="64"/>
      <c r="I22" s="57">
        <v>2</v>
      </c>
      <c r="J22" s="57">
        <v>3</v>
      </c>
      <c r="K22" s="57">
        <v>2</v>
      </c>
      <c r="M22" s="3">
        <v>16</v>
      </c>
      <c r="N22" s="28">
        <f t="shared" si="3"/>
        <v>3.0423445529269215E-3</v>
      </c>
      <c r="O22" s="28">
        <f t="shared" si="4"/>
        <v>6.3178046417407142E-3</v>
      </c>
      <c r="P22" s="3">
        <f t="shared" si="5"/>
        <v>13.006096531692252</v>
      </c>
      <c r="R22" s="67"/>
      <c r="S22" s="64"/>
      <c r="T22" s="57">
        <v>2</v>
      </c>
      <c r="U22" s="57">
        <v>3</v>
      </c>
      <c r="V22" s="57">
        <v>2</v>
      </c>
      <c r="X22" s="3">
        <v>16</v>
      </c>
      <c r="Y22" s="28">
        <f t="shared" si="6"/>
        <v>2.6173287916974792E-3</v>
      </c>
      <c r="Z22" s="28">
        <f t="shared" si="7"/>
        <v>5.3761376480064797E-3</v>
      </c>
      <c r="AA22" s="3">
        <f t="shared" si="8"/>
        <v>13.338426475916371</v>
      </c>
      <c r="AC22" s="67"/>
      <c r="AD22" s="64"/>
      <c r="AE22" s="57">
        <v>2</v>
      </c>
      <c r="AF22" s="57">
        <v>3</v>
      </c>
      <c r="AG22" s="57">
        <v>2</v>
      </c>
    </row>
    <row r="23" spans="2:33" ht="15.6" x14ac:dyDescent="0.25">
      <c r="B23" s="3">
        <v>17</v>
      </c>
      <c r="C23" s="28">
        <f t="shared" si="0"/>
        <v>5.1956328850909644E-2</v>
      </c>
      <c r="D23" s="28">
        <f t="shared" si="1"/>
        <v>0.16899600119515565</v>
      </c>
      <c r="E23" s="3">
        <f t="shared" si="2"/>
        <v>5.2980592287442336</v>
      </c>
      <c r="G23" s="63" t="s">
        <v>45</v>
      </c>
      <c r="H23" s="64" t="s">
        <v>46</v>
      </c>
      <c r="I23" s="57" t="s">
        <v>42</v>
      </c>
      <c r="J23" s="57" t="s">
        <v>43</v>
      </c>
      <c r="K23" s="57" t="s">
        <v>44</v>
      </c>
      <c r="M23" s="3">
        <v>17</v>
      </c>
      <c r="N23" s="28">
        <f t="shared" si="3"/>
        <v>5.1898818844047494E-3</v>
      </c>
      <c r="O23" s="28">
        <f t="shared" si="4"/>
        <v>1.1507686526145462E-2</v>
      </c>
      <c r="P23" s="3">
        <f t="shared" si="5"/>
        <v>12.012414336333991</v>
      </c>
      <c r="R23" s="63" t="s">
        <v>45</v>
      </c>
      <c r="S23" s="64" t="s">
        <v>46</v>
      </c>
      <c r="T23" s="57" t="s">
        <v>42</v>
      </c>
      <c r="U23" s="57" t="s">
        <v>43</v>
      </c>
      <c r="V23" s="57" t="s">
        <v>44</v>
      </c>
      <c r="X23" s="3">
        <v>17</v>
      </c>
      <c r="Y23" s="28">
        <f t="shared" si="6"/>
        <v>4.5161751699878102E-3</v>
      </c>
      <c r="Z23" s="28">
        <f t="shared" si="7"/>
        <v>9.8923128179942942E-3</v>
      </c>
      <c r="AA23" s="3">
        <f t="shared" si="8"/>
        <v>12.343802613564378</v>
      </c>
      <c r="AC23" s="63" t="s">
        <v>45</v>
      </c>
      <c r="AD23" s="64" t="s">
        <v>46</v>
      </c>
      <c r="AE23" s="57" t="s">
        <v>42</v>
      </c>
      <c r="AF23" s="57" t="s">
        <v>43</v>
      </c>
      <c r="AG23" s="57" t="s">
        <v>44</v>
      </c>
    </row>
    <row r="24" spans="2:33" ht="15.6" x14ac:dyDescent="0.25">
      <c r="B24" s="3">
        <v>18</v>
      </c>
      <c r="C24" s="28">
        <f t="shared" si="0"/>
        <v>6.3502179706667328E-2</v>
      </c>
      <c r="D24" s="28">
        <f t="shared" si="1"/>
        <v>0.23249818090182309</v>
      </c>
      <c r="E24" s="3">
        <f t="shared" si="2"/>
        <v>4.4670552299393886</v>
      </c>
      <c r="G24" s="63"/>
      <c r="H24" s="64"/>
      <c r="I24" s="57">
        <v>30</v>
      </c>
      <c r="J24" s="57">
        <v>40</v>
      </c>
      <c r="K24" s="57">
        <v>50</v>
      </c>
      <c r="M24" s="3">
        <v>18</v>
      </c>
      <c r="N24" s="28">
        <f t="shared" si="3"/>
        <v>8.3614763693187523E-3</v>
      </c>
      <c r="O24" s="28">
        <f t="shared" si="4"/>
        <v>1.986916289546423E-2</v>
      </c>
      <c r="P24" s="3">
        <f t="shared" si="5"/>
        <v>11.023922022860136</v>
      </c>
      <c r="R24" s="63"/>
      <c r="S24" s="64"/>
      <c r="T24" s="57">
        <v>30</v>
      </c>
      <c r="U24" s="57">
        <v>40</v>
      </c>
      <c r="V24" s="57">
        <v>50</v>
      </c>
      <c r="X24" s="3">
        <v>18</v>
      </c>
      <c r="Y24" s="28">
        <f t="shared" si="6"/>
        <v>7.3596928696097715E-3</v>
      </c>
      <c r="Z24" s="28">
        <f t="shared" si="7"/>
        <v>1.7252005687604061E-2</v>
      </c>
      <c r="AA24" s="3">
        <f t="shared" si="8"/>
        <v>11.353694926382371</v>
      </c>
      <c r="AC24" s="63"/>
      <c r="AD24" s="64"/>
      <c r="AE24" s="57">
        <v>30</v>
      </c>
      <c r="AF24" s="57">
        <v>40</v>
      </c>
      <c r="AG24" s="57">
        <v>50</v>
      </c>
    </row>
    <row r="25" spans="2:33" ht="15.6" x14ac:dyDescent="0.25">
      <c r="B25" s="3">
        <v>19</v>
      </c>
      <c r="C25" s="28">
        <f t="shared" si="0"/>
        <v>7.3528839660351675E-2</v>
      </c>
      <c r="D25" s="28">
        <f t="shared" si="1"/>
        <v>0.30602702056217473</v>
      </c>
      <c r="E25" s="3">
        <f t="shared" si="2"/>
        <v>3.6995534108412125</v>
      </c>
      <c r="G25" s="59" t="s">
        <v>47</v>
      </c>
      <c r="H25" s="57" t="s">
        <v>48</v>
      </c>
      <c r="I25" s="57">
        <v>150</v>
      </c>
      <c r="J25" s="42"/>
      <c r="K25" s="42"/>
      <c r="M25" s="3">
        <v>19</v>
      </c>
      <c r="N25" s="28">
        <f t="shared" si="3"/>
        <v>1.2762253405802323E-2</v>
      </c>
      <c r="O25" s="28">
        <f t="shared" si="4"/>
        <v>3.2631416301266543E-2</v>
      </c>
      <c r="P25" s="3">
        <f t="shared" si="5"/>
        <v>10.043791185755603</v>
      </c>
      <c r="R25" s="59" t="s">
        <v>47</v>
      </c>
      <c r="S25" s="57" t="s">
        <v>48</v>
      </c>
      <c r="T25" s="57">
        <v>150</v>
      </c>
      <c r="U25" s="42"/>
      <c r="V25" s="42"/>
      <c r="X25" s="3">
        <v>19</v>
      </c>
      <c r="Y25" s="28">
        <f t="shared" si="6"/>
        <v>1.1362332851327385E-2</v>
      </c>
      <c r="Z25" s="28">
        <f t="shared" si="7"/>
        <v>2.861433853893143E-2</v>
      </c>
      <c r="AA25" s="3">
        <f t="shared" si="8"/>
        <v>10.370946932069977</v>
      </c>
      <c r="AC25" s="59" t="s">
        <v>47</v>
      </c>
      <c r="AD25" s="57" t="s">
        <v>48</v>
      </c>
      <c r="AE25" s="57">
        <v>150</v>
      </c>
      <c r="AF25" s="42"/>
      <c r="AG25" s="42"/>
    </row>
    <row r="26" spans="2:33" ht="15.6" x14ac:dyDescent="0.25">
      <c r="B26" s="3">
        <v>20</v>
      </c>
      <c r="C26" s="28">
        <f t="shared" si="0"/>
        <v>8.0881723626386834E-2</v>
      </c>
      <c r="D26" s="28">
        <f t="shared" si="1"/>
        <v>0.38690874418856158</v>
      </c>
      <c r="E26" s="3">
        <f t="shared" si="2"/>
        <v>3.0055804314033869</v>
      </c>
      <c r="G26" s="56" t="s">
        <v>49</v>
      </c>
      <c r="H26" s="57" t="s">
        <v>50</v>
      </c>
      <c r="I26" s="43">
        <v>0.2</v>
      </c>
      <c r="J26" s="42"/>
      <c r="K26" s="42"/>
      <c r="M26" s="3">
        <v>20</v>
      </c>
      <c r="N26" s="28">
        <f t="shared" si="3"/>
        <v>1.8505267438413374E-2</v>
      </c>
      <c r="O26" s="28">
        <f t="shared" si="4"/>
        <v>5.1136683739679896E-2</v>
      </c>
      <c r="P26" s="3">
        <f t="shared" si="5"/>
        <v>9.0764226020568675</v>
      </c>
      <c r="R26" s="56" t="s">
        <v>49</v>
      </c>
      <c r="S26" s="57" t="s">
        <v>50</v>
      </c>
      <c r="T26" s="43">
        <v>0.2</v>
      </c>
      <c r="U26" s="42"/>
      <c r="V26" s="42"/>
      <c r="X26" s="3">
        <v>20</v>
      </c>
      <c r="Y26" s="28">
        <f t="shared" si="6"/>
        <v>1.6664754848613472E-2</v>
      </c>
      <c r="Z26" s="28">
        <f t="shared" si="7"/>
        <v>4.5279093387544884E-2</v>
      </c>
      <c r="AA26" s="3">
        <f t="shared" si="8"/>
        <v>9.399561270608908</v>
      </c>
      <c r="AC26" s="56" t="s">
        <v>49</v>
      </c>
      <c r="AD26" s="57" t="s">
        <v>50</v>
      </c>
      <c r="AE26" s="43">
        <v>0.2</v>
      </c>
      <c r="AF26" s="42"/>
      <c r="AG26" s="42"/>
    </row>
    <row r="27" spans="2:33" ht="15.6" x14ac:dyDescent="0.25">
      <c r="B27" s="3">
        <v>21</v>
      </c>
      <c r="C27" s="28">
        <f t="shared" si="0"/>
        <v>8.4733234275262401E-2</v>
      </c>
      <c r="D27" s="28">
        <f t="shared" si="1"/>
        <v>0.47164197846382394</v>
      </c>
      <c r="E27" s="3">
        <f t="shared" si="2"/>
        <v>2.3924891755919488</v>
      </c>
      <c r="G27" s="63" t="s">
        <v>51</v>
      </c>
      <c r="H27" s="64" t="s">
        <v>52</v>
      </c>
      <c r="I27" s="57" t="s">
        <v>42</v>
      </c>
      <c r="J27" s="57" t="s">
        <v>43</v>
      </c>
      <c r="K27" s="57" t="s">
        <v>44</v>
      </c>
      <c r="M27" s="3">
        <v>21</v>
      </c>
      <c r="N27" s="28">
        <f t="shared" si="3"/>
        <v>2.5554893129237498E-2</v>
      </c>
      <c r="O27" s="28">
        <f t="shared" si="4"/>
        <v>7.669157686891738E-2</v>
      </c>
      <c r="P27" s="3">
        <f t="shared" si="5"/>
        <v>8.1275592857965488</v>
      </c>
      <c r="R27" s="63" t="s">
        <v>51</v>
      </c>
      <c r="S27" s="64" t="s">
        <v>52</v>
      </c>
      <c r="T27" s="57" t="s">
        <v>42</v>
      </c>
      <c r="U27" s="57" t="s">
        <v>43</v>
      </c>
      <c r="V27" s="57" t="s">
        <v>44</v>
      </c>
      <c r="X27" s="3">
        <v>21</v>
      </c>
      <c r="Y27" s="28">
        <f t="shared" si="6"/>
        <v>2.3277752804412456E-2</v>
      </c>
      <c r="Z27" s="28">
        <f t="shared" si="7"/>
        <v>6.8556846191957344E-2</v>
      </c>
      <c r="AA27" s="3">
        <f t="shared" si="8"/>
        <v>8.4448403639964535</v>
      </c>
      <c r="AC27" s="63" t="s">
        <v>51</v>
      </c>
      <c r="AD27" s="64" t="s">
        <v>52</v>
      </c>
      <c r="AE27" s="57" t="s">
        <v>42</v>
      </c>
      <c r="AF27" s="57" t="s">
        <v>43</v>
      </c>
      <c r="AG27" s="57" t="s">
        <v>44</v>
      </c>
    </row>
    <row r="28" spans="2:33" ht="15.6" x14ac:dyDescent="0.25">
      <c r="B28" s="3">
        <v>22</v>
      </c>
      <c r="C28" s="28">
        <f t="shared" si="0"/>
        <v>8.4733234275262401E-2</v>
      </c>
      <c r="D28" s="28">
        <f t="shared" si="1"/>
        <v>0.55637521273908641</v>
      </c>
      <c r="E28" s="3">
        <f t="shared" si="2"/>
        <v>1.8641311540557728</v>
      </c>
      <c r="G28" s="63"/>
      <c r="H28" s="64"/>
      <c r="I28" s="57">
        <v>45</v>
      </c>
      <c r="J28" s="57">
        <v>60</v>
      </c>
      <c r="K28" s="57">
        <v>75</v>
      </c>
      <c r="M28" s="3">
        <v>22</v>
      </c>
      <c r="N28" s="28">
        <f t="shared" si="3"/>
        <v>3.3685995488540336E-2</v>
      </c>
      <c r="O28" s="28">
        <f t="shared" si="4"/>
        <v>0.11037757235745775</v>
      </c>
      <c r="P28" s="3">
        <f t="shared" si="5"/>
        <v>7.2042508626654662</v>
      </c>
      <c r="R28" s="63"/>
      <c r="S28" s="64"/>
      <c r="T28" s="57">
        <v>45</v>
      </c>
      <c r="U28" s="57">
        <v>60</v>
      </c>
      <c r="V28" s="57">
        <v>75</v>
      </c>
      <c r="X28" s="3">
        <v>22</v>
      </c>
      <c r="Y28" s="28">
        <f t="shared" si="6"/>
        <v>3.1037003739216616E-2</v>
      </c>
      <c r="Z28" s="28">
        <f t="shared" si="7"/>
        <v>9.9593849931174039E-2</v>
      </c>
      <c r="AA28" s="3">
        <f t="shared" si="8"/>
        <v>7.5133972101884101</v>
      </c>
      <c r="AC28" s="63"/>
      <c r="AD28" s="64"/>
      <c r="AE28" s="57">
        <v>45</v>
      </c>
      <c r="AF28" s="57">
        <v>60</v>
      </c>
      <c r="AG28" s="57">
        <v>75</v>
      </c>
    </row>
    <row r="29" spans="2:33" x14ac:dyDescent="0.25">
      <c r="B29" s="3">
        <v>23</v>
      </c>
      <c r="C29" s="28">
        <f t="shared" si="0"/>
        <v>8.1049180611120555E-2</v>
      </c>
      <c r="D29" s="28">
        <f t="shared" si="1"/>
        <v>0.63742439335020684</v>
      </c>
      <c r="E29" s="3">
        <f t="shared" si="2"/>
        <v>1.420506366794859</v>
      </c>
      <c r="G29" s="49" t="s">
        <v>72</v>
      </c>
      <c r="H29" s="50" t="s">
        <v>73</v>
      </c>
      <c r="I29" s="50">
        <v>360</v>
      </c>
      <c r="J29" s="50"/>
      <c r="K29" s="50"/>
      <c r="M29" s="3">
        <v>23</v>
      </c>
      <c r="N29" s="28">
        <f t="shared" si="3"/>
        <v>4.2473646485550881E-2</v>
      </c>
      <c r="O29" s="28">
        <f t="shared" si="4"/>
        <v>0.15285121884300865</v>
      </c>
      <c r="P29" s="3">
        <f t="shared" si="5"/>
        <v>6.3146284350229234</v>
      </c>
      <c r="R29" s="49" t="s">
        <v>72</v>
      </c>
      <c r="S29" s="50" t="s">
        <v>73</v>
      </c>
      <c r="T29" s="50">
        <v>320</v>
      </c>
      <c r="U29" s="50"/>
      <c r="V29" s="50"/>
      <c r="X29" s="3">
        <v>23</v>
      </c>
      <c r="Y29" s="28">
        <f t="shared" si="6"/>
        <v>3.9583425058711062E-2</v>
      </c>
      <c r="Z29" s="28">
        <f t="shared" si="7"/>
        <v>0.13917727498988508</v>
      </c>
      <c r="AA29" s="3">
        <f t="shared" si="8"/>
        <v>6.6129910601195849</v>
      </c>
      <c r="AC29" s="49" t="s">
        <v>72</v>
      </c>
      <c r="AD29" s="50" t="s">
        <v>73</v>
      </c>
      <c r="AE29" s="50">
        <v>470</v>
      </c>
      <c r="AF29" s="50"/>
      <c r="AG29" s="50"/>
    </row>
    <row r="30" spans="2:33" x14ac:dyDescent="0.25">
      <c r="B30" s="54">
        <v>24</v>
      </c>
      <c r="C30" s="60">
        <f t="shared" si="0"/>
        <v>7.4295082226860515E-2</v>
      </c>
      <c r="D30" s="60">
        <f t="shared" si="1"/>
        <v>0.71171947557706738</v>
      </c>
      <c r="E30" s="54">
        <f t="shared" si="2"/>
        <v>1.057930760145066</v>
      </c>
      <c r="G30" s="29"/>
      <c r="I30" s="21"/>
      <c r="M30" s="3">
        <v>24</v>
      </c>
      <c r="N30" s="28">
        <f t="shared" si="3"/>
        <v>5.1322322836707297E-2</v>
      </c>
      <c r="O30" s="28">
        <f t="shared" si="4"/>
        <v>0.20417354167971596</v>
      </c>
      <c r="P30" s="3">
        <f t="shared" si="5"/>
        <v>5.467479653865932</v>
      </c>
      <c r="R30" s="29"/>
      <c r="T30" s="21"/>
      <c r="X30" s="3">
        <v>24</v>
      </c>
      <c r="Y30" s="28">
        <f t="shared" si="6"/>
        <v>4.837974173842461E-2</v>
      </c>
      <c r="Z30" s="28">
        <f t="shared" si="7"/>
        <v>0.18755701672830968</v>
      </c>
      <c r="AA30" s="3">
        <f t="shared" si="8"/>
        <v>5.7521683351094683</v>
      </c>
      <c r="AC30" s="29"/>
      <c r="AE30" s="21"/>
    </row>
    <row r="31" spans="2:33" x14ac:dyDescent="0.25">
      <c r="B31" s="3">
        <v>25</v>
      </c>
      <c r="C31" s="28">
        <f t="shared" si="0"/>
        <v>6.5379672359637264E-2</v>
      </c>
      <c r="D31" s="28">
        <f t="shared" si="1"/>
        <v>0.77709914793670465</v>
      </c>
      <c r="E31" s="3">
        <f t="shared" si="2"/>
        <v>0.76965023572213376</v>
      </c>
      <c r="G31" s="29"/>
      <c r="I31" s="21"/>
      <c r="M31" s="3">
        <v>25</v>
      </c>
      <c r="N31" s="28">
        <f t="shared" si="3"/>
        <v>5.9533894490580504E-2</v>
      </c>
      <c r="O31" s="28">
        <f t="shared" si="4"/>
        <v>0.26370743617029641</v>
      </c>
      <c r="P31" s="3">
        <f t="shared" si="5"/>
        <v>4.6716531955456491</v>
      </c>
      <c r="R31" s="29"/>
      <c r="T31" s="21"/>
      <c r="X31" s="3">
        <v>25</v>
      </c>
      <c r="Y31" s="28">
        <f t="shared" si="6"/>
        <v>5.6765563639751535E-2</v>
      </c>
      <c r="Z31" s="28">
        <f t="shared" si="7"/>
        <v>0.24432258036806118</v>
      </c>
      <c r="AA31" s="3">
        <f t="shared" si="8"/>
        <v>4.9397253518377795</v>
      </c>
      <c r="AC31" s="29"/>
      <c r="AE31" s="21"/>
    </row>
    <row r="32" spans="2:33" x14ac:dyDescent="0.25">
      <c r="B32" s="3">
        <v>26</v>
      </c>
      <c r="C32" s="28">
        <f t="shared" si="0"/>
        <v>5.5321261227385378E-2</v>
      </c>
      <c r="D32" s="28">
        <f t="shared" si="1"/>
        <v>0.83242040916408999</v>
      </c>
      <c r="E32" s="3">
        <f t="shared" si="2"/>
        <v>0.54674938365883818</v>
      </c>
      <c r="M32" s="3">
        <v>26</v>
      </c>
      <c r="N32" s="28">
        <f t="shared" si="3"/>
        <v>6.6403190008724355E-2</v>
      </c>
      <c r="O32" s="28">
        <f t="shared" si="4"/>
        <v>0.33011062617902076</v>
      </c>
      <c r="P32" s="3">
        <f t="shared" si="5"/>
        <v>3.9353606317159442</v>
      </c>
      <c r="X32" s="3">
        <v>26</v>
      </c>
      <c r="Y32" s="28">
        <f t="shared" si="6"/>
        <v>6.4043200003822243E-2</v>
      </c>
      <c r="Z32" s="28">
        <f t="shared" si="7"/>
        <v>0.30836578037188345</v>
      </c>
      <c r="AA32" s="3">
        <f t="shared" si="8"/>
        <v>4.1840479322058401</v>
      </c>
    </row>
    <row r="33" spans="2:27" x14ac:dyDescent="0.25">
      <c r="B33" s="3">
        <v>27</v>
      </c>
      <c r="C33" s="28">
        <f t="shared" si="0"/>
        <v>4.5076583222314018E-2</v>
      </c>
      <c r="D33" s="28">
        <f t="shared" si="1"/>
        <v>0.877496992386404</v>
      </c>
      <c r="E33" s="3">
        <f t="shared" si="2"/>
        <v>0.3791697928229284</v>
      </c>
      <c r="M33" s="3">
        <v>27</v>
      </c>
      <c r="N33" s="28">
        <f t="shared" si="3"/>
        <v>7.1321944824185454E-2</v>
      </c>
      <c r="O33" s="28">
        <f t="shared" si="4"/>
        <v>0.40143257100320628</v>
      </c>
      <c r="P33" s="3">
        <f t="shared" si="5"/>
        <v>3.2654712578949656</v>
      </c>
      <c r="X33" s="3">
        <v>27</v>
      </c>
      <c r="Y33" s="28">
        <f t="shared" si="6"/>
        <v>6.9577797535016819E-2</v>
      </c>
      <c r="Z33" s="28">
        <f t="shared" si="7"/>
        <v>0.37794357790690025</v>
      </c>
      <c r="AA33" s="3">
        <f t="shared" si="8"/>
        <v>3.4924137125777257</v>
      </c>
    </row>
    <row r="34" spans="2:27" x14ac:dyDescent="0.25">
      <c r="B34" s="3">
        <v>28</v>
      </c>
      <c r="C34" s="28">
        <f t="shared" si="0"/>
        <v>3.5417315388961007E-2</v>
      </c>
      <c r="D34" s="28">
        <f t="shared" si="1"/>
        <v>0.91291430777536497</v>
      </c>
      <c r="E34" s="3">
        <f t="shared" si="2"/>
        <v>0.25666678520933206</v>
      </c>
      <c r="M34" s="3">
        <v>28</v>
      </c>
      <c r="N34" s="28">
        <f t="shared" si="3"/>
        <v>7.3869157139334923E-2</v>
      </c>
      <c r="O34" s="28">
        <f t="shared" si="4"/>
        <v>0.47530172814254112</v>
      </c>
      <c r="P34" s="3">
        <f t="shared" si="5"/>
        <v>2.6669038288981719</v>
      </c>
      <c r="X34" s="3">
        <v>28</v>
      </c>
      <c r="Y34" s="28">
        <f t="shared" si="6"/>
        <v>7.2891025989065203E-2</v>
      </c>
      <c r="Z34" s="28">
        <f t="shared" si="7"/>
        <v>0.45083460389596547</v>
      </c>
      <c r="AA34" s="3">
        <f t="shared" si="8"/>
        <v>2.8703572904846246</v>
      </c>
    </row>
    <row r="35" spans="2:27" x14ac:dyDescent="0.25">
      <c r="B35" s="3">
        <v>29</v>
      </c>
      <c r="C35" s="28">
        <f t="shared" si="0"/>
        <v>2.6868308226108334E-2</v>
      </c>
      <c r="D35" s="28">
        <f t="shared" si="1"/>
        <v>0.93978261600147328</v>
      </c>
      <c r="E35" s="3">
        <f t="shared" si="2"/>
        <v>0.16958109298469637</v>
      </c>
      <c r="M35" s="3">
        <v>29</v>
      </c>
      <c r="N35" s="28">
        <f t="shared" si="3"/>
        <v>7.3869157139334937E-2</v>
      </c>
      <c r="O35" s="28">
        <f t="shared" si="4"/>
        <v>0.54917088528187608</v>
      </c>
      <c r="P35" s="3">
        <f t="shared" si="5"/>
        <v>2.1422055570407132</v>
      </c>
      <c r="X35" s="3">
        <v>29</v>
      </c>
      <c r="Y35" s="28">
        <f t="shared" si="6"/>
        <v>7.3728853873996983E-2</v>
      </c>
      <c r="Z35" s="28">
        <f t="shared" si="7"/>
        <v>0.52456345776996249</v>
      </c>
      <c r="AA35" s="3">
        <f t="shared" si="8"/>
        <v>2.3211918943805903</v>
      </c>
    </row>
    <row r="36" spans="2:27" x14ac:dyDescent="0.25">
      <c r="B36" s="3">
        <v>30</v>
      </c>
      <c r="C36" s="28">
        <f t="shared" si="0"/>
        <v>1.9703426032479456E-2</v>
      </c>
      <c r="D36" s="28">
        <f t="shared" si="1"/>
        <v>0.95948604203395282</v>
      </c>
      <c r="E36" s="3">
        <f t="shared" si="2"/>
        <v>0.10936370898617065</v>
      </c>
      <c r="M36" s="3">
        <v>30</v>
      </c>
      <c r="N36" s="28">
        <f t="shared" si="3"/>
        <v>7.1406851901357093E-2</v>
      </c>
      <c r="O36" s="28">
        <f t="shared" si="4"/>
        <v>0.62057773718323328</v>
      </c>
      <c r="P36" s="3">
        <f t="shared" si="5"/>
        <v>1.691376442322589</v>
      </c>
      <c r="X36" s="3">
        <v>30</v>
      </c>
      <c r="Y36" s="28">
        <f t="shared" si="6"/>
        <v>7.2090434899019271E-2</v>
      </c>
      <c r="Z36" s="28">
        <f t="shared" si="7"/>
        <v>0.59665389266898172</v>
      </c>
      <c r="AA36" s="3">
        <f t="shared" si="8"/>
        <v>1.8457553521505525</v>
      </c>
    </row>
    <row r="37" spans="2:27" x14ac:dyDescent="0.25">
      <c r="B37" s="3">
        <v>31</v>
      </c>
      <c r="C37" s="28">
        <f t="shared" si="0"/>
        <v>1.3983076539178975E-2</v>
      </c>
      <c r="D37" s="28">
        <f t="shared" si="1"/>
        <v>0.9734691185731319</v>
      </c>
      <c r="E37" s="3">
        <f t="shared" si="2"/>
        <v>6.8849751020124528E-2</v>
      </c>
      <c r="M37" s="3">
        <v>31</v>
      </c>
      <c r="N37" s="28">
        <f t="shared" si="3"/>
        <v>6.6799958230301798E-2</v>
      </c>
      <c r="O37" s="28">
        <f t="shared" si="4"/>
        <v>0.68737769541353499</v>
      </c>
      <c r="P37" s="3">
        <f t="shared" si="5"/>
        <v>1.311954179505822</v>
      </c>
      <c r="X37" s="3">
        <v>31</v>
      </c>
      <c r="Y37" s="28">
        <f t="shared" si="6"/>
        <v>6.8214605065738648E-2</v>
      </c>
      <c r="Z37" s="28">
        <f t="shared" si="7"/>
        <v>0.66486849773472034</v>
      </c>
      <c r="AA37" s="3">
        <f t="shared" si="8"/>
        <v>1.442409244819534</v>
      </c>
    </row>
    <row r="38" spans="2:27" x14ac:dyDescent="0.25">
      <c r="B38" s="3">
        <v>32</v>
      </c>
      <c r="C38" s="28">
        <f t="shared" si="0"/>
        <v>9.6133651206855332E-3</v>
      </c>
      <c r="D38" s="28">
        <f t="shared" si="1"/>
        <v>0.98308248369381723</v>
      </c>
      <c r="E38" s="3">
        <f t="shared" si="2"/>
        <v>4.2318869593254066E-2</v>
      </c>
      <c r="M38" s="54">
        <v>32</v>
      </c>
      <c r="N38" s="60">
        <f t="shared" si="3"/>
        <v>6.0537462146210995E-2</v>
      </c>
      <c r="O38" s="60">
        <f t="shared" si="4"/>
        <v>0.74791515755974602</v>
      </c>
      <c r="P38" s="54">
        <f t="shared" si="5"/>
        <v>0.99933187491935693</v>
      </c>
      <c r="X38" s="3">
        <v>32</v>
      </c>
      <c r="Y38" s="28">
        <f t="shared" si="6"/>
        <v>6.2530054643593749E-2</v>
      </c>
      <c r="Z38" s="28">
        <f t="shared" si="7"/>
        <v>0.72739855237831419</v>
      </c>
      <c r="AA38" s="3">
        <f t="shared" si="8"/>
        <v>1.1072777425542539</v>
      </c>
    </row>
    <row r="39" spans="2:27" x14ac:dyDescent="0.25">
      <c r="B39" s="3">
        <v>33</v>
      </c>
      <c r="C39" s="28">
        <f t="shared" si="0"/>
        <v>6.4089100804570354E-3</v>
      </c>
      <c r="D39" s="28">
        <f t="shared" si="1"/>
        <v>0.98949139377427442</v>
      </c>
      <c r="E39" s="3">
        <f t="shared" si="2"/>
        <v>2.540135328707338E-2</v>
      </c>
      <c r="M39" s="3">
        <v>33</v>
      </c>
      <c r="N39" s="28">
        <f t="shared" si="3"/>
        <v>5.319958794667029E-2</v>
      </c>
      <c r="O39" s="28">
        <f t="shared" si="4"/>
        <v>0.80111474550641626</v>
      </c>
      <c r="P39" s="3">
        <f t="shared" si="5"/>
        <v>0.7472470324791034</v>
      </c>
      <c r="X39" s="54">
        <v>33</v>
      </c>
      <c r="Y39" s="60">
        <f t="shared" si="6"/>
        <v>5.5582270794305562E-2</v>
      </c>
      <c r="Z39" s="60">
        <f t="shared" si="7"/>
        <v>0.78298082317261963</v>
      </c>
      <c r="AA39" s="54">
        <f t="shared" si="8"/>
        <v>0.83467629493256812</v>
      </c>
    </row>
    <row r="40" spans="2:27" x14ac:dyDescent="0.25">
      <c r="B40" s="3">
        <v>34</v>
      </c>
      <c r="C40" s="28">
        <f t="shared" si="0"/>
        <v>4.1469418167663164E-3</v>
      </c>
      <c r="D40" s="28">
        <f t="shared" si="1"/>
        <v>0.99363833559104064</v>
      </c>
      <c r="E40" s="3">
        <f t="shared" si="2"/>
        <v>1.4892747061346689E-2</v>
      </c>
      <c r="M40" s="3">
        <v>34</v>
      </c>
      <c r="N40" s="28">
        <f t="shared" si="3"/>
        <v>4.5376119130983439E-2</v>
      </c>
      <c r="O40" s="28">
        <f t="shared" si="4"/>
        <v>0.84649086463739975</v>
      </c>
      <c r="P40" s="3">
        <f t="shared" si="5"/>
        <v>0.54836177798551844</v>
      </c>
      <c r="X40" s="3">
        <v>34</v>
      </c>
      <c r="Y40" s="28">
        <f t="shared" si="6"/>
        <v>4.7953331665675385E-2</v>
      </c>
      <c r="Z40" s="28">
        <f t="shared" si="7"/>
        <v>0.83093415483829502</v>
      </c>
      <c r="AA40" s="3">
        <f t="shared" si="8"/>
        <v>0.61765711810518786</v>
      </c>
    </row>
    <row r="41" spans="2:27" x14ac:dyDescent="0.25">
      <c r="B41" s="3">
        <v>35</v>
      </c>
      <c r="C41" s="28">
        <f t="shared" si="0"/>
        <v>2.6066491419674013E-3</v>
      </c>
      <c r="D41" s="28">
        <f t="shared" si="1"/>
        <v>0.99624498473300815</v>
      </c>
      <c r="E41" s="3">
        <f t="shared" si="2"/>
        <v>8.5310826523888328E-3</v>
      </c>
      <c r="M41" s="3">
        <v>35</v>
      </c>
      <c r="N41" s="28">
        <f t="shared" si="3"/>
        <v>3.7597355851386308E-2</v>
      </c>
      <c r="O41" s="28">
        <f t="shared" si="4"/>
        <v>0.8840882204887861</v>
      </c>
      <c r="P41" s="3">
        <f t="shared" si="5"/>
        <v>0.39485264262291953</v>
      </c>
      <c r="X41" s="3">
        <v>35</v>
      </c>
      <c r="Y41" s="28">
        <f t="shared" si="6"/>
        <v>4.0189458919804154E-2</v>
      </c>
      <c r="Z41" s="28">
        <f t="shared" si="7"/>
        <v>0.87112361375809921</v>
      </c>
      <c r="AA41" s="3">
        <f t="shared" si="8"/>
        <v>0.44859127294348378</v>
      </c>
    </row>
    <row r="42" spans="2:27" x14ac:dyDescent="0.25">
      <c r="B42" s="3">
        <v>36</v>
      </c>
      <c r="C42" s="28">
        <f t="shared" si="0"/>
        <v>1.5929522534245139E-3</v>
      </c>
      <c r="D42" s="28">
        <f t="shared" si="1"/>
        <v>0.99783793698643253</v>
      </c>
      <c r="E42" s="3">
        <f t="shared" si="2"/>
        <v>4.7760673853946972E-3</v>
      </c>
      <c r="M42" s="3">
        <v>36</v>
      </c>
      <c r="N42" s="28">
        <f t="shared" si="3"/>
        <v>3.028675888028342E-2</v>
      </c>
      <c r="O42" s="28">
        <f t="shared" si="4"/>
        <v>0.91437497936906942</v>
      </c>
      <c r="P42" s="3">
        <f t="shared" si="5"/>
        <v>0.27894086311170507</v>
      </c>
      <c r="X42" s="3">
        <v>36</v>
      </c>
      <c r="Y42" s="28">
        <f t="shared" si="6"/>
        <v>3.2746966527247803E-2</v>
      </c>
      <c r="Z42" s="28">
        <f t="shared" si="7"/>
        <v>0.90387058028534695</v>
      </c>
      <c r="AA42" s="3">
        <f t="shared" si="8"/>
        <v>0.31971488670158177</v>
      </c>
    </row>
    <row r="43" spans="2:27" x14ac:dyDescent="0.25">
      <c r="B43" s="3">
        <v>37</v>
      </c>
      <c r="C43" s="28">
        <f t="shared" si="0"/>
        <v>9.4716079933349572E-4</v>
      </c>
      <c r="D43" s="28">
        <f t="shared" si="1"/>
        <v>0.99878509778576607</v>
      </c>
      <c r="E43" s="3">
        <f t="shared" si="2"/>
        <v>2.6140043718280159E-3</v>
      </c>
      <c r="M43" s="3">
        <v>37</v>
      </c>
      <c r="N43" s="28">
        <f t="shared" si="3"/>
        <v>2.3738270473735664E-2</v>
      </c>
      <c r="O43" s="28">
        <f t="shared" si="4"/>
        <v>0.93811324984280509</v>
      </c>
      <c r="P43" s="3">
        <f t="shared" si="5"/>
        <v>0.19331584248077494</v>
      </c>
      <c r="X43" s="3">
        <v>37</v>
      </c>
      <c r="Y43" s="28">
        <f t="shared" si="6"/>
        <v>2.5961559048628926E-2</v>
      </c>
      <c r="Z43" s="28">
        <f t="shared" si="7"/>
        <v>0.9298321393339759</v>
      </c>
      <c r="AA43" s="3">
        <f t="shared" si="8"/>
        <v>0.22358546698693027</v>
      </c>
    </row>
    <row r="44" spans="2:27" x14ac:dyDescent="0.25">
      <c r="B44" s="3">
        <v>38</v>
      </c>
      <c r="C44" s="28">
        <f t="shared" si="0"/>
        <v>5.4835625224570843E-4</v>
      </c>
      <c r="D44" s="28">
        <f t="shared" si="1"/>
        <v>0.99933345403801177</v>
      </c>
      <c r="E44" s="3">
        <f t="shared" si="2"/>
        <v>1.3991021575939112E-3</v>
      </c>
      <c r="M44" s="3">
        <v>38</v>
      </c>
      <c r="N44" s="28">
        <f t="shared" si="3"/>
        <v>1.8116048519429852E-2</v>
      </c>
      <c r="O44" s="28">
        <f t="shared" si="4"/>
        <v>0.95622929836223491</v>
      </c>
      <c r="P44" s="3">
        <f t="shared" si="5"/>
        <v>0.13142909232357991</v>
      </c>
      <c r="X44" s="3">
        <v>38</v>
      </c>
      <c r="Y44" s="28">
        <f t="shared" si="6"/>
        <v>2.0040501721748614E-2</v>
      </c>
      <c r="Z44" s="28">
        <f t="shared" si="7"/>
        <v>0.94987264105572455</v>
      </c>
      <c r="AA44" s="3">
        <f t="shared" si="8"/>
        <v>0.1534176063209054</v>
      </c>
    </row>
    <row r="45" spans="2:27" x14ac:dyDescent="0.25">
      <c r="B45" s="3">
        <v>39</v>
      </c>
      <c r="C45" s="28">
        <f t="shared" si="0"/>
        <v>3.0932916793347703E-4</v>
      </c>
      <c r="D45" s="28">
        <f t="shared" si="1"/>
        <v>0.99964278320594535</v>
      </c>
      <c r="E45" s="3">
        <f t="shared" si="2"/>
        <v>7.3255619560746305E-4</v>
      </c>
      <c r="M45" s="3">
        <v>39</v>
      </c>
      <c r="N45" s="28">
        <f t="shared" si="3"/>
        <v>1.3470907873422176E-2</v>
      </c>
      <c r="O45" s="28">
        <f t="shared" si="4"/>
        <v>0.96970020623565711</v>
      </c>
      <c r="P45" s="3">
        <f t="shared" si="5"/>
        <v>8.7658390685814214E-2</v>
      </c>
      <c r="X45" s="3">
        <v>39</v>
      </c>
      <c r="Y45" s="28">
        <f t="shared" si="6"/>
        <v>1.5073197876186993E-2</v>
      </c>
      <c r="Z45" s="28">
        <f t="shared" si="7"/>
        <v>0.96494583893191144</v>
      </c>
      <c r="AA45" s="3">
        <f t="shared" si="8"/>
        <v>0.10329024737662895</v>
      </c>
    </row>
    <row r="46" spans="2:27" x14ac:dyDescent="0.25">
      <c r="B46" s="3">
        <v>40</v>
      </c>
      <c r="C46" s="28">
        <f t="shared" si="0"/>
        <v>1.7013104236341238E-4</v>
      </c>
      <c r="D46" s="28">
        <f t="shared" si="1"/>
        <v>0.99981291424830876</v>
      </c>
      <c r="E46" s="3">
        <f t="shared" si="2"/>
        <v>3.7533940155274302E-4</v>
      </c>
      <c r="M46" s="3">
        <v>40</v>
      </c>
      <c r="N46" s="28">
        <f t="shared" si="3"/>
        <v>9.7664082082310807E-3</v>
      </c>
      <c r="O46" s="28">
        <f t="shared" si="4"/>
        <v>0.97946661444388816</v>
      </c>
      <c r="P46" s="3">
        <f t="shared" si="5"/>
        <v>5.7358596921471106E-2</v>
      </c>
      <c r="X46" s="3">
        <v>40</v>
      </c>
      <c r="Y46" s="28">
        <f t="shared" si="6"/>
        <v>1.1053678442537114E-2</v>
      </c>
      <c r="Z46" s="28">
        <f t="shared" si="7"/>
        <v>0.97599951737444868</v>
      </c>
      <c r="AA46" s="3">
        <f t="shared" si="8"/>
        <v>6.8236086308541166E-2</v>
      </c>
    </row>
  </sheetData>
  <mergeCells count="24">
    <mergeCell ref="G27:G28"/>
    <mergeCell ref="H27:H28"/>
    <mergeCell ref="R18:V18"/>
    <mergeCell ref="T19:V19"/>
    <mergeCell ref="R21:R22"/>
    <mergeCell ref="S21:S22"/>
    <mergeCell ref="R23:R24"/>
    <mergeCell ref="S23:S24"/>
    <mergeCell ref="R27:R28"/>
    <mergeCell ref="S27:S28"/>
    <mergeCell ref="G18:K18"/>
    <mergeCell ref="I19:K19"/>
    <mergeCell ref="G21:G22"/>
    <mergeCell ref="H21:H22"/>
    <mergeCell ref="G23:G24"/>
    <mergeCell ref="H23:H24"/>
    <mergeCell ref="AC27:AC28"/>
    <mergeCell ref="AD27:AD28"/>
    <mergeCell ref="AC18:AG18"/>
    <mergeCell ref="AE19:AG19"/>
    <mergeCell ref="AC21:AC22"/>
    <mergeCell ref="AD21:AD22"/>
    <mergeCell ref="AC23:AC24"/>
    <mergeCell ref="AD23:AD2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5"/>
  <sheetViews>
    <sheetView topLeftCell="A7" zoomScale="70" zoomScaleNormal="70" workbookViewId="0">
      <selection activeCell="I32" sqref="I32"/>
    </sheetView>
  </sheetViews>
  <sheetFormatPr defaultRowHeight="13.8" x14ac:dyDescent="0.25"/>
  <cols>
    <col min="1" max="2" width="8.796875" style="5"/>
    <col min="3" max="3" width="18.796875" style="5" bestFit="1" customWidth="1"/>
    <col min="4" max="4" width="20.19921875" style="5" bestFit="1" customWidth="1"/>
    <col min="5" max="5" width="21.69921875" style="5" bestFit="1" customWidth="1"/>
    <col min="6" max="6" width="19.3984375" style="5" bestFit="1" customWidth="1"/>
    <col min="7" max="7" width="11" style="5" bestFit="1" customWidth="1"/>
    <col min="8" max="9" width="10.3984375" style="5" customWidth="1"/>
    <col min="10" max="16384" width="8.796875" style="5"/>
  </cols>
  <sheetData>
    <row r="1" spans="2:10" ht="14.4" thickBot="1" x14ac:dyDescent="0.3"/>
    <row r="2" spans="2:10" ht="16.8" x14ac:dyDescent="0.25">
      <c r="B2" s="24" t="s">
        <v>70</v>
      </c>
      <c r="C2" s="22">
        <v>27</v>
      </c>
    </row>
    <row r="3" spans="2:10" ht="17.25" customHeight="1" thickBot="1" x14ac:dyDescent="0.3">
      <c r="B3" s="25" t="s">
        <v>71</v>
      </c>
      <c r="C3" s="23">
        <v>24</v>
      </c>
    </row>
    <row r="4" spans="2:10" ht="17.25" customHeight="1" x14ac:dyDescent="0.25"/>
    <row r="5" spans="2:10" ht="55.2" x14ac:dyDescent="0.25">
      <c r="B5" s="26" t="s">
        <v>15</v>
      </c>
      <c r="C5" s="26" t="s">
        <v>16</v>
      </c>
      <c r="D5" s="26" t="s">
        <v>17</v>
      </c>
      <c r="E5" s="26" t="s">
        <v>33</v>
      </c>
      <c r="F5" s="26" t="s">
        <v>18</v>
      </c>
      <c r="G5" s="35" t="s">
        <v>28</v>
      </c>
      <c r="H5" s="26" t="s">
        <v>19</v>
      </c>
    </row>
    <row r="6" spans="2:10" x14ac:dyDescent="0.25">
      <c r="B6" s="2">
        <v>0</v>
      </c>
      <c r="C6" s="2"/>
      <c r="D6" s="2"/>
      <c r="E6" s="2"/>
      <c r="F6" s="17">
        <v>30</v>
      </c>
      <c r="G6" s="2"/>
      <c r="H6" s="2"/>
    </row>
    <row r="7" spans="2:10" x14ac:dyDescent="0.25">
      <c r="B7" s="2">
        <v>1</v>
      </c>
      <c r="C7" s="2">
        <v>11</v>
      </c>
      <c r="D7" s="2">
        <f>IF(G7&lt;=$C$3, $C$2, 0)</f>
        <v>27</v>
      </c>
      <c r="E7" s="2"/>
      <c r="F7" s="2">
        <f>MAX(F6+E7-C7-H6, 0)</f>
        <v>19</v>
      </c>
      <c r="G7" s="2">
        <f>F7+D6</f>
        <v>19</v>
      </c>
      <c r="H7" s="2">
        <f>MAX((F6+E7-C7-H6)*(-1),0)</f>
        <v>0</v>
      </c>
      <c r="J7" s="29"/>
    </row>
    <row r="8" spans="2:10" x14ac:dyDescent="0.25">
      <c r="B8" s="2">
        <v>2</v>
      </c>
      <c r="C8" s="2">
        <v>12</v>
      </c>
      <c r="D8" s="2">
        <f t="shared" ref="D8:D36" si="0">IF(G8&lt;=$C$3, $C$2, 0)</f>
        <v>0</v>
      </c>
      <c r="E8" s="2"/>
      <c r="F8" s="2">
        <f t="shared" ref="F8:F36" si="1">MAX(F7+E8-C8-H7, 0)</f>
        <v>7</v>
      </c>
      <c r="G8" s="2">
        <f t="shared" ref="G8:G36" si="2">F8+D7</f>
        <v>34</v>
      </c>
      <c r="H8" s="2">
        <f t="shared" ref="H8:H36" si="3">MAX((F7+E8-C8-H7)*(-1),0)</f>
        <v>0</v>
      </c>
      <c r="J8" s="29"/>
    </row>
    <row r="9" spans="2:10" x14ac:dyDescent="0.25">
      <c r="B9" s="2">
        <v>3</v>
      </c>
      <c r="C9" s="2">
        <v>12</v>
      </c>
      <c r="D9" s="2">
        <f t="shared" si="0"/>
        <v>27</v>
      </c>
      <c r="E9" s="2">
        <f>D7</f>
        <v>27</v>
      </c>
      <c r="F9" s="2">
        <f t="shared" si="1"/>
        <v>22</v>
      </c>
      <c r="G9" s="2">
        <f t="shared" si="2"/>
        <v>22</v>
      </c>
      <c r="H9" s="2">
        <f t="shared" si="3"/>
        <v>0</v>
      </c>
      <c r="J9" s="29"/>
    </row>
    <row r="10" spans="2:10" x14ac:dyDescent="0.25">
      <c r="B10" s="2">
        <v>4</v>
      </c>
      <c r="C10" s="2">
        <v>14</v>
      </c>
      <c r="D10" s="2">
        <f t="shared" si="0"/>
        <v>0</v>
      </c>
      <c r="E10" s="2">
        <f t="shared" ref="E10:E36" si="4">D8</f>
        <v>0</v>
      </c>
      <c r="F10" s="2">
        <f t="shared" si="1"/>
        <v>8</v>
      </c>
      <c r="G10" s="2">
        <f t="shared" si="2"/>
        <v>35</v>
      </c>
      <c r="H10" s="2">
        <f t="shared" si="3"/>
        <v>0</v>
      </c>
      <c r="J10" s="29"/>
    </row>
    <row r="11" spans="2:10" x14ac:dyDescent="0.25">
      <c r="B11" s="2">
        <v>5</v>
      </c>
      <c r="C11" s="2">
        <v>14</v>
      </c>
      <c r="D11" s="2">
        <f t="shared" si="0"/>
        <v>27</v>
      </c>
      <c r="E11" s="2">
        <f t="shared" si="4"/>
        <v>27</v>
      </c>
      <c r="F11" s="2">
        <f t="shared" si="1"/>
        <v>21</v>
      </c>
      <c r="G11" s="2">
        <f t="shared" si="2"/>
        <v>21</v>
      </c>
      <c r="H11" s="2">
        <f t="shared" si="3"/>
        <v>0</v>
      </c>
      <c r="J11" s="29"/>
    </row>
    <row r="12" spans="2:10" x14ac:dyDescent="0.25">
      <c r="B12" s="2">
        <v>6</v>
      </c>
      <c r="C12" s="2">
        <v>12</v>
      </c>
      <c r="D12" s="2">
        <f t="shared" si="0"/>
        <v>0</v>
      </c>
      <c r="E12" s="2">
        <f t="shared" si="4"/>
        <v>0</v>
      </c>
      <c r="F12" s="2">
        <f t="shared" si="1"/>
        <v>9</v>
      </c>
      <c r="G12" s="2">
        <f t="shared" si="2"/>
        <v>36</v>
      </c>
      <c r="H12" s="2">
        <f t="shared" si="3"/>
        <v>0</v>
      </c>
      <c r="J12" s="29"/>
    </row>
    <row r="13" spans="2:10" x14ac:dyDescent="0.25">
      <c r="B13" s="2">
        <v>7</v>
      </c>
      <c r="C13" s="2">
        <v>11</v>
      </c>
      <c r="D13" s="2">
        <f t="shared" si="0"/>
        <v>0</v>
      </c>
      <c r="E13" s="2">
        <f t="shared" si="4"/>
        <v>27</v>
      </c>
      <c r="F13" s="2">
        <f t="shared" si="1"/>
        <v>25</v>
      </c>
      <c r="G13" s="2">
        <f t="shared" si="2"/>
        <v>25</v>
      </c>
      <c r="H13" s="2">
        <f t="shared" si="3"/>
        <v>0</v>
      </c>
      <c r="J13" s="29"/>
    </row>
    <row r="14" spans="2:10" x14ac:dyDescent="0.25">
      <c r="B14" s="2">
        <v>8</v>
      </c>
      <c r="C14" s="2">
        <v>11</v>
      </c>
      <c r="D14" s="2">
        <f t="shared" si="0"/>
        <v>27</v>
      </c>
      <c r="E14" s="2">
        <f t="shared" si="4"/>
        <v>0</v>
      </c>
      <c r="F14" s="2">
        <f t="shared" si="1"/>
        <v>14</v>
      </c>
      <c r="G14" s="2">
        <f t="shared" si="2"/>
        <v>14</v>
      </c>
      <c r="H14" s="2">
        <f t="shared" si="3"/>
        <v>0</v>
      </c>
      <c r="J14" s="29"/>
    </row>
    <row r="15" spans="2:10" x14ac:dyDescent="0.25">
      <c r="B15" s="2">
        <v>9</v>
      </c>
      <c r="C15" s="2">
        <v>12</v>
      </c>
      <c r="D15" s="2">
        <f t="shared" si="0"/>
        <v>0</v>
      </c>
      <c r="E15" s="2">
        <f t="shared" si="4"/>
        <v>0</v>
      </c>
      <c r="F15" s="2">
        <f t="shared" si="1"/>
        <v>2</v>
      </c>
      <c r="G15" s="2">
        <f t="shared" si="2"/>
        <v>29</v>
      </c>
      <c r="H15" s="2">
        <f t="shared" si="3"/>
        <v>0</v>
      </c>
      <c r="J15" s="29"/>
    </row>
    <row r="16" spans="2:10" x14ac:dyDescent="0.25">
      <c r="B16" s="2">
        <v>10</v>
      </c>
      <c r="C16" s="2">
        <v>13</v>
      </c>
      <c r="D16" s="2">
        <f t="shared" si="0"/>
        <v>27</v>
      </c>
      <c r="E16" s="2">
        <f t="shared" si="4"/>
        <v>27</v>
      </c>
      <c r="F16" s="2">
        <f t="shared" si="1"/>
        <v>16</v>
      </c>
      <c r="G16" s="2">
        <f t="shared" si="2"/>
        <v>16</v>
      </c>
      <c r="H16" s="2">
        <f t="shared" si="3"/>
        <v>0</v>
      </c>
      <c r="J16" s="29"/>
    </row>
    <row r="17" spans="2:10" x14ac:dyDescent="0.25">
      <c r="B17" s="2">
        <v>11</v>
      </c>
      <c r="C17" s="2">
        <v>12</v>
      </c>
      <c r="D17" s="2">
        <f t="shared" si="0"/>
        <v>0</v>
      </c>
      <c r="E17" s="2">
        <f t="shared" si="4"/>
        <v>0</v>
      </c>
      <c r="F17" s="2">
        <f t="shared" si="1"/>
        <v>4</v>
      </c>
      <c r="G17" s="2">
        <f t="shared" si="2"/>
        <v>31</v>
      </c>
      <c r="H17" s="2">
        <f t="shared" si="3"/>
        <v>0</v>
      </c>
      <c r="J17" s="29"/>
    </row>
    <row r="18" spans="2:10" x14ac:dyDescent="0.25">
      <c r="B18" s="2">
        <v>12</v>
      </c>
      <c r="C18" s="2">
        <v>13</v>
      </c>
      <c r="D18" s="2">
        <f t="shared" si="0"/>
        <v>27</v>
      </c>
      <c r="E18" s="2">
        <f t="shared" si="4"/>
        <v>27</v>
      </c>
      <c r="F18" s="2">
        <f t="shared" si="1"/>
        <v>18</v>
      </c>
      <c r="G18" s="2">
        <f t="shared" si="2"/>
        <v>18</v>
      </c>
      <c r="H18" s="2">
        <f t="shared" si="3"/>
        <v>0</v>
      </c>
      <c r="J18" s="29"/>
    </row>
    <row r="19" spans="2:10" x14ac:dyDescent="0.25">
      <c r="B19" s="2">
        <v>13</v>
      </c>
      <c r="C19" s="2">
        <v>12</v>
      </c>
      <c r="D19" s="2">
        <f t="shared" si="0"/>
        <v>0</v>
      </c>
      <c r="E19" s="2">
        <f t="shared" si="4"/>
        <v>0</v>
      </c>
      <c r="F19" s="2">
        <f t="shared" si="1"/>
        <v>6</v>
      </c>
      <c r="G19" s="2">
        <f t="shared" si="2"/>
        <v>33</v>
      </c>
      <c r="H19" s="2">
        <f t="shared" si="3"/>
        <v>0</v>
      </c>
      <c r="J19" s="29"/>
    </row>
    <row r="20" spans="2:10" x14ac:dyDescent="0.25">
      <c r="B20" s="2">
        <v>14</v>
      </c>
      <c r="C20" s="52">
        <v>12</v>
      </c>
      <c r="D20" s="2">
        <f t="shared" si="0"/>
        <v>27</v>
      </c>
      <c r="E20" s="2">
        <f t="shared" si="4"/>
        <v>27</v>
      </c>
      <c r="F20" s="2">
        <f t="shared" si="1"/>
        <v>21</v>
      </c>
      <c r="G20" s="2">
        <f t="shared" si="2"/>
        <v>21</v>
      </c>
      <c r="H20" s="2">
        <f t="shared" si="3"/>
        <v>0</v>
      </c>
      <c r="J20" s="29"/>
    </row>
    <row r="21" spans="2:10" x14ac:dyDescent="0.25">
      <c r="B21" s="18">
        <v>15</v>
      </c>
      <c r="C21" s="52">
        <v>11</v>
      </c>
      <c r="D21" s="2">
        <f t="shared" si="0"/>
        <v>0</v>
      </c>
      <c r="E21" s="2">
        <f t="shared" si="4"/>
        <v>0</v>
      </c>
      <c r="F21" s="2">
        <f t="shared" si="1"/>
        <v>10</v>
      </c>
      <c r="G21" s="2">
        <f t="shared" si="2"/>
        <v>37</v>
      </c>
      <c r="H21" s="2">
        <f t="shared" si="3"/>
        <v>0</v>
      </c>
      <c r="J21" s="29"/>
    </row>
    <row r="22" spans="2:10" x14ac:dyDescent="0.25">
      <c r="B22" s="18">
        <v>16</v>
      </c>
      <c r="C22" s="2">
        <v>13</v>
      </c>
      <c r="D22" s="2">
        <f t="shared" si="0"/>
        <v>27</v>
      </c>
      <c r="E22" s="2">
        <f t="shared" si="4"/>
        <v>27</v>
      </c>
      <c r="F22" s="2">
        <f t="shared" si="1"/>
        <v>24</v>
      </c>
      <c r="G22" s="2">
        <f t="shared" si="2"/>
        <v>24</v>
      </c>
      <c r="H22" s="2">
        <f t="shared" si="3"/>
        <v>0</v>
      </c>
      <c r="J22" s="29"/>
    </row>
    <row r="23" spans="2:10" x14ac:dyDescent="0.25">
      <c r="B23" s="18">
        <v>17</v>
      </c>
      <c r="C23" s="2">
        <v>11</v>
      </c>
      <c r="D23" s="2">
        <f t="shared" si="0"/>
        <v>0</v>
      </c>
      <c r="E23" s="2">
        <f t="shared" si="4"/>
        <v>0</v>
      </c>
      <c r="F23" s="2">
        <f t="shared" si="1"/>
        <v>13</v>
      </c>
      <c r="G23" s="2">
        <f t="shared" si="2"/>
        <v>40</v>
      </c>
      <c r="H23" s="2">
        <f t="shared" si="3"/>
        <v>0</v>
      </c>
      <c r="J23" s="29"/>
    </row>
    <row r="24" spans="2:10" x14ac:dyDescent="0.25">
      <c r="B24" s="18">
        <v>18</v>
      </c>
      <c r="C24" s="2">
        <v>13</v>
      </c>
      <c r="D24" s="2">
        <f t="shared" si="0"/>
        <v>0</v>
      </c>
      <c r="E24" s="2">
        <f t="shared" si="4"/>
        <v>27</v>
      </c>
      <c r="F24" s="2">
        <f t="shared" si="1"/>
        <v>27</v>
      </c>
      <c r="G24" s="2">
        <f t="shared" si="2"/>
        <v>27</v>
      </c>
      <c r="H24" s="2">
        <f t="shared" si="3"/>
        <v>0</v>
      </c>
      <c r="J24" s="29"/>
    </row>
    <row r="25" spans="2:10" x14ac:dyDescent="0.25">
      <c r="B25" s="18">
        <v>19</v>
      </c>
      <c r="C25" s="2">
        <v>12</v>
      </c>
      <c r="D25" s="2">
        <f t="shared" si="0"/>
        <v>27</v>
      </c>
      <c r="E25" s="2">
        <f t="shared" si="4"/>
        <v>0</v>
      </c>
      <c r="F25" s="2">
        <f t="shared" si="1"/>
        <v>15</v>
      </c>
      <c r="G25" s="2">
        <f t="shared" si="2"/>
        <v>15</v>
      </c>
      <c r="H25" s="2">
        <f t="shared" si="3"/>
        <v>0</v>
      </c>
      <c r="J25" s="29"/>
    </row>
    <row r="26" spans="2:10" x14ac:dyDescent="0.25">
      <c r="B26" s="18">
        <v>20</v>
      </c>
      <c r="C26" s="2">
        <v>13</v>
      </c>
      <c r="D26" s="2">
        <f t="shared" si="0"/>
        <v>0</v>
      </c>
      <c r="E26" s="2">
        <f t="shared" si="4"/>
        <v>0</v>
      </c>
      <c r="F26" s="2">
        <f t="shared" si="1"/>
        <v>2</v>
      </c>
      <c r="G26" s="2">
        <f t="shared" si="2"/>
        <v>29</v>
      </c>
      <c r="H26" s="2">
        <f t="shared" si="3"/>
        <v>0</v>
      </c>
      <c r="J26" s="29"/>
    </row>
    <row r="27" spans="2:10" x14ac:dyDescent="0.25">
      <c r="B27" s="18">
        <v>21</v>
      </c>
      <c r="C27" s="2">
        <v>12</v>
      </c>
      <c r="D27" s="2">
        <f t="shared" si="0"/>
        <v>27</v>
      </c>
      <c r="E27" s="2">
        <f t="shared" si="4"/>
        <v>27</v>
      </c>
      <c r="F27" s="2">
        <f t="shared" si="1"/>
        <v>17</v>
      </c>
      <c r="G27" s="2">
        <f t="shared" si="2"/>
        <v>17</v>
      </c>
      <c r="H27" s="2">
        <f t="shared" si="3"/>
        <v>0</v>
      </c>
      <c r="J27" s="29"/>
    </row>
    <row r="28" spans="2:10" x14ac:dyDescent="0.25">
      <c r="B28" s="18">
        <v>22</v>
      </c>
      <c r="C28" s="2">
        <v>12</v>
      </c>
      <c r="D28" s="2">
        <f t="shared" si="0"/>
        <v>0</v>
      </c>
      <c r="E28" s="2">
        <f t="shared" si="4"/>
        <v>0</v>
      </c>
      <c r="F28" s="2">
        <f t="shared" si="1"/>
        <v>5</v>
      </c>
      <c r="G28" s="2">
        <f t="shared" si="2"/>
        <v>32</v>
      </c>
      <c r="H28" s="2">
        <f t="shared" si="3"/>
        <v>0</v>
      </c>
      <c r="J28" s="29"/>
    </row>
    <row r="29" spans="2:10" x14ac:dyDescent="0.25">
      <c r="B29" s="18">
        <v>23</v>
      </c>
      <c r="C29" s="2">
        <v>10</v>
      </c>
      <c r="D29" s="2">
        <f t="shared" si="0"/>
        <v>27</v>
      </c>
      <c r="E29" s="2">
        <f t="shared" si="4"/>
        <v>27</v>
      </c>
      <c r="F29" s="2">
        <f t="shared" si="1"/>
        <v>22</v>
      </c>
      <c r="G29" s="2">
        <f t="shared" si="2"/>
        <v>22</v>
      </c>
      <c r="H29" s="2">
        <f t="shared" si="3"/>
        <v>0</v>
      </c>
      <c r="J29" s="29"/>
    </row>
    <row r="30" spans="2:10" x14ac:dyDescent="0.25">
      <c r="B30" s="18">
        <v>24</v>
      </c>
      <c r="C30" s="2">
        <v>10</v>
      </c>
      <c r="D30" s="2">
        <f t="shared" si="0"/>
        <v>0</v>
      </c>
      <c r="E30" s="2">
        <f t="shared" si="4"/>
        <v>0</v>
      </c>
      <c r="F30" s="2">
        <f t="shared" si="1"/>
        <v>12</v>
      </c>
      <c r="G30" s="2">
        <f t="shared" si="2"/>
        <v>39</v>
      </c>
      <c r="H30" s="2">
        <f t="shared" si="3"/>
        <v>0</v>
      </c>
      <c r="J30" s="29"/>
    </row>
    <row r="31" spans="2:10" x14ac:dyDescent="0.25">
      <c r="B31" s="18">
        <v>25</v>
      </c>
      <c r="C31" s="2">
        <v>12</v>
      </c>
      <c r="D31" s="2">
        <f t="shared" si="0"/>
        <v>0</v>
      </c>
      <c r="E31" s="2">
        <f t="shared" si="4"/>
        <v>27</v>
      </c>
      <c r="F31" s="2">
        <f t="shared" si="1"/>
        <v>27</v>
      </c>
      <c r="G31" s="2">
        <f t="shared" si="2"/>
        <v>27</v>
      </c>
      <c r="H31" s="2">
        <f t="shared" si="3"/>
        <v>0</v>
      </c>
      <c r="J31" s="29"/>
    </row>
    <row r="32" spans="2:10" x14ac:dyDescent="0.25">
      <c r="B32" s="18">
        <v>26</v>
      </c>
      <c r="C32" s="2">
        <v>12</v>
      </c>
      <c r="D32" s="2">
        <f t="shared" si="0"/>
        <v>27</v>
      </c>
      <c r="E32" s="2">
        <f t="shared" si="4"/>
        <v>0</v>
      </c>
      <c r="F32" s="2">
        <f t="shared" si="1"/>
        <v>15</v>
      </c>
      <c r="G32" s="2">
        <f t="shared" si="2"/>
        <v>15</v>
      </c>
      <c r="H32" s="2">
        <f t="shared" si="3"/>
        <v>0</v>
      </c>
      <c r="J32" s="29"/>
    </row>
    <row r="33" spans="1:10" x14ac:dyDescent="0.25">
      <c r="B33" s="18">
        <v>27</v>
      </c>
      <c r="C33" s="2">
        <v>12</v>
      </c>
      <c r="D33" s="2">
        <f t="shared" si="0"/>
        <v>0</v>
      </c>
      <c r="E33" s="2">
        <f t="shared" si="4"/>
        <v>0</v>
      </c>
      <c r="F33" s="2">
        <f t="shared" si="1"/>
        <v>3</v>
      </c>
      <c r="G33" s="2">
        <f t="shared" si="2"/>
        <v>30</v>
      </c>
      <c r="H33" s="2">
        <f t="shared" si="3"/>
        <v>0</v>
      </c>
      <c r="J33" s="29"/>
    </row>
    <row r="34" spans="1:10" x14ac:dyDescent="0.25">
      <c r="B34" s="18">
        <v>28</v>
      </c>
      <c r="C34" s="2">
        <v>13</v>
      </c>
      <c r="D34" s="2">
        <f t="shared" si="0"/>
        <v>27</v>
      </c>
      <c r="E34" s="2">
        <f t="shared" si="4"/>
        <v>27</v>
      </c>
      <c r="F34" s="2">
        <f t="shared" si="1"/>
        <v>17</v>
      </c>
      <c r="G34" s="2">
        <f t="shared" si="2"/>
        <v>17</v>
      </c>
      <c r="H34" s="2">
        <f t="shared" si="3"/>
        <v>0</v>
      </c>
      <c r="J34" s="29"/>
    </row>
    <row r="35" spans="1:10" x14ac:dyDescent="0.25">
      <c r="B35" s="18">
        <v>29</v>
      </c>
      <c r="C35" s="2">
        <v>12</v>
      </c>
      <c r="D35" s="2">
        <f t="shared" si="0"/>
        <v>0</v>
      </c>
      <c r="E35" s="2">
        <f t="shared" si="4"/>
        <v>0</v>
      </c>
      <c r="F35" s="2">
        <f t="shared" si="1"/>
        <v>5</v>
      </c>
      <c r="G35" s="2">
        <f t="shared" si="2"/>
        <v>32</v>
      </c>
      <c r="H35" s="2">
        <f t="shared" si="3"/>
        <v>0</v>
      </c>
      <c r="J35" s="29"/>
    </row>
    <row r="36" spans="1:10" x14ac:dyDescent="0.25">
      <c r="B36" s="18">
        <v>30</v>
      </c>
      <c r="C36" s="2">
        <v>11</v>
      </c>
      <c r="D36" s="2">
        <f t="shared" si="0"/>
        <v>27</v>
      </c>
      <c r="E36" s="2">
        <f t="shared" si="4"/>
        <v>27</v>
      </c>
      <c r="F36" s="2">
        <f t="shared" si="1"/>
        <v>21</v>
      </c>
      <c r="G36" s="2">
        <f t="shared" si="2"/>
        <v>21</v>
      </c>
      <c r="H36" s="2">
        <f t="shared" si="3"/>
        <v>0</v>
      </c>
      <c r="J36" s="29"/>
    </row>
    <row r="38" spans="1:10" x14ac:dyDescent="0.25">
      <c r="A38" s="20"/>
      <c r="C38" s="20" t="s">
        <v>14</v>
      </c>
      <c r="G38" s="68"/>
      <c r="H38" s="68"/>
    </row>
    <row r="39" spans="1:10" x14ac:dyDescent="0.25">
      <c r="A39" s="19"/>
      <c r="C39" s="36" t="s">
        <v>20</v>
      </c>
      <c r="D39" s="36" t="s">
        <v>21</v>
      </c>
      <c r="E39" s="36" t="s">
        <v>22</v>
      </c>
      <c r="F39" s="36" t="s">
        <v>23</v>
      </c>
    </row>
    <row r="40" spans="1:10" x14ac:dyDescent="0.25">
      <c r="C40" s="3">
        <f>SUM(D7:D36)</f>
        <v>378</v>
      </c>
      <c r="D40" s="3">
        <f>C40/C2</f>
        <v>14</v>
      </c>
      <c r="E40" s="3">
        <f>SUM(F7:F36)</f>
        <v>427</v>
      </c>
      <c r="F40" s="3">
        <v>0</v>
      </c>
    </row>
    <row r="42" spans="1:10" x14ac:dyDescent="0.25">
      <c r="A42" s="20"/>
      <c r="C42" s="20" t="s">
        <v>13</v>
      </c>
    </row>
    <row r="43" spans="1:10" x14ac:dyDescent="0.25">
      <c r="A43" s="19"/>
      <c r="C43" s="36" t="s">
        <v>29</v>
      </c>
      <c r="D43" s="36" t="s">
        <v>30</v>
      </c>
      <c r="E43" s="36" t="s">
        <v>31</v>
      </c>
      <c r="F43" s="36" t="s">
        <v>32</v>
      </c>
      <c r="G43" s="36" t="s">
        <v>24</v>
      </c>
    </row>
    <row r="44" spans="1:10" x14ac:dyDescent="0.25">
      <c r="C44" s="3">
        <f>C40*30</f>
        <v>11340</v>
      </c>
      <c r="D44" s="3">
        <f>D40*150</f>
        <v>2100</v>
      </c>
      <c r="E44" s="3">
        <f>E40*0.2*30</f>
        <v>2562</v>
      </c>
      <c r="F44" s="3">
        <v>0</v>
      </c>
      <c r="G44" s="3">
        <f>SUM(C44:F44)</f>
        <v>16002</v>
      </c>
    </row>
    <row r="45" spans="1:10" x14ac:dyDescent="0.25">
      <c r="E45" s="68"/>
      <c r="F45" s="68"/>
    </row>
  </sheetData>
  <mergeCells count="2">
    <mergeCell ref="E45:F45"/>
    <mergeCell ref="G38:H38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5"/>
  <sheetViews>
    <sheetView topLeftCell="A3" zoomScale="66" zoomScaleNormal="85" workbookViewId="0">
      <selection activeCell="L31" sqref="L31"/>
    </sheetView>
  </sheetViews>
  <sheetFormatPr defaultRowHeight="13.8" x14ac:dyDescent="0.25"/>
  <cols>
    <col min="1" max="2" width="8.796875" style="5"/>
    <col min="3" max="3" width="18.796875" style="5" bestFit="1" customWidth="1"/>
    <col min="4" max="4" width="20.19921875" style="5" bestFit="1" customWidth="1"/>
    <col min="5" max="5" width="21.69921875" style="5" bestFit="1" customWidth="1"/>
    <col min="6" max="6" width="19.3984375" style="5" bestFit="1" customWidth="1"/>
    <col min="7" max="7" width="11" style="5" bestFit="1" customWidth="1"/>
    <col min="8" max="9" width="10.3984375" style="5" customWidth="1"/>
    <col min="10" max="16384" width="8.796875" style="5"/>
  </cols>
  <sheetData>
    <row r="1" spans="2:10" ht="14.4" thickBot="1" x14ac:dyDescent="0.3"/>
    <row r="2" spans="2:10" ht="16.8" x14ac:dyDescent="0.25">
      <c r="B2" s="24" t="s">
        <v>70</v>
      </c>
      <c r="C2" s="22">
        <v>23</v>
      </c>
    </row>
    <row r="3" spans="2:10" ht="17.25" customHeight="1" thickBot="1" x14ac:dyDescent="0.3">
      <c r="B3" s="25" t="s">
        <v>71</v>
      </c>
      <c r="C3" s="23">
        <v>32</v>
      </c>
    </row>
    <row r="4" spans="2:10" ht="17.25" customHeight="1" x14ac:dyDescent="0.25"/>
    <row r="5" spans="2:10" ht="55.2" x14ac:dyDescent="0.25">
      <c r="B5" s="26" t="s">
        <v>8</v>
      </c>
      <c r="C5" s="26" t="s">
        <v>9</v>
      </c>
      <c r="D5" s="26" t="s">
        <v>10</v>
      </c>
      <c r="E5" s="26" t="s">
        <v>33</v>
      </c>
      <c r="F5" s="26" t="s">
        <v>11</v>
      </c>
      <c r="G5" s="35" t="s">
        <v>28</v>
      </c>
      <c r="H5" s="26" t="s">
        <v>19</v>
      </c>
    </row>
    <row r="6" spans="2:10" x14ac:dyDescent="0.25">
      <c r="B6" s="2">
        <v>0</v>
      </c>
      <c r="C6" s="2"/>
      <c r="D6" s="2"/>
      <c r="E6" s="2"/>
      <c r="F6" s="17">
        <v>30</v>
      </c>
      <c r="G6" s="2"/>
      <c r="H6" s="2"/>
    </row>
    <row r="7" spans="2:10" x14ac:dyDescent="0.25">
      <c r="B7" s="2">
        <v>1</v>
      </c>
      <c r="C7" s="2">
        <v>10</v>
      </c>
      <c r="D7" s="2">
        <f>IF(G7&lt;=$C$3, $C$2, 0)</f>
        <v>23</v>
      </c>
      <c r="E7" s="2"/>
      <c r="F7" s="2">
        <f>MAX(F6+E7-C7-H6, 0)</f>
        <v>20</v>
      </c>
      <c r="G7" s="2">
        <f>F7+D6</f>
        <v>20</v>
      </c>
      <c r="H7" s="2">
        <f>MAX((F6+E7-C7-H6)*(-1),0)</f>
        <v>0</v>
      </c>
      <c r="J7" s="29"/>
    </row>
    <row r="8" spans="2:10" x14ac:dyDescent="0.25">
      <c r="B8" s="2">
        <v>2</v>
      </c>
      <c r="C8" s="2">
        <v>13</v>
      </c>
      <c r="D8" s="2">
        <f t="shared" ref="D8:D36" si="0">IF(G8&lt;=$C$3, $C$2, 0)</f>
        <v>23</v>
      </c>
      <c r="E8" s="2"/>
      <c r="F8" s="2">
        <f t="shared" ref="F8:F36" si="1">MAX(F7+E8-C8-H7, 0)</f>
        <v>7</v>
      </c>
      <c r="G8" s="2">
        <f t="shared" ref="G8:G36" si="2">F8+D7</f>
        <v>30</v>
      </c>
      <c r="H8" s="2">
        <f t="shared" ref="H8:H36" si="3">MAX((F7+E8-C8-H7)*(-1),0)</f>
        <v>0</v>
      </c>
      <c r="J8" s="29"/>
    </row>
    <row r="9" spans="2:10" x14ac:dyDescent="0.25">
      <c r="B9" s="2">
        <v>3</v>
      </c>
      <c r="C9" s="2">
        <v>8</v>
      </c>
      <c r="D9" s="2">
        <f t="shared" si="0"/>
        <v>23</v>
      </c>
      <c r="E9" s="2"/>
      <c r="F9" s="2">
        <f t="shared" si="1"/>
        <v>0</v>
      </c>
      <c r="G9" s="2">
        <f t="shared" si="2"/>
        <v>23</v>
      </c>
      <c r="H9" s="2">
        <f t="shared" si="3"/>
        <v>1</v>
      </c>
      <c r="J9" s="29"/>
    </row>
    <row r="10" spans="2:10" x14ac:dyDescent="0.25">
      <c r="B10" s="2">
        <v>4</v>
      </c>
      <c r="C10" s="2">
        <v>9</v>
      </c>
      <c r="D10" s="2">
        <f t="shared" si="0"/>
        <v>0</v>
      </c>
      <c r="E10" s="2">
        <f>D7</f>
        <v>23</v>
      </c>
      <c r="F10" s="2">
        <f t="shared" si="1"/>
        <v>13</v>
      </c>
      <c r="G10" s="2">
        <f t="shared" si="2"/>
        <v>36</v>
      </c>
      <c r="H10" s="2">
        <f t="shared" si="3"/>
        <v>0</v>
      </c>
      <c r="J10" s="29"/>
    </row>
    <row r="11" spans="2:10" x14ac:dyDescent="0.25">
      <c r="B11" s="2">
        <v>5</v>
      </c>
      <c r="C11" s="2">
        <v>11</v>
      </c>
      <c r="D11" s="2">
        <f t="shared" si="0"/>
        <v>23</v>
      </c>
      <c r="E11" s="2">
        <f t="shared" ref="E11:E36" si="4">D8</f>
        <v>23</v>
      </c>
      <c r="F11" s="2">
        <f t="shared" si="1"/>
        <v>25</v>
      </c>
      <c r="G11" s="2">
        <f t="shared" si="2"/>
        <v>25</v>
      </c>
      <c r="H11" s="2">
        <f t="shared" si="3"/>
        <v>0</v>
      </c>
      <c r="J11" s="29"/>
    </row>
    <row r="12" spans="2:10" x14ac:dyDescent="0.25">
      <c r="B12" s="2">
        <v>6</v>
      </c>
      <c r="C12" s="2">
        <v>8</v>
      </c>
      <c r="D12" s="2">
        <f t="shared" si="0"/>
        <v>0</v>
      </c>
      <c r="E12" s="2">
        <f t="shared" si="4"/>
        <v>23</v>
      </c>
      <c r="F12" s="2">
        <f t="shared" si="1"/>
        <v>40</v>
      </c>
      <c r="G12" s="2">
        <f t="shared" si="2"/>
        <v>63</v>
      </c>
      <c r="H12" s="2">
        <f t="shared" si="3"/>
        <v>0</v>
      </c>
      <c r="J12" s="29"/>
    </row>
    <row r="13" spans="2:10" x14ac:dyDescent="0.25">
      <c r="B13" s="2">
        <v>7</v>
      </c>
      <c r="C13" s="2">
        <v>13</v>
      </c>
      <c r="D13" s="2">
        <f t="shared" si="0"/>
        <v>23</v>
      </c>
      <c r="E13" s="2">
        <f t="shared" si="4"/>
        <v>0</v>
      </c>
      <c r="F13" s="2">
        <f t="shared" si="1"/>
        <v>27</v>
      </c>
      <c r="G13" s="2">
        <f t="shared" si="2"/>
        <v>27</v>
      </c>
      <c r="H13" s="2">
        <f t="shared" si="3"/>
        <v>0</v>
      </c>
      <c r="J13" s="29"/>
    </row>
    <row r="14" spans="2:10" x14ac:dyDescent="0.25">
      <c r="B14" s="2">
        <v>8</v>
      </c>
      <c r="C14" s="2">
        <v>12</v>
      </c>
      <c r="D14" s="2">
        <f t="shared" si="0"/>
        <v>0</v>
      </c>
      <c r="E14" s="2">
        <f t="shared" si="4"/>
        <v>23</v>
      </c>
      <c r="F14" s="2">
        <f t="shared" si="1"/>
        <v>38</v>
      </c>
      <c r="G14" s="2">
        <f t="shared" si="2"/>
        <v>61</v>
      </c>
      <c r="H14" s="2">
        <f t="shared" si="3"/>
        <v>0</v>
      </c>
      <c r="J14" s="29"/>
    </row>
    <row r="15" spans="2:10" x14ac:dyDescent="0.25">
      <c r="B15" s="2">
        <v>9</v>
      </c>
      <c r="C15" s="2">
        <v>11</v>
      </c>
      <c r="D15" s="2">
        <f t="shared" si="0"/>
        <v>23</v>
      </c>
      <c r="E15" s="2">
        <f t="shared" si="4"/>
        <v>0</v>
      </c>
      <c r="F15" s="2">
        <f t="shared" si="1"/>
        <v>27</v>
      </c>
      <c r="G15" s="2">
        <f t="shared" si="2"/>
        <v>27</v>
      </c>
      <c r="H15" s="2">
        <f t="shared" si="3"/>
        <v>0</v>
      </c>
      <c r="J15" s="29"/>
    </row>
    <row r="16" spans="2:10" x14ac:dyDescent="0.25">
      <c r="B16" s="2">
        <v>10</v>
      </c>
      <c r="C16" s="2">
        <v>13</v>
      </c>
      <c r="D16" s="2">
        <f t="shared" si="0"/>
        <v>0</v>
      </c>
      <c r="E16" s="2">
        <f t="shared" si="4"/>
        <v>23</v>
      </c>
      <c r="F16" s="2">
        <f t="shared" si="1"/>
        <v>37</v>
      </c>
      <c r="G16" s="2">
        <f t="shared" si="2"/>
        <v>60</v>
      </c>
      <c r="H16" s="2">
        <f t="shared" si="3"/>
        <v>0</v>
      </c>
      <c r="J16" s="29"/>
    </row>
    <row r="17" spans="2:10" x14ac:dyDescent="0.25">
      <c r="B17" s="2">
        <v>11</v>
      </c>
      <c r="C17" s="2">
        <v>9</v>
      </c>
      <c r="D17" s="2">
        <f t="shared" si="0"/>
        <v>23</v>
      </c>
      <c r="E17" s="2">
        <f t="shared" si="4"/>
        <v>0</v>
      </c>
      <c r="F17" s="2">
        <f t="shared" si="1"/>
        <v>28</v>
      </c>
      <c r="G17" s="2">
        <f t="shared" si="2"/>
        <v>28</v>
      </c>
      <c r="H17" s="2">
        <f t="shared" si="3"/>
        <v>0</v>
      </c>
      <c r="J17" s="29"/>
    </row>
    <row r="18" spans="2:10" x14ac:dyDescent="0.25">
      <c r="B18" s="2">
        <v>12</v>
      </c>
      <c r="C18" s="2">
        <v>10</v>
      </c>
      <c r="D18" s="2">
        <f t="shared" si="0"/>
        <v>0</v>
      </c>
      <c r="E18" s="2">
        <f t="shared" si="4"/>
        <v>23</v>
      </c>
      <c r="F18" s="2">
        <f t="shared" si="1"/>
        <v>41</v>
      </c>
      <c r="G18" s="2">
        <f t="shared" si="2"/>
        <v>64</v>
      </c>
      <c r="H18" s="2">
        <f t="shared" si="3"/>
        <v>0</v>
      </c>
      <c r="J18" s="29"/>
    </row>
    <row r="19" spans="2:10" x14ac:dyDescent="0.25">
      <c r="B19" s="2">
        <v>13</v>
      </c>
      <c r="C19" s="2">
        <v>13</v>
      </c>
      <c r="D19" s="2">
        <f t="shared" si="0"/>
        <v>23</v>
      </c>
      <c r="E19" s="2">
        <f t="shared" si="4"/>
        <v>0</v>
      </c>
      <c r="F19" s="2">
        <f t="shared" si="1"/>
        <v>28</v>
      </c>
      <c r="G19" s="2">
        <f t="shared" si="2"/>
        <v>28</v>
      </c>
      <c r="H19" s="2">
        <f t="shared" si="3"/>
        <v>0</v>
      </c>
      <c r="J19" s="29"/>
    </row>
    <row r="20" spans="2:10" x14ac:dyDescent="0.25">
      <c r="B20" s="2">
        <v>14</v>
      </c>
      <c r="C20" s="52">
        <v>8</v>
      </c>
      <c r="D20" s="2">
        <f t="shared" si="0"/>
        <v>0</v>
      </c>
      <c r="E20" s="2">
        <f t="shared" si="4"/>
        <v>23</v>
      </c>
      <c r="F20" s="2">
        <f t="shared" si="1"/>
        <v>43</v>
      </c>
      <c r="G20" s="2">
        <f t="shared" si="2"/>
        <v>66</v>
      </c>
      <c r="H20" s="2">
        <f t="shared" si="3"/>
        <v>0</v>
      </c>
      <c r="J20" s="29"/>
    </row>
    <row r="21" spans="2:10" x14ac:dyDescent="0.25">
      <c r="B21" s="2">
        <v>15</v>
      </c>
      <c r="C21" s="2">
        <v>12</v>
      </c>
      <c r="D21" s="2">
        <f t="shared" si="0"/>
        <v>23</v>
      </c>
      <c r="E21" s="2">
        <f t="shared" si="4"/>
        <v>0</v>
      </c>
      <c r="F21" s="2">
        <f t="shared" si="1"/>
        <v>31</v>
      </c>
      <c r="G21" s="2">
        <f t="shared" si="2"/>
        <v>31</v>
      </c>
      <c r="H21" s="2">
        <f t="shared" si="3"/>
        <v>0</v>
      </c>
      <c r="J21" s="29"/>
    </row>
    <row r="22" spans="2:10" x14ac:dyDescent="0.25">
      <c r="B22" s="2">
        <v>16</v>
      </c>
      <c r="C22" s="2">
        <v>13</v>
      </c>
      <c r="D22" s="2">
        <f t="shared" si="0"/>
        <v>0</v>
      </c>
      <c r="E22" s="2">
        <f t="shared" si="4"/>
        <v>23</v>
      </c>
      <c r="F22" s="2">
        <f t="shared" si="1"/>
        <v>41</v>
      </c>
      <c r="G22" s="2">
        <f t="shared" si="2"/>
        <v>64</v>
      </c>
      <c r="H22" s="2">
        <f t="shared" si="3"/>
        <v>0</v>
      </c>
      <c r="J22" s="29"/>
    </row>
    <row r="23" spans="2:10" x14ac:dyDescent="0.25">
      <c r="B23" s="2">
        <v>17</v>
      </c>
      <c r="C23" s="2">
        <v>13</v>
      </c>
      <c r="D23" s="2">
        <f t="shared" si="0"/>
        <v>23</v>
      </c>
      <c r="E23" s="2">
        <f t="shared" si="4"/>
        <v>0</v>
      </c>
      <c r="F23" s="2">
        <f t="shared" si="1"/>
        <v>28</v>
      </c>
      <c r="G23" s="2">
        <f t="shared" si="2"/>
        <v>28</v>
      </c>
      <c r="H23" s="2">
        <f t="shared" si="3"/>
        <v>0</v>
      </c>
      <c r="J23" s="29"/>
    </row>
    <row r="24" spans="2:10" x14ac:dyDescent="0.25">
      <c r="B24" s="2">
        <v>18</v>
      </c>
      <c r="C24" s="2">
        <v>13</v>
      </c>
      <c r="D24" s="2">
        <f t="shared" si="0"/>
        <v>0</v>
      </c>
      <c r="E24" s="2">
        <f t="shared" si="4"/>
        <v>23</v>
      </c>
      <c r="F24" s="2">
        <f t="shared" si="1"/>
        <v>38</v>
      </c>
      <c r="G24" s="2">
        <f t="shared" si="2"/>
        <v>61</v>
      </c>
      <c r="H24" s="2">
        <f t="shared" si="3"/>
        <v>0</v>
      </c>
      <c r="J24" s="29"/>
    </row>
    <row r="25" spans="2:10" x14ac:dyDescent="0.25">
      <c r="B25" s="2">
        <v>19</v>
      </c>
      <c r="C25" s="2">
        <v>10</v>
      </c>
      <c r="D25" s="2">
        <f t="shared" si="0"/>
        <v>23</v>
      </c>
      <c r="E25" s="2">
        <f t="shared" si="4"/>
        <v>0</v>
      </c>
      <c r="F25" s="2">
        <f t="shared" si="1"/>
        <v>28</v>
      </c>
      <c r="G25" s="2">
        <f t="shared" si="2"/>
        <v>28</v>
      </c>
      <c r="H25" s="2">
        <f t="shared" si="3"/>
        <v>0</v>
      </c>
      <c r="J25" s="29"/>
    </row>
    <row r="26" spans="2:10" x14ac:dyDescent="0.25">
      <c r="B26" s="2">
        <v>20</v>
      </c>
      <c r="C26" s="2">
        <v>10</v>
      </c>
      <c r="D26" s="2">
        <f t="shared" si="0"/>
        <v>0</v>
      </c>
      <c r="E26" s="2">
        <f t="shared" si="4"/>
        <v>23</v>
      </c>
      <c r="F26" s="2">
        <f t="shared" si="1"/>
        <v>41</v>
      </c>
      <c r="G26" s="2">
        <f t="shared" si="2"/>
        <v>64</v>
      </c>
      <c r="H26" s="2">
        <f t="shared" si="3"/>
        <v>0</v>
      </c>
      <c r="J26" s="29"/>
    </row>
    <row r="27" spans="2:10" x14ac:dyDescent="0.25">
      <c r="B27" s="2">
        <v>21</v>
      </c>
      <c r="C27" s="2">
        <v>10</v>
      </c>
      <c r="D27" s="2">
        <f t="shared" si="0"/>
        <v>23</v>
      </c>
      <c r="E27" s="2">
        <f t="shared" si="4"/>
        <v>0</v>
      </c>
      <c r="F27" s="2">
        <f t="shared" si="1"/>
        <v>31</v>
      </c>
      <c r="G27" s="2">
        <f t="shared" si="2"/>
        <v>31</v>
      </c>
      <c r="H27" s="2">
        <f t="shared" si="3"/>
        <v>0</v>
      </c>
      <c r="J27" s="29"/>
    </row>
    <row r="28" spans="2:10" x14ac:dyDescent="0.25">
      <c r="B28" s="2">
        <v>22</v>
      </c>
      <c r="C28" s="2">
        <v>8</v>
      </c>
      <c r="D28" s="2">
        <f t="shared" si="0"/>
        <v>0</v>
      </c>
      <c r="E28" s="2">
        <f t="shared" si="4"/>
        <v>23</v>
      </c>
      <c r="F28" s="2">
        <f t="shared" si="1"/>
        <v>46</v>
      </c>
      <c r="G28" s="2">
        <f t="shared" si="2"/>
        <v>69</v>
      </c>
      <c r="H28" s="2">
        <f t="shared" si="3"/>
        <v>0</v>
      </c>
      <c r="J28" s="29"/>
    </row>
    <row r="29" spans="2:10" x14ac:dyDescent="0.25">
      <c r="B29" s="2">
        <v>23</v>
      </c>
      <c r="C29" s="2">
        <v>10</v>
      </c>
      <c r="D29" s="2">
        <f t="shared" si="0"/>
        <v>0</v>
      </c>
      <c r="E29" s="2">
        <f t="shared" si="4"/>
        <v>0</v>
      </c>
      <c r="F29" s="2">
        <f t="shared" si="1"/>
        <v>36</v>
      </c>
      <c r="G29" s="2">
        <f t="shared" si="2"/>
        <v>36</v>
      </c>
      <c r="H29" s="2">
        <f t="shared" si="3"/>
        <v>0</v>
      </c>
      <c r="J29" s="29"/>
    </row>
    <row r="30" spans="2:10" x14ac:dyDescent="0.25">
      <c r="B30" s="2">
        <v>24</v>
      </c>
      <c r="C30" s="2">
        <v>13</v>
      </c>
      <c r="D30" s="2">
        <f t="shared" si="0"/>
        <v>0</v>
      </c>
      <c r="E30" s="2">
        <f t="shared" si="4"/>
        <v>23</v>
      </c>
      <c r="F30" s="2">
        <f t="shared" si="1"/>
        <v>46</v>
      </c>
      <c r="G30" s="2">
        <f t="shared" si="2"/>
        <v>46</v>
      </c>
      <c r="H30" s="2">
        <f t="shared" si="3"/>
        <v>0</v>
      </c>
      <c r="J30" s="29"/>
    </row>
    <row r="31" spans="2:10" x14ac:dyDescent="0.25">
      <c r="B31" s="2">
        <v>25</v>
      </c>
      <c r="C31" s="2">
        <v>10</v>
      </c>
      <c r="D31" s="2">
        <f t="shared" si="0"/>
        <v>0</v>
      </c>
      <c r="E31" s="2">
        <f t="shared" si="4"/>
        <v>0</v>
      </c>
      <c r="F31" s="2">
        <f t="shared" si="1"/>
        <v>36</v>
      </c>
      <c r="G31" s="2">
        <f t="shared" si="2"/>
        <v>36</v>
      </c>
      <c r="H31" s="2">
        <f t="shared" si="3"/>
        <v>0</v>
      </c>
      <c r="J31" s="29"/>
    </row>
    <row r="32" spans="2:10" x14ac:dyDescent="0.25">
      <c r="B32" s="2">
        <v>26</v>
      </c>
      <c r="C32" s="2">
        <v>9</v>
      </c>
      <c r="D32" s="2">
        <f t="shared" si="0"/>
        <v>23</v>
      </c>
      <c r="E32" s="2">
        <f t="shared" si="4"/>
        <v>0</v>
      </c>
      <c r="F32" s="2">
        <f t="shared" si="1"/>
        <v>27</v>
      </c>
      <c r="G32" s="2">
        <f t="shared" si="2"/>
        <v>27</v>
      </c>
      <c r="H32" s="2">
        <f t="shared" si="3"/>
        <v>0</v>
      </c>
      <c r="J32" s="29"/>
    </row>
    <row r="33" spans="1:10" x14ac:dyDescent="0.25">
      <c r="B33" s="2">
        <v>27</v>
      </c>
      <c r="C33" s="2">
        <v>9</v>
      </c>
      <c r="D33" s="2">
        <f t="shared" si="0"/>
        <v>0</v>
      </c>
      <c r="E33" s="2">
        <f t="shared" si="4"/>
        <v>0</v>
      </c>
      <c r="F33" s="2">
        <f t="shared" si="1"/>
        <v>18</v>
      </c>
      <c r="G33" s="2">
        <f t="shared" si="2"/>
        <v>41</v>
      </c>
      <c r="H33" s="2">
        <f t="shared" si="3"/>
        <v>0</v>
      </c>
      <c r="J33" s="29"/>
    </row>
    <row r="34" spans="1:10" x14ac:dyDescent="0.25">
      <c r="B34" s="2">
        <v>28</v>
      </c>
      <c r="C34" s="2">
        <v>12</v>
      </c>
      <c r="D34" s="2">
        <f t="shared" si="0"/>
        <v>23</v>
      </c>
      <c r="E34" s="2">
        <f t="shared" si="4"/>
        <v>0</v>
      </c>
      <c r="F34" s="2">
        <f t="shared" si="1"/>
        <v>6</v>
      </c>
      <c r="G34" s="2">
        <f t="shared" si="2"/>
        <v>6</v>
      </c>
      <c r="H34" s="2">
        <f t="shared" si="3"/>
        <v>0</v>
      </c>
      <c r="J34" s="29"/>
    </row>
    <row r="35" spans="1:10" x14ac:dyDescent="0.25">
      <c r="B35" s="2">
        <v>29</v>
      </c>
      <c r="C35" s="2">
        <v>11</v>
      </c>
      <c r="D35" s="2">
        <f t="shared" si="0"/>
        <v>0</v>
      </c>
      <c r="E35" s="2">
        <f t="shared" si="4"/>
        <v>23</v>
      </c>
      <c r="F35" s="2">
        <f t="shared" si="1"/>
        <v>18</v>
      </c>
      <c r="G35" s="2">
        <f t="shared" si="2"/>
        <v>41</v>
      </c>
      <c r="H35" s="2">
        <f t="shared" si="3"/>
        <v>0</v>
      </c>
      <c r="J35" s="29"/>
    </row>
    <row r="36" spans="1:10" x14ac:dyDescent="0.25">
      <c r="B36" s="2">
        <v>30</v>
      </c>
      <c r="C36" s="2">
        <v>9</v>
      </c>
      <c r="D36" s="2">
        <f t="shared" si="0"/>
        <v>23</v>
      </c>
      <c r="E36" s="2">
        <f t="shared" si="4"/>
        <v>0</v>
      </c>
      <c r="F36" s="2">
        <f t="shared" si="1"/>
        <v>9</v>
      </c>
      <c r="G36" s="2">
        <f t="shared" si="2"/>
        <v>9</v>
      </c>
      <c r="H36" s="2">
        <f t="shared" si="3"/>
        <v>0</v>
      </c>
      <c r="J36" s="29"/>
    </row>
    <row r="38" spans="1:10" x14ac:dyDescent="0.25">
      <c r="A38" s="20"/>
      <c r="C38" s="20" t="s">
        <v>14</v>
      </c>
      <c r="G38" s="68"/>
      <c r="H38" s="68"/>
    </row>
    <row r="39" spans="1:10" x14ac:dyDescent="0.25">
      <c r="A39" s="19"/>
      <c r="C39" s="36" t="s">
        <v>20</v>
      </c>
      <c r="D39" s="36" t="s">
        <v>21</v>
      </c>
      <c r="E39" s="36" t="s">
        <v>22</v>
      </c>
      <c r="F39" s="36" t="s">
        <v>23</v>
      </c>
    </row>
    <row r="40" spans="1:10" x14ac:dyDescent="0.25">
      <c r="C40" s="3">
        <f>SUM(D7:D36)</f>
        <v>345</v>
      </c>
      <c r="D40" s="3">
        <f>C40/C2</f>
        <v>15</v>
      </c>
      <c r="E40" s="3">
        <f>SUM(F7:F36)</f>
        <v>854</v>
      </c>
      <c r="F40" s="3">
        <v>1</v>
      </c>
    </row>
    <row r="42" spans="1:10" x14ac:dyDescent="0.25">
      <c r="A42" s="20"/>
      <c r="C42" s="20" t="s">
        <v>13</v>
      </c>
    </row>
    <row r="43" spans="1:10" x14ac:dyDescent="0.25">
      <c r="A43" s="19"/>
      <c r="C43" s="36" t="s">
        <v>25</v>
      </c>
      <c r="D43" s="36" t="s">
        <v>30</v>
      </c>
      <c r="E43" s="36" t="s">
        <v>31</v>
      </c>
      <c r="F43" s="36" t="s">
        <v>26</v>
      </c>
      <c r="G43" s="36" t="s">
        <v>24</v>
      </c>
    </row>
    <row r="44" spans="1:10" x14ac:dyDescent="0.25">
      <c r="C44" s="3">
        <f>C40*40</f>
        <v>13800</v>
      </c>
      <c r="D44" s="3">
        <f>D40*150</f>
        <v>2250</v>
      </c>
      <c r="E44" s="3">
        <f>E40*0.2*40</f>
        <v>6832</v>
      </c>
      <c r="F44" s="3">
        <f>F40*60</f>
        <v>60</v>
      </c>
      <c r="G44" s="3">
        <f>SUM(C44:F44)</f>
        <v>22942</v>
      </c>
    </row>
    <row r="45" spans="1:10" x14ac:dyDescent="0.25">
      <c r="E45" s="68"/>
      <c r="F45" s="68"/>
    </row>
  </sheetData>
  <mergeCells count="2">
    <mergeCell ref="G38:H38"/>
    <mergeCell ref="E45:F45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5"/>
  <sheetViews>
    <sheetView topLeftCell="A2" zoomScale="67" workbookViewId="0">
      <selection activeCell="C44" sqref="C44:F44"/>
    </sheetView>
  </sheetViews>
  <sheetFormatPr defaultRowHeight="13.8" x14ac:dyDescent="0.25"/>
  <cols>
    <col min="1" max="2" width="8.796875" style="5"/>
    <col min="3" max="3" width="18.796875" style="5" bestFit="1" customWidth="1"/>
    <col min="4" max="4" width="20.19921875" style="5" bestFit="1" customWidth="1"/>
    <col min="5" max="5" width="21.69921875" style="5" bestFit="1" customWidth="1"/>
    <col min="6" max="6" width="19.3984375" style="5" bestFit="1" customWidth="1"/>
    <col min="7" max="7" width="11" style="5" bestFit="1" customWidth="1"/>
    <col min="8" max="9" width="10.3984375" style="5" customWidth="1"/>
    <col min="10" max="16384" width="8.796875" style="5"/>
  </cols>
  <sheetData>
    <row r="1" spans="2:10" ht="14.4" thickBot="1" x14ac:dyDescent="0.3"/>
    <row r="2" spans="2:10" ht="16.8" x14ac:dyDescent="0.25">
      <c r="B2" s="24" t="s">
        <v>70</v>
      </c>
      <c r="C2" s="22">
        <v>25</v>
      </c>
    </row>
    <row r="3" spans="2:10" ht="17.25" customHeight="1" thickBot="1" x14ac:dyDescent="0.3">
      <c r="B3" s="25" t="s">
        <v>71</v>
      </c>
      <c r="C3" s="23">
        <v>33</v>
      </c>
    </row>
    <row r="4" spans="2:10" ht="17.25" customHeight="1" x14ac:dyDescent="0.25"/>
    <row r="5" spans="2:10" ht="55.2" x14ac:dyDescent="0.25">
      <c r="B5" s="26" t="s">
        <v>8</v>
      </c>
      <c r="C5" s="26" t="s">
        <v>9</v>
      </c>
      <c r="D5" s="26" t="s">
        <v>10</v>
      </c>
      <c r="E5" s="26" t="s">
        <v>33</v>
      </c>
      <c r="F5" s="26" t="s">
        <v>11</v>
      </c>
      <c r="G5" s="35" t="s">
        <v>28</v>
      </c>
      <c r="H5" s="26" t="s">
        <v>19</v>
      </c>
    </row>
    <row r="6" spans="2:10" x14ac:dyDescent="0.25">
      <c r="B6" s="2">
        <v>0</v>
      </c>
      <c r="C6" s="2"/>
      <c r="D6" s="2"/>
      <c r="E6" s="2"/>
      <c r="F6" s="17">
        <v>30</v>
      </c>
      <c r="G6" s="2"/>
      <c r="H6" s="2"/>
    </row>
    <row r="7" spans="2:10" x14ac:dyDescent="0.25">
      <c r="B7" s="2">
        <v>1</v>
      </c>
      <c r="C7" s="2">
        <v>15</v>
      </c>
      <c r="D7" s="2">
        <f>IF(G7&lt;=$C$3, $C$2, 0)</f>
        <v>25</v>
      </c>
      <c r="E7" s="2"/>
      <c r="F7" s="2">
        <f>MAX(F6+E7-C7-H6, 0)</f>
        <v>15</v>
      </c>
      <c r="G7" s="2">
        <f>F7+D6</f>
        <v>15</v>
      </c>
      <c r="H7" s="2">
        <f>MAX((F6+E7-C7-H6)*(-1),0)</f>
        <v>0</v>
      </c>
      <c r="J7" s="29"/>
    </row>
    <row r="8" spans="2:10" x14ac:dyDescent="0.25">
      <c r="B8" s="2">
        <v>2</v>
      </c>
      <c r="C8" s="2">
        <v>14</v>
      </c>
      <c r="D8" s="2">
        <f t="shared" ref="D8:D36" si="0">IF(G8&lt;=$C$3, $C$2, 0)</f>
        <v>25</v>
      </c>
      <c r="E8" s="2"/>
      <c r="F8" s="2">
        <f t="shared" ref="F8:F36" si="1">MAX(F7+E8-C8-H7, 0)</f>
        <v>1</v>
      </c>
      <c r="G8" s="2">
        <f t="shared" ref="G8:G36" si="2">F8+D7</f>
        <v>26</v>
      </c>
      <c r="H8" s="2">
        <f t="shared" ref="H8:H36" si="3">MAX((F7+E8-C8-H7)*(-1),0)</f>
        <v>0</v>
      </c>
      <c r="J8" s="29"/>
    </row>
    <row r="9" spans="2:10" x14ac:dyDescent="0.25">
      <c r="B9" s="2">
        <v>3</v>
      </c>
      <c r="C9" s="2">
        <v>14</v>
      </c>
      <c r="D9" s="2">
        <f t="shared" si="0"/>
        <v>0</v>
      </c>
      <c r="E9" s="2">
        <f>D7</f>
        <v>25</v>
      </c>
      <c r="F9" s="2">
        <f t="shared" si="1"/>
        <v>12</v>
      </c>
      <c r="G9" s="2">
        <f t="shared" si="2"/>
        <v>37</v>
      </c>
      <c r="H9" s="2">
        <f t="shared" si="3"/>
        <v>0</v>
      </c>
      <c r="J9" s="29"/>
    </row>
    <row r="10" spans="2:10" x14ac:dyDescent="0.25">
      <c r="B10" s="2">
        <v>4</v>
      </c>
      <c r="C10" s="2">
        <v>16</v>
      </c>
      <c r="D10" s="2">
        <f t="shared" si="0"/>
        <v>25</v>
      </c>
      <c r="E10" s="2">
        <f t="shared" ref="E10:E36" si="4">D8</f>
        <v>25</v>
      </c>
      <c r="F10" s="2">
        <f t="shared" si="1"/>
        <v>21</v>
      </c>
      <c r="G10" s="2">
        <f t="shared" si="2"/>
        <v>21</v>
      </c>
      <c r="H10" s="2">
        <f t="shared" si="3"/>
        <v>0</v>
      </c>
      <c r="J10" s="29"/>
    </row>
    <row r="11" spans="2:10" x14ac:dyDescent="0.25">
      <c r="B11" s="2">
        <v>5</v>
      </c>
      <c r="C11" s="2">
        <v>15</v>
      </c>
      <c r="D11" s="2">
        <f t="shared" si="0"/>
        <v>25</v>
      </c>
      <c r="E11" s="2">
        <f t="shared" si="4"/>
        <v>0</v>
      </c>
      <c r="F11" s="2">
        <f t="shared" si="1"/>
        <v>6</v>
      </c>
      <c r="G11" s="2">
        <f t="shared" si="2"/>
        <v>31</v>
      </c>
      <c r="H11" s="2">
        <f t="shared" si="3"/>
        <v>0</v>
      </c>
      <c r="J11" s="29"/>
    </row>
    <row r="12" spans="2:10" x14ac:dyDescent="0.25">
      <c r="B12" s="2">
        <v>6</v>
      </c>
      <c r="C12" s="2">
        <v>13</v>
      </c>
      <c r="D12" s="2">
        <f t="shared" si="0"/>
        <v>0</v>
      </c>
      <c r="E12" s="2">
        <f t="shared" si="4"/>
        <v>25</v>
      </c>
      <c r="F12" s="2">
        <f t="shared" si="1"/>
        <v>18</v>
      </c>
      <c r="G12" s="2">
        <f t="shared" si="2"/>
        <v>43</v>
      </c>
      <c r="H12" s="2">
        <f t="shared" si="3"/>
        <v>0</v>
      </c>
      <c r="J12" s="29"/>
    </row>
    <row r="13" spans="2:10" x14ac:dyDescent="0.25">
      <c r="B13" s="2">
        <v>7</v>
      </c>
      <c r="C13" s="2">
        <v>17</v>
      </c>
      <c r="D13" s="2">
        <f t="shared" si="0"/>
        <v>25</v>
      </c>
      <c r="E13" s="2">
        <f t="shared" si="4"/>
        <v>25</v>
      </c>
      <c r="F13" s="2">
        <f t="shared" si="1"/>
        <v>26</v>
      </c>
      <c r="G13" s="2">
        <f t="shared" si="2"/>
        <v>26</v>
      </c>
      <c r="H13" s="2">
        <f t="shared" si="3"/>
        <v>0</v>
      </c>
      <c r="J13" s="29"/>
    </row>
    <row r="14" spans="2:10" x14ac:dyDescent="0.25">
      <c r="B14" s="2">
        <v>8</v>
      </c>
      <c r="C14" s="2">
        <v>16</v>
      </c>
      <c r="D14" s="2">
        <f t="shared" si="0"/>
        <v>0</v>
      </c>
      <c r="E14" s="2">
        <f t="shared" si="4"/>
        <v>0</v>
      </c>
      <c r="F14" s="2">
        <f t="shared" si="1"/>
        <v>10</v>
      </c>
      <c r="G14" s="2">
        <f t="shared" si="2"/>
        <v>35</v>
      </c>
      <c r="H14" s="2">
        <f t="shared" si="3"/>
        <v>0</v>
      </c>
      <c r="J14" s="29"/>
    </row>
    <row r="15" spans="2:10" x14ac:dyDescent="0.25">
      <c r="B15" s="2">
        <v>9</v>
      </c>
      <c r="C15" s="2">
        <v>15</v>
      </c>
      <c r="D15" s="2">
        <f t="shared" si="0"/>
        <v>25</v>
      </c>
      <c r="E15" s="2">
        <f t="shared" si="4"/>
        <v>25</v>
      </c>
      <c r="F15" s="2">
        <f t="shared" si="1"/>
        <v>20</v>
      </c>
      <c r="G15" s="2">
        <f t="shared" si="2"/>
        <v>20</v>
      </c>
      <c r="H15" s="2">
        <f t="shared" si="3"/>
        <v>0</v>
      </c>
      <c r="J15" s="29"/>
    </row>
    <row r="16" spans="2:10" x14ac:dyDescent="0.25">
      <c r="B16" s="2">
        <v>10</v>
      </c>
      <c r="C16" s="2">
        <v>15</v>
      </c>
      <c r="D16" s="2">
        <f t="shared" si="0"/>
        <v>25</v>
      </c>
      <c r="E16" s="2">
        <f t="shared" si="4"/>
        <v>0</v>
      </c>
      <c r="F16" s="2">
        <f t="shared" si="1"/>
        <v>5</v>
      </c>
      <c r="G16" s="2">
        <f t="shared" si="2"/>
        <v>30</v>
      </c>
      <c r="H16" s="2">
        <f t="shared" si="3"/>
        <v>0</v>
      </c>
      <c r="J16" s="29"/>
    </row>
    <row r="17" spans="2:10" x14ac:dyDescent="0.25">
      <c r="B17" s="2">
        <v>11</v>
      </c>
      <c r="C17" s="2">
        <v>16</v>
      </c>
      <c r="D17" s="2">
        <f t="shared" si="0"/>
        <v>0</v>
      </c>
      <c r="E17" s="2">
        <f t="shared" si="4"/>
        <v>25</v>
      </c>
      <c r="F17" s="2">
        <f t="shared" si="1"/>
        <v>14</v>
      </c>
      <c r="G17" s="2">
        <f t="shared" si="2"/>
        <v>39</v>
      </c>
      <c r="H17" s="2">
        <f t="shared" si="3"/>
        <v>0</v>
      </c>
      <c r="J17" s="29"/>
    </row>
    <row r="18" spans="2:10" x14ac:dyDescent="0.25">
      <c r="B18" s="2">
        <v>12</v>
      </c>
      <c r="C18" s="2">
        <v>17</v>
      </c>
      <c r="D18" s="2">
        <f t="shared" si="0"/>
        <v>25</v>
      </c>
      <c r="E18" s="2">
        <f t="shared" si="4"/>
        <v>25</v>
      </c>
      <c r="F18" s="2">
        <f t="shared" si="1"/>
        <v>22</v>
      </c>
      <c r="G18" s="2">
        <f t="shared" si="2"/>
        <v>22</v>
      </c>
      <c r="H18" s="2">
        <f t="shared" si="3"/>
        <v>0</v>
      </c>
      <c r="J18" s="29"/>
    </row>
    <row r="19" spans="2:10" x14ac:dyDescent="0.25">
      <c r="B19" s="2">
        <v>13</v>
      </c>
      <c r="C19" s="2">
        <v>13</v>
      </c>
      <c r="D19" s="2">
        <f t="shared" si="0"/>
        <v>0</v>
      </c>
      <c r="E19" s="2">
        <f t="shared" si="4"/>
        <v>0</v>
      </c>
      <c r="F19" s="2">
        <f t="shared" si="1"/>
        <v>9</v>
      </c>
      <c r="G19" s="2">
        <f t="shared" si="2"/>
        <v>34</v>
      </c>
      <c r="H19" s="2">
        <f t="shared" si="3"/>
        <v>0</v>
      </c>
      <c r="J19" s="29"/>
    </row>
    <row r="20" spans="2:10" x14ac:dyDescent="0.25">
      <c r="B20" s="2">
        <v>14</v>
      </c>
      <c r="C20" s="2">
        <v>18</v>
      </c>
      <c r="D20" s="2">
        <f t="shared" si="0"/>
        <v>25</v>
      </c>
      <c r="E20" s="2">
        <f t="shared" si="4"/>
        <v>25</v>
      </c>
      <c r="F20" s="2">
        <f t="shared" si="1"/>
        <v>16</v>
      </c>
      <c r="G20" s="2">
        <f t="shared" si="2"/>
        <v>16</v>
      </c>
      <c r="H20" s="2">
        <f t="shared" si="3"/>
        <v>0</v>
      </c>
      <c r="J20" s="29"/>
    </row>
    <row r="21" spans="2:10" x14ac:dyDescent="0.25">
      <c r="B21" s="2">
        <v>15</v>
      </c>
      <c r="C21" s="2">
        <v>17</v>
      </c>
      <c r="D21" s="2">
        <f t="shared" si="0"/>
        <v>25</v>
      </c>
      <c r="E21" s="2">
        <f t="shared" si="4"/>
        <v>0</v>
      </c>
      <c r="F21" s="2">
        <f t="shared" si="1"/>
        <v>0</v>
      </c>
      <c r="G21" s="2">
        <f t="shared" si="2"/>
        <v>25</v>
      </c>
      <c r="H21" s="2">
        <f t="shared" si="3"/>
        <v>1</v>
      </c>
      <c r="J21" s="29"/>
    </row>
    <row r="22" spans="2:10" x14ac:dyDescent="0.25">
      <c r="B22" s="2">
        <v>16</v>
      </c>
      <c r="C22" s="2">
        <v>16</v>
      </c>
      <c r="D22" s="2">
        <f t="shared" si="0"/>
        <v>25</v>
      </c>
      <c r="E22" s="2">
        <f t="shared" si="4"/>
        <v>25</v>
      </c>
      <c r="F22" s="2">
        <f t="shared" si="1"/>
        <v>8</v>
      </c>
      <c r="G22" s="2">
        <f t="shared" si="2"/>
        <v>33</v>
      </c>
      <c r="H22" s="2">
        <f t="shared" si="3"/>
        <v>0</v>
      </c>
      <c r="J22" s="29"/>
    </row>
    <row r="23" spans="2:10" x14ac:dyDescent="0.25">
      <c r="B23" s="2">
        <v>17</v>
      </c>
      <c r="C23" s="2">
        <v>18</v>
      </c>
      <c r="D23" s="2">
        <f t="shared" si="0"/>
        <v>0</v>
      </c>
      <c r="E23" s="2">
        <f t="shared" si="4"/>
        <v>25</v>
      </c>
      <c r="F23" s="2">
        <f t="shared" si="1"/>
        <v>15</v>
      </c>
      <c r="G23" s="2">
        <f t="shared" si="2"/>
        <v>40</v>
      </c>
      <c r="H23" s="2">
        <f t="shared" si="3"/>
        <v>0</v>
      </c>
      <c r="J23" s="29"/>
    </row>
    <row r="24" spans="2:10" x14ac:dyDescent="0.25">
      <c r="B24" s="2">
        <v>18</v>
      </c>
      <c r="C24" s="2">
        <v>17</v>
      </c>
      <c r="D24" s="2">
        <f t="shared" si="0"/>
        <v>25</v>
      </c>
      <c r="E24" s="2">
        <f t="shared" si="4"/>
        <v>25</v>
      </c>
      <c r="F24" s="2">
        <f t="shared" si="1"/>
        <v>23</v>
      </c>
      <c r="G24" s="2">
        <f t="shared" si="2"/>
        <v>23</v>
      </c>
      <c r="H24" s="2">
        <f t="shared" si="3"/>
        <v>0</v>
      </c>
      <c r="J24" s="29"/>
    </row>
    <row r="25" spans="2:10" x14ac:dyDescent="0.25">
      <c r="B25" s="2">
        <v>19</v>
      </c>
      <c r="C25" s="2">
        <v>17</v>
      </c>
      <c r="D25" s="2">
        <f t="shared" si="0"/>
        <v>25</v>
      </c>
      <c r="E25" s="2">
        <f t="shared" si="4"/>
        <v>0</v>
      </c>
      <c r="F25" s="2">
        <f t="shared" si="1"/>
        <v>6</v>
      </c>
      <c r="G25" s="2">
        <f t="shared" si="2"/>
        <v>31</v>
      </c>
      <c r="H25" s="2">
        <f t="shared" si="3"/>
        <v>0</v>
      </c>
      <c r="J25" s="29"/>
    </row>
    <row r="26" spans="2:10" x14ac:dyDescent="0.25">
      <c r="B26" s="2">
        <v>20</v>
      </c>
      <c r="C26" s="2">
        <v>15</v>
      </c>
      <c r="D26" s="2">
        <f t="shared" si="0"/>
        <v>0</v>
      </c>
      <c r="E26" s="2">
        <f t="shared" si="4"/>
        <v>25</v>
      </c>
      <c r="F26" s="2">
        <f t="shared" si="1"/>
        <v>16</v>
      </c>
      <c r="G26" s="2">
        <f t="shared" si="2"/>
        <v>41</v>
      </c>
      <c r="H26" s="2">
        <f t="shared" si="3"/>
        <v>0</v>
      </c>
      <c r="J26" s="29"/>
    </row>
    <row r="27" spans="2:10" x14ac:dyDescent="0.25">
      <c r="B27" s="2">
        <v>21</v>
      </c>
      <c r="C27" s="2">
        <v>16</v>
      </c>
      <c r="D27" s="2">
        <f t="shared" si="0"/>
        <v>25</v>
      </c>
      <c r="E27" s="2">
        <f t="shared" si="4"/>
        <v>25</v>
      </c>
      <c r="F27" s="2">
        <f t="shared" si="1"/>
        <v>25</v>
      </c>
      <c r="G27" s="2">
        <f t="shared" si="2"/>
        <v>25</v>
      </c>
      <c r="H27" s="2">
        <f t="shared" si="3"/>
        <v>0</v>
      </c>
      <c r="J27" s="29"/>
    </row>
    <row r="28" spans="2:10" x14ac:dyDescent="0.25">
      <c r="B28" s="2">
        <v>22</v>
      </c>
      <c r="C28" s="2">
        <v>14</v>
      </c>
      <c r="D28" s="2">
        <f t="shared" si="0"/>
        <v>0</v>
      </c>
      <c r="E28" s="2">
        <f t="shared" si="4"/>
        <v>0</v>
      </c>
      <c r="F28" s="2">
        <f t="shared" si="1"/>
        <v>11</v>
      </c>
      <c r="G28" s="2">
        <f t="shared" si="2"/>
        <v>36</v>
      </c>
      <c r="H28" s="2">
        <f t="shared" si="3"/>
        <v>0</v>
      </c>
      <c r="J28" s="29"/>
    </row>
    <row r="29" spans="2:10" x14ac:dyDescent="0.25">
      <c r="B29" s="2">
        <v>23</v>
      </c>
      <c r="C29" s="2">
        <v>13</v>
      </c>
      <c r="D29" s="2">
        <f t="shared" si="0"/>
        <v>25</v>
      </c>
      <c r="E29" s="2">
        <f t="shared" si="4"/>
        <v>25</v>
      </c>
      <c r="F29" s="2">
        <f t="shared" si="1"/>
        <v>23</v>
      </c>
      <c r="G29" s="2">
        <f t="shared" si="2"/>
        <v>23</v>
      </c>
      <c r="H29" s="2">
        <f t="shared" si="3"/>
        <v>0</v>
      </c>
      <c r="J29" s="29"/>
    </row>
    <row r="30" spans="2:10" x14ac:dyDescent="0.25">
      <c r="B30" s="2">
        <v>24</v>
      </c>
      <c r="C30" s="2">
        <v>18</v>
      </c>
      <c r="D30" s="2">
        <f t="shared" si="0"/>
        <v>25</v>
      </c>
      <c r="E30" s="2">
        <f t="shared" si="4"/>
        <v>0</v>
      </c>
      <c r="F30" s="2">
        <f t="shared" si="1"/>
        <v>5</v>
      </c>
      <c r="G30" s="2">
        <f t="shared" si="2"/>
        <v>30</v>
      </c>
      <c r="H30" s="2">
        <f t="shared" si="3"/>
        <v>0</v>
      </c>
      <c r="J30" s="29"/>
    </row>
    <row r="31" spans="2:10" x14ac:dyDescent="0.25">
      <c r="B31" s="2">
        <v>25</v>
      </c>
      <c r="C31" s="2">
        <v>16</v>
      </c>
      <c r="D31" s="2">
        <f t="shared" si="0"/>
        <v>0</v>
      </c>
      <c r="E31" s="2">
        <f t="shared" si="4"/>
        <v>25</v>
      </c>
      <c r="F31" s="2">
        <f t="shared" si="1"/>
        <v>14</v>
      </c>
      <c r="G31" s="2">
        <f t="shared" si="2"/>
        <v>39</v>
      </c>
      <c r="H31" s="2">
        <f t="shared" si="3"/>
        <v>0</v>
      </c>
      <c r="J31" s="29"/>
    </row>
    <row r="32" spans="2:10" x14ac:dyDescent="0.25">
      <c r="B32" s="2">
        <v>26</v>
      </c>
      <c r="C32" s="2">
        <v>14</v>
      </c>
      <c r="D32" s="2">
        <f t="shared" si="0"/>
        <v>25</v>
      </c>
      <c r="E32" s="2">
        <f t="shared" si="4"/>
        <v>25</v>
      </c>
      <c r="F32" s="2">
        <f t="shared" si="1"/>
        <v>25</v>
      </c>
      <c r="G32" s="2">
        <f t="shared" si="2"/>
        <v>25</v>
      </c>
      <c r="H32" s="2">
        <f t="shared" si="3"/>
        <v>0</v>
      </c>
      <c r="J32" s="29"/>
    </row>
    <row r="33" spans="1:10" x14ac:dyDescent="0.25">
      <c r="B33" s="2">
        <v>27</v>
      </c>
      <c r="C33" s="2">
        <v>14</v>
      </c>
      <c r="D33" s="2">
        <f t="shared" si="0"/>
        <v>0</v>
      </c>
      <c r="E33" s="2">
        <f t="shared" si="4"/>
        <v>0</v>
      </c>
      <c r="F33" s="2">
        <f t="shared" si="1"/>
        <v>11</v>
      </c>
      <c r="G33" s="2">
        <f t="shared" si="2"/>
        <v>36</v>
      </c>
      <c r="H33" s="2">
        <f t="shared" si="3"/>
        <v>0</v>
      </c>
      <c r="J33" s="29"/>
    </row>
    <row r="34" spans="1:10" x14ac:dyDescent="0.25">
      <c r="B34" s="2">
        <v>28</v>
      </c>
      <c r="C34" s="2">
        <v>16</v>
      </c>
      <c r="D34" s="2">
        <f t="shared" si="0"/>
        <v>25</v>
      </c>
      <c r="E34" s="2">
        <f t="shared" si="4"/>
        <v>25</v>
      </c>
      <c r="F34" s="2">
        <f t="shared" si="1"/>
        <v>20</v>
      </c>
      <c r="G34" s="2">
        <f t="shared" si="2"/>
        <v>20</v>
      </c>
      <c r="H34" s="2">
        <f t="shared" si="3"/>
        <v>0</v>
      </c>
      <c r="J34" s="29"/>
    </row>
    <row r="35" spans="1:10" x14ac:dyDescent="0.25">
      <c r="B35" s="2">
        <v>29</v>
      </c>
      <c r="C35" s="2">
        <v>18</v>
      </c>
      <c r="D35" s="2">
        <f t="shared" si="0"/>
        <v>25</v>
      </c>
      <c r="E35" s="2">
        <f t="shared" si="4"/>
        <v>0</v>
      </c>
      <c r="F35" s="2">
        <f t="shared" si="1"/>
        <v>2</v>
      </c>
      <c r="G35" s="2">
        <f t="shared" si="2"/>
        <v>27</v>
      </c>
      <c r="H35" s="2">
        <f t="shared" si="3"/>
        <v>0</v>
      </c>
      <c r="J35" s="29"/>
    </row>
    <row r="36" spans="1:10" x14ac:dyDescent="0.25">
      <c r="B36" s="2">
        <v>30</v>
      </c>
      <c r="C36" s="2">
        <v>17</v>
      </c>
      <c r="D36" s="2">
        <f t="shared" si="0"/>
        <v>0</v>
      </c>
      <c r="E36" s="2">
        <f t="shared" si="4"/>
        <v>25</v>
      </c>
      <c r="F36" s="2">
        <f t="shared" si="1"/>
        <v>10</v>
      </c>
      <c r="G36" s="2">
        <f t="shared" si="2"/>
        <v>35</v>
      </c>
      <c r="H36" s="2">
        <f t="shared" si="3"/>
        <v>0</v>
      </c>
      <c r="J36" s="29"/>
    </row>
    <row r="38" spans="1:10" x14ac:dyDescent="0.25">
      <c r="A38" s="20"/>
      <c r="C38" s="20" t="s">
        <v>14</v>
      </c>
      <c r="G38" s="68"/>
      <c r="H38" s="68"/>
    </row>
    <row r="39" spans="1:10" x14ac:dyDescent="0.25">
      <c r="A39" s="19"/>
      <c r="C39" s="36" t="s">
        <v>20</v>
      </c>
      <c r="D39" s="36" t="s">
        <v>21</v>
      </c>
      <c r="E39" s="36" t="s">
        <v>22</v>
      </c>
      <c r="F39" s="36" t="s">
        <v>23</v>
      </c>
    </row>
    <row r="40" spans="1:10" x14ac:dyDescent="0.25">
      <c r="C40" s="3">
        <f>SUM(D7:D36)</f>
        <v>475</v>
      </c>
      <c r="D40" s="3">
        <f>C40/C2</f>
        <v>19</v>
      </c>
      <c r="E40" s="3">
        <f>SUM(F7:F36)</f>
        <v>409</v>
      </c>
      <c r="F40" s="3">
        <v>1</v>
      </c>
    </row>
    <row r="42" spans="1:10" x14ac:dyDescent="0.25">
      <c r="A42" s="20"/>
      <c r="C42" s="20" t="s">
        <v>13</v>
      </c>
    </row>
    <row r="43" spans="1:10" x14ac:dyDescent="0.25">
      <c r="A43" s="19"/>
      <c r="C43" s="36" t="s">
        <v>25</v>
      </c>
      <c r="D43" s="36" t="s">
        <v>30</v>
      </c>
      <c r="E43" s="36" t="s">
        <v>31</v>
      </c>
      <c r="F43" s="36" t="s">
        <v>26</v>
      </c>
      <c r="G43" s="36" t="s">
        <v>24</v>
      </c>
    </row>
    <row r="44" spans="1:10" x14ac:dyDescent="0.25">
      <c r="C44" s="3">
        <f>C40*50</f>
        <v>23750</v>
      </c>
      <c r="D44" s="3">
        <f>D40*150</f>
        <v>2850</v>
      </c>
      <c r="E44" s="3">
        <f>E40*0.2*50</f>
        <v>4090.0000000000005</v>
      </c>
      <c r="F44" s="3">
        <f>F40*75</f>
        <v>75</v>
      </c>
      <c r="G44" s="3">
        <f>SUM(C44:F44)</f>
        <v>30765</v>
      </c>
    </row>
    <row r="45" spans="1:10" x14ac:dyDescent="0.25">
      <c r="E45" s="68"/>
      <c r="F45" s="68"/>
    </row>
  </sheetData>
  <mergeCells count="2">
    <mergeCell ref="G38:H38"/>
    <mergeCell ref="E45:F45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5"/>
  <sheetViews>
    <sheetView topLeftCell="A4" zoomScale="74" workbookViewId="0">
      <selection activeCell="C44" sqref="C44:F44"/>
    </sheetView>
  </sheetViews>
  <sheetFormatPr defaultRowHeight="13.8" x14ac:dyDescent="0.25"/>
  <cols>
    <col min="1" max="2" width="8.796875" style="5"/>
    <col min="3" max="3" width="18.796875" style="5" bestFit="1" customWidth="1"/>
    <col min="4" max="4" width="20.19921875" style="5" bestFit="1" customWidth="1"/>
    <col min="5" max="5" width="21.69921875" style="5" bestFit="1" customWidth="1"/>
    <col min="6" max="6" width="19.3984375" style="5" bestFit="1" customWidth="1"/>
    <col min="7" max="7" width="11" style="5" bestFit="1" customWidth="1"/>
    <col min="8" max="9" width="10.3984375" style="5" customWidth="1"/>
    <col min="10" max="16384" width="8.796875" style="5"/>
  </cols>
  <sheetData>
    <row r="1" spans="2:10" ht="14.4" thickBot="1" x14ac:dyDescent="0.3"/>
    <row r="2" spans="2:10" ht="16.8" x14ac:dyDescent="0.25">
      <c r="B2" s="24" t="s">
        <v>70</v>
      </c>
      <c r="C2" s="22">
        <v>27</v>
      </c>
    </row>
    <row r="3" spans="2:10" ht="17.25" customHeight="1" thickBot="1" x14ac:dyDescent="0.3">
      <c r="B3" s="25" t="s">
        <v>71</v>
      </c>
      <c r="C3" s="23">
        <v>24</v>
      </c>
    </row>
    <row r="4" spans="2:10" ht="17.25" customHeight="1" x14ac:dyDescent="0.25"/>
    <row r="5" spans="2:10" ht="55.2" x14ac:dyDescent="0.25">
      <c r="B5" s="26" t="s">
        <v>8</v>
      </c>
      <c r="C5" s="26" t="s">
        <v>9</v>
      </c>
      <c r="D5" s="26" t="s">
        <v>10</v>
      </c>
      <c r="E5" s="26" t="s">
        <v>33</v>
      </c>
      <c r="F5" s="26" t="s">
        <v>11</v>
      </c>
      <c r="G5" s="35" t="s">
        <v>28</v>
      </c>
      <c r="H5" s="26" t="s">
        <v>19</v>
      </c>
    </row>
    <row r="6" spans="2:10" x14ac:dyDescent="0.25">
      <c r="B6" s="2">
        <v>0</v>
      </c>
      <c r="C6" s="2"/>
      <c r="D6" s="2"/>
      <c r="E6" s="2"/>
      <c r="F6" s="17">
        <v>30</v>
      </c>
      <c r="G6" s="2"/>
      <c r="H6" s="2"/>
    </row>
    <row r="7" spans="2:10" x14ac:dyDescent="0.25">
      <c r="B7" s="2">
        <v>1</v>
      </c>
      <c r="C7" s="2">
        <v>11</v>
      </c>
      <c r="D7" s="2">
        <f>IF(G7&lt;=$C$3, $C$2, 0)</f>
        <v>27</v>
      </c>
      <c r="E7" s="2"/>
      <c r="F7" s="2">
        <f>MAX(F6+E7-C7-H6, 0)</f>
        <v>19</v>
      </c>
      <c r="G7" s="2">
        <f>F7+D6</f>
        <v>19</v>
      </c>
      <c r="H7" s="2">
        <f>MAX((F6+E7-C7-H6)*(-1),0)</f>
        <v>0</v>
      </c>
      <c r="J7" s="29"/>
    </row>
    <row r="8" spans="2:10" x14ac:dyDescent="0.25">
      <c r="B8" s="2">
        <v>2</v>
      </c>
      <c r="C8" s="2">
        <v>9</v>
      </c>
      <c r="D8" s="2">
        <f t="shared" ref="D8:D36" si="0">IF(G8&lt;=$C$3, $C$2, 0)</f>
        <v>0</v>
      </c>
      <c r="E8" s="2"/>
      <c r="F8" s="2">
        <f t="shared" ref="F8:F36" si="1">MAX(F7+E8-C8-H7, 0)</f>
        <v>10</v>
      </c>
      <c r="G8" s="2">
        <f t="shared" ref="G8:G36" si="2">F8+D7</f>
        <v>37</v>
      </c>
      <c r="H8" s="2">
        <f t="shared" ref="H8:H36" si="3">MAX((F7+E8-C8-H7)*(-1),0)</f>
        <v>0</v>
      </c>
      <c r="J8" s="29"/>
    </row>
    <row r="9" spans="2:10" x14ac:dyDescent="0.25">
      <c r="B9" s="2">
        <v>3</v>
      </c>
      <c r="C9" s="2">
        <v>14</v>
      </c>
      <c r="D9" s="2">
        <f t="shared" si="0"/>
        <v>27</v>
      </c>
      <c r="E9" s="2">
        <f>D7</f>
        <v>27</v>
      </c>
      <c r="F9" s="2">
        <f t="shared" si="1"/>
        <v>23</v>
      </c>
      <c r="G9" s="2">
        <f t="shared" si="2"/>
        <v>23</v>
      </c>
      <c r="H9" s="2">
        <f t="shared" si="3"/>
        <v>0</v>
      </c>
      <c r="J9" s="29"/>
    </row>
    <row r="10" spans="2:10" x14ac:dyDescent="0.25">
      <c r="B10" s="2">
        <v>4</v>
      </c>
      <c r="C10" s="2">
        <v>17</v>
      </c>
      <c r="D10" s="2">
        <f t="shared" si="0"/>
        <v>0</v>
      </c>
      <c r="E10" s="2">
        <f t="shared" ref="E10:E36" si="4">D8</f>
        <v>0</v>
      </c>
      <c r="F10" s="2">
        <f t="shared" si="1"/>
        <v>6</v>
      </c>
      <c r="G10" s="2">
        <f t="shared" si="2"/>
        <v>33</v>
      </c>
      <c r="H10" s="2">
        <f t="shared" si="3"/>
        <v>0</v>
      </c>
      <c r="J10" s="29"/>
    </row>
    <row r="11" spans="2:10" x14ac:dyDescent="0.25">
      <c r="B11" s="2">
        <v>5</v>
      </c>
      <c r="C11" s="2">
        <v>5</v>
      </c>
      <c r="D11" s="2">
        <f t="shared" si="0"/>
        <v>0</v>
      </c>
      <c r="E11" s="2">
        <f t="shared" si="4"/>
        <v>27</v>
      </c>
      <c r="F11" s="2">
        <f t="shared" si="1"/>
        <v>28</v>
      </c>
      <c r="G11" s="2">
        <f t="shared" si="2"/>
        <v>28</v>
      </c>
      <c r="H11" s="2">
        <f t="shared" si="3"/>
        <v>0</v>
      </c>
      <c r="J11" s="29"/>
    </row>
    <row r="12" spans="2:10" x14ac:dyDescent="0.25">
      <c r="B12" s="2">
        <v>6</v>
      </c>
      <c r="C12" s="2">
        <v>11</v>
      </c>
      <c r="D12" s="2">
        <f t="shared" si="0"/>
        <v>27</v>
      </c>
      <c r="E12" s="2">
        <f t="shared" si="4"/>
        <v>0</v>
      </c>
      <c r="F12" s="2">
        <f t="shared" si="1"/>
        <v>17</v>
      </c>
      <c r="G12" s="2">
        <f t="shared" si="2"/>
        <v>17</v>
      </c>
      <c r="H12" s="2">
        <f t="shared" si="3"/>
        <v>0</v>
      </c>
      <c r="J12" s="29"/>
    </row>
    <row r="13" spans="2:10" x14ac:dyDescent="0.25">
      <c r="B13" s="2">
        <v>7</v>
      </c>
      <c r="C13" s="2">
        <v>18</v>
      </c>
      <c r="D13" s="2">
        <f t="shared" si="0"/>
        <v>0</v>
      </c>
      <c r="E13" s="2">
        <f t="shared" si="4"/>
        <v>0</v>
      </c>
      <c r="F13" s="2">
        <f t="shared" si="1"/>
        <v>0</v>
      </c>
      <c r="G13" s="2">
        <f t="shared" si="2"/>
        <v>27</v>
      </c>
      <c r="H13" s="2">
        <f t="shared" si="3"/>
        <v>1</v>
      </c>
      <c r="J13" s="29"/>
    </row>
    <row r="14" spans="2:10" x14ac:dyDescent="0.25">
      <c r="B14" s="2">
        <v>8</v>
      </c>
      <c r="C14" s="2">
        <v>19</v>
      </c>
      <c r="D14" s="2">
        <f t="shared" si="0"/>
        <v>27</v>
      </c>
      <c r="E14" s="2">
        <f t="shared" si="4"/>
        <v>27</v>
      </c>
      <c r="F14" s="2">
        <f t="shared" si="1"/>
        <v>7</v>
      </c>
      <c r="G14" s="2">
        <f t="shared" si="2"/>
        <v>7</v>
      </c>
      <c r="H14" s="2">
        <f t="shared" si="3"/>
        <v>0</v>
      </c>
      <c r="J14" s="29"/>
    </row>
    <row r="15" spans="2:10" x14ac:dyDescent="0.25">
      <c r="B15" s="2">
        <v>9</v>
      </c>
      <c r="C15" s="2">
        <v>7</v>
      </c>
      <c r="D15" s="2">
        <f t="shared" si="0"/>
        <v>0</v>
      </c>
      <c r="E15" s="2">
        <f t="shared" si="4"/>
        <v>0</v>
      </c>
      <c r="F15" s="2">
        <f t="shared" si="1"/>
        <v>0</v>
      </c>
      <c r="G15" s="2">
        <f t="shared" si="2"/>
        <v>27</v>
      </c>
      <c r="H15" s="2">
        <f t="shared" si="3"/>
        <v>0</v>
      </c>
      <c r="J15" s="29"/>
    </row>
    <row r="16" spans="2:10" x14ac:dyDescent="0.25">
      <c r="B16" s="2">
        <v>10</v>
      </c>
      <c r="C16" s="2">
        <v>11</v>
      </c>
      <c r="D16" s="2">
        <f t="shared" si="0"/>
        <v>27</v>
      </c>
      <c r="E16" s="2">
        <f t="shared" si="4"/>
        <v>27</v>
      </c>
      <c r="F16" s="2">
        <f t="shared" si="1"/>
        <v>16</v>
      </c>
      <c r="G16" s="2">
        <f t="shared" si="2"/>
        <v>16</v>
      </c>
      <c r="H16" s="2">
        <f t="shared" si="3"/>
        <v>0</v>
      </c>
      <c r="J16" s="29"/>
    </row>
    <row r="17" spans="2:10" x14ac:dyDescent="0.25">
      <c r="B17" s="2">
        <v>11</v>
      </c>
      <c r="C17" s="2">
        <v>12</v>
      </c>
      <c r="D17" s="2">
        <f t="shared" si="0"/>
        <v>0</v>
      </c>
      <c r="E17" s="2">
        <f t="shared" si="4"/>
        <v>0</v>
      </c>
      <c r="F17" s="2">
        <f t="shared" si="1"/>
        <v>4</v>
      </c>
      <c r="G17" s="2">
        <f t="shared" si="2"/>
        <v>31</v>
      </c>
      <c r="H17" s="2">
        <f t="shared" si="3"/>
        <v>0</v>
      </c>
      <c r="J17" s="29"/>
    </row>
    <row r="18" spans="2:10" x14ac:dyDescent="0.25">
      <c r="B18" s="2">
        <v>12</v>
      </c>
      <c r="C18" s="2">
        <v>17</v>
      </c>
      <c r="D18" s="2">
        <f t="shared" si="0"/>
        <v>27</v>
      </c>
      <c r="E18" s="2">
        <f t="shared" si="4"/>
        <v>27</v>
      </c>
      <c r="F18" s="2">
        <f t="shared" si="1"/>
        <v>14</v>
      </c>
      <c r="G18" s="2">
        <f t="shared" si="2"/>
        <v>14</v>
      </c>
      <c r="H18" s="2">
        <f t="shared" si="3"/>
        <v>0</v>
      </c>
      <c r="J18" s="29"/>
    </row>
    <row r="19" spans="2:10" x14ac:dyDescent="0.25">
      <c r="B19" s="2">
        <v>13</v>
      </c>
      <c r="C19" s="2">
        <v>6</v>
      </c>
      <c r="D19" s="2">
        <f t="shared" si="0"/>
        <v>0</v>
      </c>
      <c r="E19" s="2">
        <f t="shared" si="4"/>
        <v>0</v>
      </c>
      <c r="F19" s="2">
        <f t="shared" si="1"/>
        <v>8</v>
      </c>
      <c r="G19" s="2">
        <f t="shared" si="2"/>
        <v>35</v>
      </c>
      <c r="H19" s="2">
        <f t="shared" si="3"/>
        <v>0</v>
      </c>
      <c r="J19" s="29"/>
    </row>
    <row r="20" spans="2:10" x14ac:dyDescent="0.25">
      <c r="B20" s="2">
        <v>14</v>
      </c>
      <c r="C20" s="52">
        <v>20</v>
      </c>
      <c r="D20" s="2">
        <f t="shared" si="0"/>
        <v>27</v>
      </c>
      <c r="E20" s="2">
        <f t="shared" si="4"/>
        <v>27</v>
      </c>
      <c r="F20" s="2">
        <f t="shared" si="1"/>
        <v>15</v>
      </c>
      <c r="G20" s="2">
        <f t="shared" si="2"/>
        <v>15</v>
      </c>
      <c r="H20" s="2">
        <f t="shared" si="3"/>
        <v>0</v>
      </c>
      <c r="J20" s="29"/>
    </row>
    <row r="21" spans="2:10" x14ac:dyDescent="0.25">
      <c r="B21" s="2">
        <v>15</v>
      </c>
      <c r="C21" s="2">
        <v>9</v>
      </c>
      <c r="D21" s="2">
        <f t="shared" si="0"/>
        <v>0</v>
      </c>
      <c r="E21" s="2">
        <f t="shared" si="4"/>
        <v>0</v>
      </c>
      <c r="F21" s="2">
        <f t="shared" si="1"/>
        <v>6</v>
      </c>
      <c r="G21" s="2">
        <f t="shared" si="2"/>
        <v>33</v>
      </c>
      <c r="H21" s="2">
        <f t="shared" si="3"/>
        <v>0</v>
      </c>
      <c r="J21" s="29"/>
    </row>
    <row r="22" spans="2:10" x14ac:dyDescent="0.25">
      <c r="B22" s="2">
        <v>16</v>
      </c>
      <c r="C22" s="2">
        <v>16</v>
      </c>
      <c r="D22" s="2">
        <f t="shared" si="0"/>
        <v>27</v>
      </c>
      <c r="E22" s="2">
        <f t="shared" si="4"/>
        <v>27</v>
      </c>
      <c r="F22" s="2">
        <f t="shared" si="1"/>
        <v>17</v>
      </c>
      <c r="G22" s="2">
        <f t="shared" si="2"/>
        <v>17</v>
      </c>
      <c r="H22" s="2">
        <f t="shared" si="3"/>
        <v>0</v>
      </c>
      <c r="J22" s="29"/>
    </row>
    <row r="23" spans="2:10" x14ac:dyDescent="0.25">
      <c r="B23" s="2">
        <v>17</v>
      </c>
      <c r="C23" s="2">
        <v>11</v>
      </c>
      <c r="D23" s="2">
        <f t="shared" si="0"/>
        <v>0</v>
      </c>
      <c r="E23" s="2">
        <f t="shared" si="4"/>
        <v>0</v>
      </c>
      <c r="F23" s="2">
        <f t="shared" si="1"/>
        <v>6</v>
      </c>
      <c r="G23" s="2">
        <f t="shared" si="2"/>
        <v>33</v>
      </c>
      <c r="H23" s="2">
        <f t="shared" si="3"/>
        <v>0</v>
      </c>
      <c r="J23" s="29"/>
    </row>
    <row r="24" spans="2:10" x14ac:dyDescent="0.25">
      <c r="B24" s="2">
        <v>18</v>
      </c>
      <c r="C24" s="2">
        <v>19</v>
      </c>
      <c r="D24" s="2">
        <f t="shared" si="0"/>
        <v>27</v>
      </c>
      <c r="E24" s="2">
        <f t="shared" si="4"/>
        <v>27</v>
      </c>
      <c r="F24" s="2">
        <f t="shared" si="1"/>
        <v>14</v>
      </c>
      <c r="G24" s="2">
        <f t="shared" si="2"/>
        <v>14</v>
      </c>
      <c r="H24" s="2">
        <f t="shared" si="3"/>
        <v>0</v>
      </c>
      <c r="J24" s="29"/>
    </row>
    <row r="25" spans="2:10" x14ac:dyDescent="0.25">
      <c r="B25" s="2">
        <v>19</v>
      </c>
      <c r="C25" s="2">
        <v>11</v>
      </c>
      <c r="D25" s="2">
        <f t="shared" si="0"/>
        <v>0</v>
      </c>
      <c r="E25" s="2">
        <f t="shared" si="4"/>
        <v>0</v>
      </c>
      <c r="F25" s="2">
        <f t="shared" si="1"/>
        <v>3</v>
      </c>
      <c r="G25" s="2">
        <f t="shared" si="2"/>
        <v>30</v>
      </c>
      <c r="H25" s="2">
        <f t="shared" si="3"/>
        <v>0</v>
      </c>
      <c r="J25" s="29"/>
    </row>
    <row r="26" spans="2:10" x14ac:dyDescent="0.25">
      <c r="B26" s="2">
        <v>20</v>
      </c>
      <c r="C26" s="2">
        <v>9</v>
      </c>
      <c r="D26" s="2">
        <f t="shared" si="0"/>
        <v>27</v>
      </c>
      <c r="E26" s="2">
        <f t="shared" si="4"/>
        <v>27</v>
      </c>
      <c r="F26" s="2">
        <f t="shared" si="1"/>
        <v>21</v>
      </c>
      <c r="G26" s="2">
        <f t="shared" si="2"/>
        <v>21</v>
      </c>
      <c r="H26" s="2">
        <f t="shared" si="3"/>
        <v>0</v>
      </c>
      <c r="J26" s="29"/>
    </row>
    <row r="27" spans="2:10" x14ac:dyDescent="0.25">
      <c r="B27" s="2">
        <v>21</v>
      </c>
      <c r="C27" s="2">
        <v>9</v>
      </c>
      <c r="D27" s="2">
        <f t="shared" si="0"/>
        <v>0</v>
      </c>
      <c r="E27" s="2">
        <f t="shared" si="4"/>
        <v>0</v>
      </c>
      <c r="F27" s="2">
        <f t="shared" si="1"/>
        <v>12</v>
      </c>
      <c r="G27" s="2">
        <f t="shared" si="2"/>
        <v>39</v>
      </c>
      <c r="H27" s="2">
        <f t="shared" si="3"/>
        <v>0</v>
      </c>
      <c r="J27" s="29"/>
    </row>
    <row r="28" spans="2:10" x14ac:dyDescent="0.25">
      <c r="B28" s="2">
        <v>22</v>
      </c>
      <c r="C28" s="2">
        <v>6</v>
      </c>
      <c r="D28" s="2">
        <f t="shared" si="0"/>
        <v>0</v>
      </c>
      <c r="E28" s="2">
        <f t="shared" si="4"/>
        <v>27</v>
      </c>
      <c r="F28" s="2">
        <f t="shared" si="1"/>
        <v>33</v>
      </c>
      <c r="G28" s="2">
        <f t="shared" si="2"/>
        <v>33</v>
      </c>
      <c r="H28" s="2">
        <f t="shared" si="3"/>
        <v>0</v>
      </c>
      <c r="J28" s="29"/>
    </row>
    <row r="29" spans="2:10" x14ac:dyDescent="0.25">
      <c r="B29" s="2">
        <v>23</v>
      </c>
      <c r="C29" s="2">
        <v>16</v>
      </c>
      <c r="D29" s="2">
        <f t="shared" si="0"/>
        <v>27</v>
      </c>
      <c r="E29" s="2">
        <f t="shared" si="4"/>
        <v>0</v>
      </c>
      <c r="F29" s="2">
        <f t="shared" si="1"/>
        <v>17</v>
      </c>
      <c r="G29" s="2">
        <f t="shared" si="2"/>
        <v>17</v>
      </c>
      <c r="H29" s="2">
        <f t="shared" si="3"/>
        <v>0</v>
      </c>
      <c r="J29" s="29"/>
    </row>
    <row r="30" spans="2:10" x14ac:dyDescent="0.25">
      <c r="B30" s="2">
        <v>24</v>
      </c>
      <c r="C30" s="2">
        <v>8</v>
      </c>
      <c r="D30" s="2">
        <f t="shared" si="0"/>
        <v>0</v>
      </c>
      <c r="E30" s="2">
        <f t="shared" si="4"/>
        <v>0</v>
      </c>
      <c r="F30" s="2">
        <f t="shared" si="1"/>
        <v>9</v>
      </c>
      <c r="G30" s="2">
        <f t="shared" si="2"/>
        <v>36</v>
      </c>
      <c r="H30" s="2">
        <f t="shared" si="3"/>
        <v>0</v>
      </c>
      <c r="J30" s="29"/>
    </row>
    <row r="31" spans="2:10" x14ac:dyDescent="0.25">
      <c r="B31" s="2">
        <v>25</v>
      </c>
      <c r="C31" s="2">
        <v>17</v>
      </c>
      <c r="D31" s="2">
        <f t="shared" si="0"/>
        <v>27</v>
      </c>
      <c r="E31" s="2">
        <f t="shared" si="4"/>
        <v>27</v>
      </c>
      <c r="F31" s="2">
        <f t="shared" si="1"/>
        <v>19</v>
      </c>
      <c r="G31" s="2">
        <f t="shared" si="2"/>
        <v>19</v>
      </c>
      <c r="H31" s="2">
        <f t="shared" si="3"/>
        <v>0</v>
      </c>
      <c r="J31" s="29"/>
    </row>
    <row r="32" spans="2:10" x14ac:dyDescent="0.25">
      <c r="B32" s="2">
        <v>26</v>
      </c>
      <c r="C32" s="2">
        <v>10</v>
      </c>
      <c r="D32" s="2">
        <f t="shared" si="0"/>
        <v>0</v>
      </c>
      <c r="E32" s="2">
        <f t="shared" si="4"/>
        <v>0</v>
      </c>
      <c r="F32" s="2">
        <f t="shared" si="1"/>
        <v>9</v>
      </c>
      <c r="G32" s="2">
        <f t="shared" si="2"/>
        <v>36</v>
      </c>
      <c r="H32" s="2">
        <f t="shared" si="3"/>
        <v>0</v>
      </c>
      <c r="J32" s="29"/>
    </row>
    <row r="33" spans="1:10" x14ac:dyDescent="0.25">
      <c r="B33" s="2">
        <v>27</v>
      </c>
      <c r="C33" s="2">
        <v>12</v>
      </c>
      <c r="D33" s="2">
        <f t="shared" si="0"/>
        <v>27</v>
      </c>
      <c r="E33" s="2">
        <f t="shared" si="4"/>
        <v>27</v>
      </c>
      <c r="F33" s="2">
        <f t="shared" si="1"/>
        <v>24</v>
      </c>
      <c r="G33" s="2">
        <f t="shared" si="2"/>
        <v>24</v>
      </c>
      <c r="H33" s="2">
        <f t="shared" si="3"/>
        <v>0</v>
      </c>
      <c r="J33" s="29"/>
    </row>
    <row r="34" spans="1:10" x14ac:dyDescent="0.25">
      <c r="B34" s="2">
        <v>28</v>
      </c>
      <c r="C34" s="2">
        <v>11</v>
      </c>
      <c r="D34" s="2">
        <f t="shared" si="0"/>
        <v>0</v>
      </c>
      <c r="E34" s="2">
        <f t="shared" si="4"/>
        <v>0</v>
      </c>
      <c r="F34" s="2">
        <f t="shared" si="1"/>
        <v>13</v>
      </c>
      <c r="G34" s="2">
        <f t="shared" si="2"/>
        <v>40</v>
      </c>
      <c r="H34" s="2">
        <f t="shared" si="3"/>
        <v>0</v>
      </c>
      <c r="J34" s="29"/>
    </row>
    <row r="35" spans="1:10" x14ac:dyDescent="0.25">
      <c r="B35" s="2">
        <v>29</v>
      </c>
      <c r="C35" s="2">
        <v>14</v>
      </c>
      <c r="D35" s="2">
        <f t="shared" si="0"/>
        <v>0</v>
      </c>
      <c r="E35" s="2">
        <f t="shared" si="4"/>
        <v>27</v>
      </c>
      <c r="F35" s="2">
        <f t="shared" si="1"/>
        <v>26</v>
      </c>
      <c r="G35" s="2">
        <f t="shared" si="2"/>
        <v>26</v>
      </c>
      <c r="H35" s="2">
        <f t="shared" si="3"/>
        <v>0</v>
      </c>
      <c r="J35" s="29"/>
    </row>
    <row r="36" spans="1:10" x14ac:dyDescent="0.25">
      <c r="B36" s="2">
        <v>30</v>
      </c>
      <c r="C36" s="2">
        <v>5</v>
      </c>
      <c r="D36" s="2">
        <f t="shared" si="0"/>
        <v>27</v>
      </c>
      <c r="E36" s="2">
        <f t="shared" si="4"/>
        <v>0</v>
      </c>
      <c r="F36" s="2">
        <f t="shared" si="1"/>
        <v>21</v>
      </c>
      <c r="G36" s="2">
        <f t="shared" si="2"/>
        <v>21</v>
      </c>
      <c r="H36" s="2">
        <f t="shared" si="3"/>
        <v>0</v>
      </c>
      <c r="J36" s="29"/>
    </row>
    <row r="38" spans="1:10" x14ac:dyDescent="0.25">
      <c r="A38" s="20"/>
      <c r="C38" s="20" t="s">
        <v>14</v>
      </c>
      <c r="G38" s="68"/>
      <c r="H38" s="68"/>
    </row>
    <row r="39" spans="1:10" x14ac:dyDescent="0.25">
      <c r="A39" s="19"/>
      <c r="C39" s="36" t="s">
        <v>20</v>
      </c>
      <c r="D39" s="36" t="s">
        <v>21</v>
      </c>
      <c r="E39" s="36" t="s">
        <v>22</v>
      </c>
      <c r="F39" s="36" t="s">
        <v>23</v>
      </c>
    </row>
    <row r="40" spans="1:10" x14ac:dyDescent="0.25">
      <c r="C40" s="3">
        <f>SUM(D7:D36)</f>
        <v>378</v>
      </c>
      <c r="D40" s="3">
        <f>C40/C2</f>
        <v>14</v>
      </c>
      <c r="E40" s="3">
        <f>SUM(F7:F36)</f>
        <v>417</v>
      </c>
      <c r="F40" s="3">
        <v>1</v>
      </c>
    </row>
    <row r="42" spans="1:10" x14ac:dyDescent="0.25">
      <c r="A42" s="20"/>
      <c r="C42" s="20" t="s">
        <v>13</v>
      </c>
    </row>
    <row r="43" spans="1:10" x14ac:dyDescent="0.25">
      <c r="A43" s="19"/>
      <c r="C43" s="36" t="s">
        <v>25</v>
      </c>
      <c r="D43" s="36" t="s">
        <v>30</v>
      </c>
      <c r="E43" s="36" t="s">
        <v>31</v>
      </c>
      <c r="F43" s="36" t="s">
        <v>26</v>
      </c>
      <c r="G43" s="36" t="s">
        <v>24</v>
      </c>
    </row>
    <row r="44" spans="1:10" x14ac:dyDescent="0.25">
      <c r="C44" s="3">
        <f>C40*30</f>
        <v>11340</v>
      </c>
      <c r="D44" s="3">
        <f>D40*150</f>
        <v>2100</v>
      </c>
      <c r="E44" s="3">
        <f>E40*0.2*30</f>
        <v>2502</v>
      </c>
      <c r="F44" s="3">
        <v>45</v>
      </c>
      <c r="G44" s="3">
        <f>SUM(C44:F44)</f>
        <v>15987</v>
      </c>
    </row>
    <row r="45" spans="1:10" x14ac:dyDescent="0.25">
      <c r="E45" s="68"/>
      <c r="F45" s="68"/>
    </row>
  </sheetData>
  <mergeCells count="2">
    <mergeCell ref="G38:H38"/>
    <mergeCell ref="E45:F4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5"/>
  <sheetViews>
    <sheetView tabSelected="1" zoomScale="62" workbookViewId="0">
      <selection activeCell="I26" sqref="I26"/>
    </sheetView>
  </sheetViews>
  <sheetFormatPr defaultRowHeight="13.8" x14ac:dyDescent="0.25"/>
  <cols>
    <col min="1" max="2" width="8.796875" style="5"/>
    <col min="3" max="3" width="18.796875" style="5" bestFit="1" customWidth="1"/>
    <col min="4" max="4" width="20.19921875" style="5" bestFit="1" customWidth="1"/>
    <col min="5" max="5" width="21.69921875" style="5" bestFit="1" customWidth="1"/>
    <col min="6" max="6" width="19.3984375" style="5" bestFit="1" customWidth="1"/>
    <col min="7" max="7" width="11" style="5" bestFit="1" customWidth="1"/>
    <col min="8" max="9" width="10.3984375" style="5" customWidth="1"/>
    <col min="10" max="16384" width="8.796875" style="5"/>
  </cols>
  <sheetData>
    <row r="1" spans="2:10" ht="14.4" thickBot="1" x14ac:dyDescent="0.3"/>
    <row r="2" spans="2:10" ht="16.8" x14ac:dyDescent="0.25">
      <c r="B2" s="24" t="s">
        <v>70</v>
      </c>
      <c r="C2" s="22">
        <v>23</v>
      </c>
    </row>
    <row r="3" spans="2:10" ht="17.25" customHeight="1" thickBot="1" x14ac:dyDescent="0.3">
      <c r="B3" s="25" t="s">
        <v>71</v>
      </c>
      <c r="C3" s="23">
        <v>32</v>
      </c>
    </row>
    <row r="4" spans="2:10" ht="17.25" customHeight="1" x14ac:dyDescent="0.25"/>
    <row r="5" spans="2:10" ht="55.2" x14ac:dyDescent="0.25">
      <c r="B5" s="26" t="s">
        <v>8</v>
      </c>
      <c r="C5" s="26" t="s">
        <v>9</v>
      </c>
      <c r="D5" s="26" t="s">
        <v>10</v>
      </c>
      <c r="E5" s="26" t="s">
        <v>33</v>
      </c>
      <c r="F5" s="26" t="s">
        <v>11</v>
      </c>
      <c r="G5" s="35" t="s">
        <v>28</v>
      </c>
      <c r="H5" s="26" t="s">
        <v>19</v>
      </c>
    </row>
    <row r="6" spans="2:10" x14ac:dyDescent="0.25">
      <c r="B6" s="2">
        <v>0</v>
      </c>
      <c r="C6" s="2"/>
      <c r="D6" s="2"/>
      <c r="E6" s="2"/>
      <c r="F6" s="17">
        <v>30</v>
      </c>
      <c r="G6" s="2"/>
      <c r="H6" s="2"/>
    </row>
    <row r="7" spans="2:10" x14ac:dyDescent="0.25">
      <c r="B7" s="2">
        <v>1</v>
      </c>
      <c r="C7" s="2">
        <v>10</v>
      </c>
      <c r="D7" s="2">
        <f>IF(G7&lt;=$C$3, $C$2, 0)</f>
        <v>23</v>
      </c>
      <c r="E7" s="2"/>
      <c r="F7" s="2">
        <f>MAX(F6+E7-C7-H6, 0)</f>
        <v>20</v>
      </c>
      <c r="G7" s="2">
        <f>F7+D6</f>
        <v>20</v>
      </c>
      <c r="H7" s="2">
        <f>MAX((F6+E7-C7-H6)*(-1),0)</f>
        <v>0</v>
      </c>
      <c r="J7" s="29"/>
    </row>
    <row r="8" spans="2:10" x14ac:dyDescent="0.25">
      <c r="B8" s="2">
        <v>2</v>
      </c>
      <c r="C8" s="2">
        <v>6</v>
      </c>
      <c r="D8" s="2">
        <f t="shared" ref="D8:D36" si="0">IF(G8&lt;=$C$3, $C$2, 0)</f>
        <v>0</v>
      </c>
      <c r="E8" s="2"/>
      <c r="F8" s="2">
        <f t="shared" ref="F8:F36" si="1">MAX(F7+E8-C8-H7, 0)</f>
        <v>14</v>
      </c>
      <c r="G8" s="2">
        <f t="shared" ref="G8:G36" si="2">F8+D7</f>
        <v>37</v>
      </c>
      <c r="H8" s="2">
        <f t="shared" ref="H8:H36" si="3">MAX((F7+E8-C8-H7)*(-1),0)</f>
        <v>0</v>
      </c>
      <c r="J8" s="29"/>
    </row>
    <row r="9" spans="2:10" x14ac:dyDescent="0.25">
      <c r="B9" s="2">
        <v>3</v>
      </c>
      <c r="C9" s="2">
        <v>17</v>
      </c>
      <c r="D9" s="2">
        <f t="shared" si="0"/>
        <v>23</v>
      </c>
      <c r="E9" s="2"/>
      <c r="F9" s="2">
        <f t="shared" si="1"/>
        <v>0</v>
      </c>
      <c r="G9" s="2">
        <f t="shared" si="2"/>
        <v>0</v>
      </c>
      <c r="H9" s="2">
        <f t="shared" si="3"/>
        <v>3</v>
      </c>
      <c r="J9" s="29"/>
    </row>
    <row r="10" spans="2:10" x14ac:dyDescent="0.25">
      <c r="B10" s="2">
        <v>4</v>
      </c>
      <c r="C10" s="2">
        <v>6</v>
      </c>
      <c r="D10" s="2">
        <f t="shared" si="0"/>
        <v>0</v>
      </c>
      <c r="E10" s="2">
        <f>D7</f>
        <v>23</v>
      </c>
      <c r="F10" s="2">
        <f t="shared" si="1"/>
        <v>14</v>
      </c>
      <c r="G10" s="2">
        <f t="shared" si="2"/>
        <v>37</v>
      </c>
      <c r="H10" s="2">
        <f t="shared" si="3"/>
        <v>0</v>
      </c>
      <c r="J10" s="29"/>
    </row>
    <row r="11" spans="2:10" x14ac:dyDescent="0.25">
      <c r="B11" s="2">
        <v>5</v>
      </c>
      <c r="C11" s="2">
        <v>9</v>
      </c>
      <c r="D11" s="2">
        <f t="shared" si="0"/>
        <v>23</v>
      </c>
      <c r="E11" s="2">
        <f t="shared" ref="E11:E36" si="4">D8</f>
        <v>0</v>
      </c>
      <c r="F11" s="2">
        <f t="shared" si="1"/>
        <v>5</v>
      </c>
      <c r="G11" s="2">
        <f t="shared" si="2"/>
        <v>5</v>
      </c>
      <c r="H11" s="2">
        <f t="shared" si="3"/>
        <v>0</v>
      </c>
      <c r="J11" s="29"/>
    </row>
    <row r="12" spans="2:10" x14ac:dyDescent="0.25">
      <c r="B12" s="2">
        <v>6</v>
      </c>
      <c r="C12" s="2">
        <v>18</v>
      </c>
      <c r="D12" s="2">
        <f t="shared" si="0"/>
        <v>0</v>
      </c>
      <c r="E12" s="2">
        <f t="shared" si="4"/>
        <v>23</v>
      </c>
      <c r="F12" s="2">
        <f t="shared" si="1"/>
        <v>10</v>
      </c>
      <c r="G12" s="2">
        <f t="shared" si="2"/>
        <v>33</v>
      </c>
      <c r="H12" s="2">
        <f t="shared" si="3"/>
        <v>0</v>
      </c>
      <c r="J12" s="29"/>
    </row>
    <row r="13" spans="2:10" x14ac:dyDescent="0.25">
      <c r="B13" s="2">
        <v>7</v>
      </c>
      <c r="C13" s="2">
        <v>9</v>
      </c>
      <c r="D13" s="2">
        <f t="shared" si="0"/>
        <v>23</v>
      </c>
      <c r="E13" s="2">
        <f t="shared" si="4"/>
        <v>0</v>
      </c>
      <c r="F13" s="2">
        <f t="shared" si="1"/>
        <v>1</v>
      </c>
      <c r="G13" s="2">
        <f t="shared" si="2"/>
        <v>1</v>
      </c>
      <c r="H13" s="2">
        <f t="shared" si="3"/>
        <v>0</v>
      </c>
      <c r="J13" s="29"/>
    </row>
    <row r="14" spans="2:10" x14ac:dyDescent="0.25">
      <c r="B14" s="2">
        <v>8</v>
      </c>
      <c r="C14" s="2">
        <v>8</v>
      </c>
      <c r="D14" s="2">
        <f t="shared" si="0"/>
        <v>0</v>
      </c>
      <c r="E14" s="2">
        <f t="shared" si="4"/>
        <v>23</v>
      </c>
      <c r="F14" s="2">
        <f t="shared" si="1"/>
        <v>16</v>
      </c>
      <c r="G14" s="2">
        <f t="shared" si="2"/>
        <v>39</v>
      </c>
      <c r="H14" s="2">
        <f t="shared" si="3"/>
        <v>0</v>
      </c>
      <c r="J14" s="29"/>
    </row>
    <row r="15" spans="2:10" x14ac:dyDescent="0.25">
      <c r="B15" s="2">
        <v>9</v>
      </c>
      <c r="C15" s="2">
        <v>6</v>
      </c>
      <c r="D15" s="2">
        <f t="shared" si="0"/>
        <v>23</v>
      </c>
      <c r="E15" s="2">
        <f t="shared" si="4"/>
        <v>0</v>
      </c>
      <c r="F15" s="2">
        <f t="shared" si="1"/>
        <v>10</v>
      </c>
      <c r="G15" s="2">
        <f t="shared" si="2"/>
        <v>10</v>
      </c>
      <c r="H15" s="2">
        <f t="shared" si="3"/>
        <v>0</v>
      </c>
      <c r="J15" s="29"/>
    </row>
    <row r="16" spans="2:10" x14ac:dyDescent="0.25">
      <c r="B16" s="2">
        <v>10</v>
      </c>
      <c r="C16" s="2">
        <v>14</v>
      </c>
      <c r="D16" s="2">
        <f t="shared" si="0"/>
        <v>0</v>
      </c>
      <c r="E16" s="2">
        <f t="shared" si="4"/>
        <v>23</v>
      </c>
      <c r="F16" s="2">
        <f t="shared" si="1"/>
        <v>19</v>
      </c>
      <c r="G16" s="2">
        <f t="shared" si="2"/>
        <v>42</v>
      </c>
      <c r="H16" s="2">
        <f t="shared" si="3"/>
        <v>0</v>
      </c>
      <c r="J16" s="29"/>
    </row>
    <row r="17" spans="2:10" x14ac:dyDescent="0.25">
      <c r="B17" s="2">
        <v>11</v>
      </c>
      <c r="C17" s="2">
        <v>10</v>
      </c>
      <c r="D17" s="2">
        <f t="shared" si="0"/>
        <v>23</v>
      </c>
      <c r="E17" s="2">
        <f t="shared" si="4"/>
        <v>0</v>
      </c>
      <c r="F17" s="2">
        <f t="shared" si="1"/>
        <v>9</v>
      </c>
      <c r="G17" s="2">
        <f t="shared" si="2"/>
        <v>9</v>
      </c>
      <c r="H17" s="2">
        <f t="shared" si="3"/>
        <v>0</v>
      </c>
      <c r="J17" s="29"/>
    </row>
    <row r="18" spans="2:10" x14ac:dyDescent="0.25">
      <c r="B18" s="2">
        <v>12</v>
      </c>
      <c r="C18" s="2">
        <v>13</v>
      </c>
      <c r="D18" s="2">
        <f t="shared" si="0"/>
        <v>0</v>
      </c>
      <c r="E18" s="2">
        <f t="shared" si="4"/>
        <v>23</v>
      </c>
      <c r="F18" s="2">
        <f t="shared" si="1"/>
        <v>19</v>
      </c>
      <c r="G18" s="2">
        <f t="shared" si="2"/>
        <v>42</v>
      </c>
      <c r="H18" s="2">
        <f t="shared" si="3"/>
        <v>0</v>
      </c>
      <c r="J18" s="29"/>
    </row>
    <row r="19" spans="2:10" x14ac:dyDescent="0.25">
      <c r="B19" s="2">
        <v>13</v>
      </c>
      <c r="C19" s="52">
        <v>8</v>
      </c>
      <c r="D19" s="2">
        <f t="shared" si="0"/>
        <v>23</v>
      </c>
      <c r="E19" s="2">
        <f t="shared" si="4"/>
        <v>0</v>
      </c>
      <c r="F19" s="2">
        <f t="shared" si="1"/>
        <v>11</v>
      </c>
      <c r="G19" s="2">
        <f t="shared" si="2"/>
        <v>11</v>
      </c>
      <c r="H19" s="2">
        <f t="shared" si="3"/>
        <v>0</v>
      </c>
      <c r="J19" s="29"/>
    </row>
    <row r="20" spans="2:10" x14ac:dyDescent="0.25">
      <c r="B20" s="2">
        <v>14</v>
      </c>
      <c r="C20" s="2">
        <v>7</v>
      </c>
      <c r="D20" s="2">
        <f t="shared" si="0"/>
        <v>0</v>
      </c>
      <c r="E20" s="2">
        <f t="shared" si="4"/>
        <v>23</v>
      </c>
      <c r="F20" s="2">
        <f t="shared" si="1"/>
        <v>27</v>
      </c>
      <c r="G20" s="2">
        <f t="shared" si="2"/>
        <v>50</v>
      </c>
      <c r="H20" s="2">
        <f t="shared" si="3"/>
        <v>0</v>
      </c>
      <c r="J20" s="29"/>
    </row>
    <row r="21" spans="2:10" x14ac:dyDescent="0.25">
      <c r="B21" s="2">
        <v>15</v>
      </c>
      <c r="C21" s="2">
        <v>10</v>
      </c>
      <c r="D21" s="2">
        <f t="shared" si="0"/>
        <v>23</v>
      </c>
      <c r="E21" s="2">
        <f t="shared" si="4"/>
        <v>0</v>
      </c>
      <c r="F21" s="2">
        <f t="shared" si="1"/>
        <v>17</v>
      </c>
      <c r="G21" s="2">
        <f t="shared" si="2"/>
        <v>17</v>
      </c>
      <c r="H21" s="2">
        <f t="shared" si="3"/>
        <v>0</v>
      </c>
      <c r="J21" s="29"/>
    </row>
    <row r="22" spans="2:10" x14ac:dyDescent="0.25">
      <c r="B22" s="2">
        <v>16</v>
      </c>
      <c r="C22" s="2">
        <v>6</v>
      </c>
      <c r="D22" s="2">
        <f t="shared" si="0"/>
        <v>0</v>
      </c>
      <c r="E22" s="2">
        <f t="shared" si="4"/>
        <v>23</v>
      </c>
      <c r="F22" s="2">
        <f t="shared" si="1"/>
        <v>34</v>
      </c>
      <c r="G22" s="2">
        <f t="shared" si="2"/>
        <v>57</v>
      </c>
      <c r="H22" s="2">
        <f t="shared" si="3"/>
        <v>0</v>
      </c>
      <c r="J22" s="29"/>
    </row>
    <row r="23" spans="2:10" x14ac:dyDescent="0.25">
      <c r="B23" s="2">
        <v>17</v>
      </c>
      <c r="C23" s="2">
        <v>15</v>
      </c>
      <c r="D23" s="2">
        <f t="shared" si="0"/>
        <v>23</v>
      </c>
      <c r="E23" s="2">
        <f t="shared" si="4"/>
        <v>0</v>
      </c>
      <c r="F23" s="2">
        <f t="shared" si="1"/>
        <v>19</v>
      </c>
      <c r="G23" s="2">
        <f t="shared" si="2"/>
        <v>19</v>
      </c>
      <c r="H23" s="2">
        <f t="shared" si="3"/>
        <v>0</v>
      </c>
      <c r="J23" s="29"/>
    </row>
    <row r="24" spans="2:10" x14ac:dyDescent="0.25">
      <c r="B24" s="2">
        <v>18</v>
      </c>
      <c r="C24" s="2">
        <v>14</v>
      </c>
      <c r="D24" s="2">
        <f t="shared" si="0"/>
        <v>0</v>
      </c>
      <c r="E24" s="2">
        <f t="shared" si="4"/>
        <v>23</v>
      </c>
      <c r="F24" s="2">
        <f t="shared" si="1"/>
        <v>28</v>
      </c>
      <c r="G24" s="2">
        <f t="shared" si="2"/>
        <v>51</v>
      </c>
      <c r="H24" s="2">
        <f t="shared" si="3"/>
        <v>0</v>
      </c>
      <c r="J24" s="29"/>
    </row>
    <row r="25" spans="2:10" x14ac:dyDescent="0.25">
      <c r="B25" s="2">
        <v>19</v>
      </c>
      <c r="C25" s="2">
        <v>10</v>
      </c>
      <c r="D25" s="2">
        <f t="shared" si="0"/>
        <v>23</v>
      </c>
      <c r="E25" s="2">
        <f t="shared" si="4"/>
        <v>0</v>
      </c>
      <c r="F25" s="2">
        <f t="shared" si="1"/>
        <v>18</v>
      </c>
      <c r="G25" s="2">
        <f t="shared" si="2"/>
        <v>18</v>
      </c>
      <c r="H25" s="2">
        <f t="shared" si="3"/>
        <v>0</v>
      </c>
      <c r="J25" s="29"/>
    </row>
    <row r="26" spans="2:10" x14ac:dyDescent="0.25">
      <c r="B26" s="2">
        <v>20</v>
      </c>
      <c r="C26" s="2">
        <v>10</v>
      </c>
      <c r="D26" s="2">
        <f t="shared" si="0"/>
        <v>0</v>
      </c>
      <c r="E26" s="2">
        <f t="shared" si="4"/>
        <v>23</v>
      </c>
      <c r="F26" s="2">
        <f t="shared" si="1"/>
        <v>31</v>
      </c>
      <c r="G26" s="2">
        <f t="shared" si="2"/>
        <v>54</v>
      </c>
      <c r="H26" s="2">
        <f t="shared" si="3"/>
        <v>0</v>
      </c>
      <c r="J26" s="29"/>
    </row>
    <row r="27" spans="2:10" x14ac:dyDescent="0.25">
      <c r="B27" s="2">
        <v>21</v>
      </c>
      <c r="C27" s="2">
        <v>7</v>
      </c>
      <c r="D27" s="2">
        <f t="shared" si="0"/>
        <v>23</v>
      </c>
      <c r="E27" s="2">
        <f t="shared" si="4"/>
        <v>0</v>
      </c>
      <c r="F27" s="2">
        <f t="shared" si="1"/>
        <v>24</v>
      </c>
      <c r="G27" s="2">
        <f t="shared" si="2"/>
        <v>24</v>
      </c>
      <c r="H27" s="2">
        <f t="shared" si="3"/>
        <v>0</v>
      </c>
      <c r="J27" s="29"/>
    </row>
    <row r="28" spans="2:10" x14ac:dyDescent="0.25">
      <c r="B28" s="2">
        <v>22</v>
      </c>
      <c r="C28" s="2">
        <v>12</v>
      </c>
      <c r="D28" s="2">
        <f t="shared" si="0"/>
        <v>0</v>
      </c>
      <c r="E28" s="2">
        <f t="shared" si="4"/>
        <v>23</v>
      </c>
      <c r="F28" s="2">
        <f t="shared" si="1"/>
        <v>35</v>
      </c>
      <c r="G28" s="2">
        <f t="shared" si="2"/>
        <v>58</v>
      </c>
      <c r="H28" s="2">
        <f t="shared" si="3"/>
        <v>0</v>
      </c>
      <c r="J28" s="29"/>
    </row>
    <row r="29" spans="2:10" x14ac:dyDescent="0.25">
      <c r="B29" s="2">
        <v>23</v>
      </c>
      <c r="C29" s="2">
        <v>18</v>
      </c>
      <c r="D29" s="2">
        <f t="shared" si="0"/>
        <v>23</v>
      </c>
      <c r="E29" s="2">
        <f t="shared" si="4"/>
        <v>0</v>
      </c>
      <c r="F29" s="2">
        <f t="shared" si="1"/>
        <v>17</v>
      </c>
      <c r="G29" s="2">
        <f t="shared" si="2"/>
        <v>17</v>
      </c>
      <c r="H29" s="2">
        <f t="shared" si="3"/>
        <v>0</v>
      </c>
      <c r="J29" s="29"/>
    </row>
    <row r="30" spans="2:10" x14ac:dyDescent="0.25">
      <c r="B30" s="2">
        <v>24</v>
      </c>
      <c r="C30" s="2">
        <v>11</v>
      </c>
      <c r="D30" s="2">
        <f t="shared" si="0"/>
        <v>0</v>
      </c>
      <c r="E30" s="2">
        <f t="shared" si="4"/>
        <v>23</v>
      </c>
      <c r="F30" s="2">
        <f t="shared" si="1"/>
        <v>29</v>
      </c>
      <c r="G30" s="2">
        <f t="shared" si="2"/>
        <v>52</v>
      </c>
      <c r="H30" s="2">
        <f t="shared" si="3"/>
        <v>0</v>
      </c>
      <c r="J30" s="29"/>
    </row>
    <row r="31" spans="2:10" x14ac:dyDescent="0.25">
      <c r="B31" s="2">
        <v>25</v>
      </c>
      <c r="C31" s="2">
        <v>5</v>
      </c>
      <c r="D31" s="2">
        <f t="shared" si="0"/>
        <v>23</v>
      </c>
      <c r="E31" s="2">
        <f t="shared" si="4"/>
        <v>0</v>
      </c>
      <c r="F31" s="2">
        <f t="shared" si="1"/>
        <v>24</v>
      </c>
      <c r="G31" s="2">
        <f t="shared" si="2"/>
        <v>24</v>
      </c>
      <c r="H31" s="2">
        <f t="shared" si="3"/>
        <v>0</v>
      </c>
      <c r="J31" s="29"/>
    </row>
    <row r="32" spans="2:10" x14ac:dyDescent="0.25">
      <c r="B32" s="2">
        <v>26</v>
      </c>
      <c r="C32" s="2">
        <v>10</v>
      </c>
      <c r="D32" s="2">
        <f t="shared" si="0"/>
        <v>0</v>
      </c>
      <c r="E32" s="2">
        <f t="shared" si="4"/>
        <v>23</v>
      </c>
      <c r="F32" s="2">
        <f t="shared" si="1"/>
        <v>37</v>
      </c>
      <c r="G32" s="2">
        <f t="shared" si="2"/>
        <v>60</v>
      </c>
      <c r="H32" s="2">
        <f t="shared" si="3"/>
        <v>0</v>
      </c>
      <c r="J32" s="29"/>
    </row>
    <row r="33" spans="1:10" x14ac:dyDescent="0.25">
      <c r="B33" s="2">
        <v>27</v>
      </c>
      <c r="C33" s="2">
        <v>14</v>
      </c>
      <c r="D33" s="2">
        <f t="shared" si="0"/>
        <v>23</v>
      </c>
      <c r="E33" s="2">
        <f t="shared" si="4"/>
        <v>0</v>
      </c>
      <c r="F33" s="2">
        <f t="shared" si="1"/>
        <v>23</v>
      </c>
      <c r="G33" s="2">
        <f t="shared" si="2"/>
        <v>23</v>
      </c>
      <c r="H33" s="2">
        <f t="shared" si="3"/>
        <v>0</v>
      </c>
      <c r="J33" s="29"/>
    </row>
    <row r="34" spans="1:10" x14ac:dyDescent="0.25">
      <c r="B34" s="2">
        <v>28</v>
      </c>
      <c r="C34" s="2">
        <v>15</v>
      </c>
      <c r="D34" s="2">
        <f t="shared" si="0"/>
        <v>0</v>
      </c>
      <c r="E34" s="2">
        <f t="shared" si="4"/>
        <v>23</v>
      </c>
      <c r="F34" s="2">
        <f t="shared" si="1"/>
        <v>31</v>
      </c>
      <c r="G34" s="2">
        <f t="shared" si="2"/>
        <v>54</v>
      </c>
      <c r="H34" s="2">
        <f t="shared" si="3"/>
        <v>0</v>
      </c>
      <c r="J34" s="29"/>
    </row>
    <row r="35" spans="1:10" x14ac:dyDescent="0.25">
      <c r="B35" s="2">
        <v>29</v>
      </c>
      <c r="C35" s="2">
        <v>8</v>
      </c>
      <c r="D35" s="2">
        <f t="shared" si="0"/>
        <v>23</v>
      </c>
      <c r="E35" s="2">
        <f t="shared" si="4"/>
        <v>0</v>
      </c>
      <c r="F35" s="2">
        <f t="shared" si="1"/>
        <v>23</v>
      </c>
      <c r="G35" s="2">
        <f t="shared" si="2"/>
        <v>23</v>
      </c>
      <c r="H35" s="2">
        <f t="shared" si="3"/>
        <v>0</v>
      </c>
      <c r="J35" s="29"/>
    </row>
    <row r="36" spans="1:10" x14ac:dyDescent="0.25">
      <c r="B36" s="2">
        <v>30</v>
      </c>
      <c r="C36" s="2">
        <v>14</v>
      </c>
      <c r="D36" s="2">
        <f t="shared" si="0"/>
        <v>0</v>
      </c>
      <c r="E36" s="2">
        <f t="shared" si="4"/>
        <v>23</v>
      </c>
      <c r="F36" s="2">
        <f t="shared" si="1"/>
        <v>32</v>
      </c>
      <c r="G36" s="2">
        <f t="shared" si="2"/>
        <v>55</v>
      </c>
      <c r="H36" s="2">
        <f t="shared" si="3"/>
        <v>0</v>
      </c>
      <c r="J36" s="29"/>
    </row>
    <row r="38" spans="1:10" x14ac:dyDescent="0.25">
      <c r="A38" s="20"/>
      <c r="C38" s="20" t="s">
        <v>14</v>
      </c>
      <c r="G38" s="68"/>
      <c r="H38" s="68"/>
    </row>
    <row r="39" spans="1:10" x14ac:dyDescent="0.25">
      <c r="A39" s="19"/>
      <c r="C39" s="36" t="s">
        <v>20</v>
      </c>
      <c r="D39" s="36" t="s">
        <v>21</v>
      </c>
      <c r="E39" s="36" t="s">
        <v>22</v>
      </c>
      <c r="F39" s="36" t="s">
        <v>23</v>
      </c>
    </row>
    <row r="40" spans="1:10" x14ac:dyDescent="0.25">
      <c r="C40" s="3">
        <f>SUM(D7:D36)</f>
        <v>345</v>
      </c>
      <c r="D40" s="3">
        <f>C40/C2</f>
        <v>15</v>
      </c>
      <c r="E40" s="3">
        <f>SUM(F7:F36)</f>
        <v>597</v>
      </c>
      <c r="F40" s="3">
        <v>3</v>
      </c>
    </row>
    <row r="42" spans="1:10" x14ac:dyDescent="0.25">
      <c r="A42" s="20"/>
      <c r="C42" s="20" t="s">
        <v>13</v>
      </c>
    </row>
    <row r="43" spans="1:10" x14ac:dyDescent="0.25">
      <c r="A43" s="19"/>
      <c r="C43" s="36" t="s">
        <v>25</v>
      </c>
      <c r="D43" s="36" t="s">
        <v>30</v>
      </c>
      <c r="E43" s="36" t="s">
        <v>31</v>
      </c>
      <c r="F43" s="36" t="s">
        <v>26</v>
      </c>
      <c r="G43" s="36" t="s">
        <v>24</v>
      </c>
    </row>
    <row r="44" spans="1:10" x14ac:dyDescent="0.25">
      <c r="C44" s="3">
        <f>C40*40</f>
        <v>13800</v>
      </c>
      <c r="D44" s="3">
        <f>D40*150</f>
        <v>2250</v>
      </c>
      <c r="E44" s="3">
        <f>E40*0.2*40</f>
        <v>4776</v>
      </c>
      <c r="F44" s="3">
        <f>F40*60</f>
        <v>180</v>
      </c>
      <c r="G44" s="3">
        <f>SUM(C44:F44)</f>
        <v>21006</v>
      </c>
    </row>
    <row r="45" spans="1:10" x14ac:dyDescent="0.25">
      <c r="E45" s="68"/>
      <c r="F45" s="68"/>
    </row>
  </sheetData>
  <mergeCells count="2">
    <mergeCell ref="G38:H38"/>
    <mergeCell ref="E45:F45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45"/>
  <sheetViews>
    <sheetView topLeftCell="A3" zoomScale="65" workbookViewId="0">
      <selection activeCell="I44" sqref="I44"/>
    </sheetView>
  </sheetViews>
  <sheetFormatPr defaultRowHeight="13.8" x14ac:dyDescent="0.25"/>
  <cols>
    <col min="1" max="2" width="8.796875" style="5"/>
    <col min="3" max="3" width="18.796875" style="5" bestFit="1" customWidth="1"/>
    <col min="4" max="4" width="20.19921875" style="5" bestFit="1" customWidth="1"/>
    <col min="5" max="5" width="21.69921875" style="5" bestFit="1" customWidth="1"/>
    <col min="6" max="6" width="19.3984375" style="5" bestFit="1" customWidth="1"/>
    <col min="7" max="7" width="11" style="5" bestFit="1" customWidth="1"/>
    <col min="8" max="9" width="10.3984375" style="5" customWidth="1"/>
    <col min="10" max="16384" width="8.796875" style="5"/>
  </cols>
  <sheetData>
    <row r="1" spans="2:10" ht="14.4" thickBot="1" x14ac:dyDescent="0.3"/>
    <row r="2" spans="2:10" ht="16.8" x14ac:dyDescent="0.25">
      <c r="B2" s="24" t="s">
        <v>70</v>
      </c>
      <c r="C2" s="22">
        <v>25</v>
      </c>
    </row>
    <row r="3" spans="2:10" ht="17.25" customHeight="1" thickBot="1" x14ac:dyDescent="0.3">
      <c r="B3" s="25" t="s">
        <v>71</v>
      </c>
      <c r="C3" s="23">
        <v>33</v>
      </c>
    </row>
    <row r="4" spans="2:10" ht="17.25" customHeight="1" x14ac:dyDescent="0.25"/>
    <row r="5" spans="2:10" ht="55.2" x14ac:dyDescent="0.25">
      <c r="B5" s="26" t="s">
        <v>8</v>
      </c>
      <c r="C5" s="26" t="s">
        <v>9</v>
      </c>
      <c r="D5" s="26" t="s">
        <v>10</v>
      </c>
      <c r="E5" s="26" t="s">
        <v>33</v>
      </c>
      <c r="F5" s="26" t="s">
        <v>11</v>
      </c>
      <c r="G5" s="35" t="s">
        <v>28</v>
      </c>
      <c r="H5" s="26" t="s">
        <v>19</v>
      </c>
    </row>
    <row r="6" spans="2:10" x14ac:dyDescent="0.25">
      <c r="B6" s="2">
        <v>0</v>
      </c>
      <c r="C6" s="2"/>
      <c r="D6" s="2"/>
      <c r="E6" s="2"/>
      <c r="F6" s="17">
        <v>30</v>
      </c>
      <c r="G6" s="2"/>
      <c r="H6" s="2"/>
    </row>
    <row r="7" spans="2:10" x14ac:dyDescent="0.25">
      <c r="B7" s="2">
        <v>1</v>
      </c>
      <c r="C7" s="2">
        <v>25</v>
      </c>
      <c r="D7" s="2">
        <f>IF(G7&lt;=$C$3, $C$2, 0)</f>
        <v>25</v>
      </c>
      <c r="E7" s="2"/>
      <c r="F7" s="2">
        <f>MAX(F6+E7-C7-H6, 0)</f>
        <v>5</v>
      </c>
      <c r="G7" s="2">
        <f>F7+D6</f>
        <v>5</v>
      </c>
      <c r="H7" s="2">
        <f>MAX((F6+E7-C7-H6)*(-1),0)</f>
        <v>0</v>
      </c>
      <c r="J7" s="29"/>
    </row>
    <row r="8" spans="2:10" x14ac:dyDescent="0.25">
      <c r="B8" s="2">
        <v>2</v>
      </c>
      <c r="C8" s="2">
        <v>24</v>
      </c>
      <c r="D8" s="2">
        <f t="shared" ref="D8:D36" si="0">IF(G8&lt;=$C$3, $C$2, 0)</f>
        <v>25</v>
      </c>
      <c r="E8" s="2"/>
      <c r="F8" s="2">
        <f t="shared" ref="F8:F36" si="1">MAX(F7+E8-C8-H7, 0)</f>
        <v>0</v>
      </c>
      <c r="G8" s="2">
        <f t="shared" ref="G8:G36" si="2">F8+D7</f>
        <v>25</v>
      </c>
      <c r="H8" s="2">
        <f t="shared" ref="H8:H36" si="3">MAX((F7+E8-C8-H7)*(-1),0)</f>
        <v>19</v>
      </c>
      <c r="J8" s="29"/>
    </row>
    <row r="9" spans="2:10" x14ac:dyDescent="0.25">
      <c r="B9" s="2">
        <v>3</v>
      </c>
      <c r="C9" s="2">
        <v>10</v>
      </c>
      <c r="D9" s="2">
        <f t="shared" si="0"/>
        <v>25</v>
      </c>
      <c r="E9" s="2">
        <f>D7</f>
        <v>25</v>
      </c>
      <c r="F9" s="2">
        <f t="shared" si="1"/>
        <v>0</v>
      </c>
      <c r="G9" s="2">
        <f t="shared" si="2"/>
        <v>25</v>
      </c>
      <c r="H9" s="2">
        <f t="shared" si="3"/>
        <v>4</v>
      </c>
      <c r="J9" s="29"/>
    </row>
    <row r="10" spans="2:10" x14ac:dyDescent="0.25">
      <c r="B10" s="2">
        <v>4</v>
      </c>
      <c r="C10" s="2">
        <v>10</v>
      </c>
      <c r="D10" s="2">
        <f t="shared" si="0"/>
        <v>0</v>
      </c>
      <c r="E10" s="2">
        <f t="shared" ref="E10:E36" si="4">D8</f>
        <v>25</v>
      </c>
      <c r="F10" s="2">
        <f t="shared" si="1"/>
        <v>11</v>
      </c>
      <c r="G10" s="2">
        <f t="shared" si="2"/>
        <v>36</v>
      </c>
      <c r="H10" s="2">
        <f t="shared" si="3"/>
        <v>0</v>
      </c>
      <c r="J10" s="29"/>
    </row>
    <row r="11" spans="2:10" x14ac:dyDescent="0.25">
      <c r="B11" s="2">
        <v>5</v>
      </c>
      <c r="C11" s="2">
        <v>5</v>
      </c>
      <c r="D11" s="2">
        <f t="shared" si="0"/>
        <v>25</v>
      </c>
      <c r="E11" s="2">
        <f t="shared" si="4"/>
        <v>25</v>
      </c>
      <c r="F11" s="2">
        <f t="shared" si="1"/>
        <v>31</v>
      </c>
      <c r="G11" s="2">
        <f t="shared" si="2"/>
        <v>31</v>
      </c>
      <c r="H11" s="2">
        <f t="shared" si="3"/>
        <v>0</v>
      </c>
      <c r="J11" s="29"/>
    </row>
    <row r="12" spans="2:10" x14ac:dyDescent="0.25">
      <c r="B12" s="2">
        <v>6</v>
      </c>
      <c r="C12" s="2">
        <v>7</v>
      </c>
      <c r="D12" s="2">
        <f t="shared" si="0"/>
        <v>0</v>
      </c>
      <c r="E12" s="2">
        <f t="shared" si="4"/>
        <v>0</v>
      </c>
      <c r="F12" s="2">
        <f t="shared" si="1"/>
        <v>24</v>
      </c>
      <c r="G12" s="2">
        <f t="shared" si="2"/>
        <v>49</v>
      </c>
      <c r="H12" s="2">
        <f t="shared" si="3"/>
        <v>0</v>
      </c>
      <c r="J12" s="29"/>
    </row>
    <row r="13" spans="2:10" x14ac:dyDescent="0.25">
      <c r="B13" s="2">
        <v>7</v>
      </c>
      <c r="C13" s="2">
        <v>22</v>
      </c>
      <c r="D13" s="2">
        <f t="shared" si="0"/>
        <v>25</v>
      </c>
      <c r="E13" s="2">
        <f t="shared" si="4"/>
        <v>25</v>
      </c>
      <c r="F13" s="2">
        <f t="shared" si="1"/>
        <v>27</v>
      </c>
      <c r="G13" s="2">
        <f t="shared" si="2"/>
        <v>27</v>
      </c>
      <c r="H13" s="2">
        <f t="shared" si="3"/>
        <v>0</v>
      </c>
      <c r="J13" s="29"/>
    </row>
    <row r="14" spans="2:10" x14ac:dyDescent="0.25">
      <c r="B14" s="2">
        <v>8</v>
      </c>
      <c r="C14" s="2">
        <v>12</v>
      </c>
      <c r="D14" s="2">
        <f t="shared" si="0"/>
        <v>0</v>
      </c>
      <c r="E14" s="2">
        <f t="shared" si="4"/>
        <v>0</v>
      </c>
      <c r="F14" s="2">
        <f t="shared" si="1"/>
        <v>15</v>
      </c>
      <c r="G14" s="2">
        <f t="shared" si="2"/>
        <v>40</v>
      </c>
      <c r="H14" s="2">
        <f t="shared" si="3"/>
        <v>0</v>
      </c>
      <c r="J14" s="29"/>
    </row>
    <row r="15" spans="2:10" x14ac:dyDescent="0.25">
      <c r="B15" s="2">
        <v>9</v>
      </c>
      <c r="C15" s="2">
        <v>10</v>
      </c>
      <c r="D15" s="2">
        <f t="shared" si="0"/>
        <v>25</v>
      </c>
      <c r="E15" s="2">
        <f t="shared" si="4"/>
        <v>25</v>
      </c>
      <c r="F15" s="2">
        <f t="shared" si="1"/>
        <v>30</v>
      </c>
      <c r="G15" s="2">
        <f t="shared" si="2"/>
        <v>30</v>
      </c>
      <c r="H15" s="2">
        <f t="shared" si="3"/>
        <v>0</v>
      </c>
      <c r="J15" s="29"/>
    </row>
    <row r="16" spans="2:10" x14ac:dyDescent="0.25">
      <c r="B16" s="2">
        <v>10</v>
      </c>
      <c r="C16" s="2">
        <v>11</v>
      </c>
      <c r="D16" s="2">
        <f t="shared" si="0"/>
        <v>0</v>
      </c>
      <c r="E16" s="2">
        <f t="shared" si="4"/>
        <v>0</v>
      </c>
      <c r="F16" s="2">
        <f t="shared" si="1"/>
        <v>19</v>
      </c>
      <c r="G16" s="2">
        <f t="shared" si="2"/>
        <v>44</v>
      </c>
      <c r="H16" s="2">
        <f t="shared" si="3"/>
        <v>0</v>
      </c>
      <c r="J16" s="29"/>
    </row>
    <row r="17" spans="2:10" x14ac:dyDescent="0.25">
      <c r="B17" s="2">
        <v>11</v>
      </c>
      <c r="C17" s="2">
        <v>22</v>
      </c>
      <c r="D17" s="2">
        <f t="shared" si="0"/>
        <v>25</v>
      </c>
      <c r="E17" s="2">
        <f t="shared" si="4"/>
        <v>25</v>
      </c>
      <c r="F17" s="2">
        <f t="shared" si="1"/>
        <v>22</v>
      </c>
      <c r="G17" s="2">
        <f t="shared" si="2"/>
        <v>22</v>
      </c>
      <c r="H17" s="2">
        <f t="shared" si="3"/>
        <v>0</v>
      </c>
      <c r="J17" s="29"/>
    </row>
    <row r="18" spans="2:10" x14ac:dyDescent="0.25">
      <c r="B18" s="2">
        <v>12</v>
      </c>
      <c r="C18" s="2">
        <v>21</v>
      </c>
      <c r="D18" s="2">
        <f t="shared" si="0"/>
        <v>25</v>
      </c>
      <c r="E18" s="2">
        <f t="shared" si="4"/>
        <v>0</v>
      </c>
      <c r="F18" s="2">
        <f t="shared" si="1"/>
        <v>1</v>
      </c>
      <c r="G18" s="2">
        <f t="shared" si="2"/>
        <v>26</v>
      </c>
      <c r="H18" s="2">
        <f t="shared" si="3"/>
        <v>0</v>
      </c>
      <c r="J18" s="29"/>
    </row>
    <row r="19" spans="2:10" x14ac:dyDescent="0.25">
      <c r="B19" s="2">
        <v>13</v>
      </c>
      <c r="C19" s="2">
        <v>12</v>
      </c>
      <c r="D19" s="2">
        <f t="shared" si="0"/>
        <v>0</v>
      </c>
      <c r="E19" s="2">
        <f t="shared" si="4"/>
        <v>25</v>
      </c>
      <c r="F19" s="2">
        <f t="shared" si="1"/>
        <v>14</v>
      </c>
      <c r="G19" s="2">
        <f t="shared" si="2"/>
        <v>39</v>
      </c>
      <c r="H19" s="2">
        <f t="shared" si="3"/>
        <v>0</v>
      </c>
      <c r="J19" s="29"/>
    </row>
    <row r="20" spans="2:10" x14ac:dyDescent="0.25">
      <c r="B20" s="2">
        <v>14</v>
      </c>
      <c r="C20" s="2">
        <v>15</v>
      </c>
      <c r="D20" s="2">
        <f t="shared" si="0"/>
        <v>25</v>
      </c>
      <c r="E20" s="2">
        <f t="shared" si="4"/>
        <v>25</v>
      </c>
      <c r="F20" s="2">
        <f t="shared" si="1"/>
        <v>24</v>
      </c>
      <c r="G20" s="2">
        <f t="shared" si="2"/>
        <v>24</v>
      </c>
      <c r="H20" s="2">
        <f t="shared" si="3"/>
        <v>0</v>
      </c>
      <c r="J20" s="29"/>
    </row>
    <row r="21" spans="2:10" x14ac:dyDescent="0.25">
      <c r="B21" s="2">
        <v>15</v>
      </c>
      <c r="C21" s="2">
        <v>25</v>
      </c>
      <c r="D21" s="2">
        <f t="shared" si="0"/>
        <v>25</v>
      </c>
      <c r="E21" s="2">
        <f t="shared" si="4"/>
        <v>0</v>
      </c>
      <c r="F21" s="2">
        <f t="shared" si="1"/>
        <v>0</v>
      </c>
      <c r="G21" s="2">
        <f t="shared" si="2"/>
        <v>25</v>
      </c>
      <c r="H21" s="2">
        <f t="shared" si="3"/>
        <v>1</v>
      </c>
      <c r="J21" s="29"/>
    </row>
    <row r="22" spans="2:10" x14ac:dyDescent="0.25">
      <c r="B22" s="2">
        <v>16</v>
      </c>
      <c r="C22" s="2">
        <v>18</v>
      </c>
      <c r="D22" s="2">
        <f t="shared" si="0"/>
        <v>25</v>
      </c>
      <c r="E22" s="2">
        <f t="shared" si="4"/>
        <v>25</v>
      </c>
      <c r="F22" s="2">
        <f t="shared" si="1"/>
        <v>6</v>
      </c>
      <c r="G22" s="2">
        <f t="shared" si="2"/>
        <v>31</v>
      </c>
      <c r="H22" s="2">
        <f t="shared" si="3"/>
        <v>0</v>
      </c>
      <c r="J22" s="29"/>
    </row>
    <row r="23" spans="2:10" x14ac:dyDescent="0.25">
      <c r="B23" s="2">
        <v>17</v>
      </c>
      <c r="C23" s="2">
        <v>14</v>
      </c>
      <c r="D23" s="2">
        <f t="shared" si="0"/>
        <v>0</v>
      </c>
      <c r="E23" s="2">
        <f t="shared" si="4"/>
        <v>25</v>
      </c>
      <c r="F23" s="2">
        <f t="shared" si="1"/>
        <v>17</v>
      </c>
      <c r="G23" s="2">
        <f t="shared" si="2"/>
        <v>42</v>
      </c>
      <c r="H23" s="2">
        <f t="shared" si="3"/>
        <v>0</v>
      </c>
      <c r="J23" s="29"/>
    </row>
    <row r="24" spans="2:10" x14ac:dyDescent="0.25">
      <c r="B24" s="2">
        <v>18</v>
      </c>
      <c r="C24" s="2">
        <v>16</v>
      </c>
      <c r="D24" s="2">
        <f t="shared" si="0"/>
        <v>25</v>
      </c>
      <c r="E24" s="2">
        <f t="shared" si="4"/>
        <v>25</v>
      </c>
      <c r="F24" s="2">
        <f t="shared" si="1"/>
        <v>26</v>
      </c>
      <c r="G24" s="2">
        <f t="shared" si="2"/>
        <v>26</v>
      </c>
      <c r="H24" s="2">
        <f t="shared" si="3"/>
        <v>0</v>
      </c>
      <c r="J24" s="29"/>
    </row>
    <row r="25" spans="2:10" x14ac:dyDescent="0.25">
      <c r="B25" s="2">
        <v>19</v>
      </c>
      <c r="C25" s="2">
        <v>6</v>
      </c>
      <c r="D25" s="2">
        <f t="shared" si="0"/>
        <v>0</v>
      </c>
      <c r="E25" s="2">
        <f t="shared" si="4"/>
        <v>0</v>
      </c>
      <c r="F25" s="2">
        <f t="shared" si="1"/>
        <v>20</v>
      </c>
      <c r="G25" s="2">
        <f t="shared" si="2"/>
        <v>45</v>
      </c>
      <c r="H25" s="2">
        <f t="shared" si="3"/>
        <v>0</v>
      </c>
      <c r="J25" s="29"/>
    </row>
    <row r="26" spans="2:10" x14ac:dyDescent="0.25">
      <c r="B26" s="2">
        <v>20</v>
      </c>
      <c r="C26" s="2">
        <v>10</v>
      </c>
      <c r="D26" s="2">
        <f t="shared" si="0"/>
        <v>0</v>
      </c>
      <c r="E26" s="2">
        <f t="shared" si="4"/>
        <v>25</v>
      </c>
      <c r="F26" s="2">
        <f t="shared" si="1"/>
        <v>35</v>
      </c>
      <c r="G26" s="2">
        <f t="shared" si="2"/>
        <v>35</v>
      </c>
      <c r="H26" s="2">
        <f t="shared" si="3"/>
        <v>0</v>
      </c>
      <c r="J26" s="29"/>
    </row>
    <row r="27" spans="2:10" x14ac:dyDescent="0.25">
      <c r="B27" s="2">
        <v>21</v>
      </c>
      <c r="C27" s="2">
        <v>24</v>
      </c>
      <c r="D27" s="2">
        <f t="shared" si="0"/>
        <v>25</v>
      </c>
      <c r="E27" s="2">
        <f t="shared" si="4"/>
        <v>0</v>
      </c>
      <c r="F27" s="2">
        <f t="shared" si="1"/>
        <v>11</v>
      </c>
      <c r="G27" s="2">
        <f t="shared" si="2"/>
        <v>11</v>
      </c>
      <c r="H27" s="2">
        <f t="shared" si="3"/>
        <v>0</v>
      </c>
      <c r="J27" s="29"/>
    </row>
    <row r="28" spans="2:10" x14ac:dyDescent="0.25">
      <c r="B28" s="2">
        <v>22</v>
      </c>
      <c r="C28" s="2">
        <v>7</v>
      </c>
      <c r="D28" s="2">
        <f t="shared" si="0"/>
        <v>25</v>
      </c>
      <c r="E28" s="2">
        <f t="shared" si="4"/>
        <v>0</v>
      </c>
      <c r="F28" s="2">
        <f t="shared" si="1"/>
        <v>4</v>
      </c>
      <c r="G28" s="2">
        <f t="shared" si="2"/>
        <v>29</v>
      </c>
      <c r="H28" s="2">
        <f t="shared" si="3"/>
        <v>0</v>
      </c>
      <c r="J28" s="29"/>
    </row>
    <row r="29" spans="2:10" x14ac:dyDescent="0.25">
      <c r="B29" s="2">
        <v>23</v>
      </c>
      <c r="C29" s="2">
        <v>30</v>
      </c>
      <c r="D29" s="2">
        <f t="shared" si="0"/>
        <v>25</v>
      </c>
      <c r="E29" s="2">
        <f t="shared" si="4"/>
        <v>25</v>
      </c>
      <c r="F29" s="2">
        <f t="shared" si="1"/>
        <v>0</v>
      </c>
      <c r="G29" s="2">
        <f t="shared" si="2"/>
        <v>25</v>
      </c>
      <c r="H29" s="2">
        <f t="shared" si="3"/>
        <v>1</v>
      </c>
      <c r="J29" s="29"/>
    </row>
    <row r="30" spans="2:10" x14ac:dyDescent="0.25">
      <c r="B30" s="2">
        <v>24</v>
      </c>
      <c r="C30" s="2">
        <v>24</v>
      </c>
      <c r="D30" s="2">
        <f t="shared" si="0"/>
        <v>25</v>
      </c>
      <c r="E30" s="2">
        <f t="shared" si="4"/>
        <v>25</v>
      </c>
      <c r="F30" s="2">
        <f t="shared" si="1"/>
        <v>0</v>
      </c>
      <c r="G30" s="2">
        <f t="shared" si="2"/>
        <v>25</v>
      </c>
      <c r="H30" s="2">
        <f t="shared" si="3"/>
        <v>0</v>
      </c>
      <c r="J30" s="29"/>
    </row>
    <row r="31" spans="2:10" x14ac:dyDescent="0.25">
      <c r="B31" s="2">
        <v>25</v>
      </c>
      <c r="C31" s="2">
        <v>22</v>
      </c>
      <c r="D31" s="2">
        <f t="shared" si="0"/>
        <v>25</v>
      </c>
      <c r="E31" s="2">
        <f t="shared" si="4"/>
        <v>25</v>
      </c>
      <c r="F31" s="2">
        <f t="shared" si="1"/>
        <v>3</v>
      </c>
      <c r="G31" s="2">
        <f t="shared" si="2"/>
        <v>28</v>
      </c>
      <c r="H31" s="2">
        <f t="shared" si="3"/>
        <v>0</v>
      </c>
      <c r="J31" s="29"/>
    </row>
    <row r="32" spans="2:10" x14ac:dyDescent="0.25">
      <c r="B32" s="2">
        <v>26</v>
      </c>
      <c r="C32" s="2">
        <v>21</v>
      </c>
      <c r="D32" s="2">
        <f t="shared" si="0"/>
        <v>25</v>
      </c>
      <c r="E32" s="2">
        <f t="shared" si="4"/>
        <v>25</v>
      </c>
      <c r="F32" s="2">
        <f t="shared" si="1"/>
        <v>7</v>
      </c>
      <c r="G32" s="2">
        <f t="shared" si="2"/>
        <v>32</v>
      </c>
      <c r="H32" s="2">
        <f t="shared" si="3"/>
        <v>0</v>
      </c>
      <c r="J32" s="29"/>
    </row>
    <row r="33" spans="1:10" x14ac:dyDescent="0.25">
      <c r="B33" s="2">
        <v>27</v>
      </c>
      <c r="C33" s="2">
        <v>8</v>
      </c>
      <c r="D33" s="2">
        <f t="shared" si="0"/>
        <v>0</v>
      </c>
      <c r="E33" s="2">
        <f t="shared" si="4"/>
        <v>25</v>
      </c>
      <c r="F33" s="2">
        <f t="shared" si="1"/>
        <v>24</v>
      </c>
      <c r="G33" s="2">
        <f t="shared" si="2"/>
        <v>49</v>
      </c>
      <c r="H33" s="2">
        <f t="shared" si="3"/>
        <v>0</v>
      </c>
      <c r="J33" s="29"/>
    </row>
    <row r="34" spans="1:10" x14ac:dyDescent="0.25">
      <c r="B34" s="2">
        <v>28</v>
      </c>
      <c r="C34" s="2">
        <v>10</v>
      </c>
      <c r="D34" s="2">
        <f t="shared" si="0"/>
        <v>0</v>
      </c>
      <c r="E34" s="2">
        <f t="shared" si="4"/>
        <v>25</v>
      </c>
      <c r="F34" s="2">
        <f t="shared" si="1"/>
        <v>39</v>
      </c>
      <c r="G34" s="2">
        <f t="shared" si="2"/>
        <v>39</v>
      </c>
      <c r="H34" s="2">
        <f t="shared" si="3"/>
        <v>0</v>
      </c>
      <c r="J34" s="29"/>
    </row>
    <row r="35" spans="1:10" x14ac:dyDescent="0.25">
      <c r="B35" s="2">
        <v>29</v>
      </c>
      <c r="C35" s="2">
        <v>8</v>
      </c>
      <c r="D35" s="2">
        <f t="shared" si="0"/>
        <v>25</v>
      </c>
      <c r="E35" s="2">
        <f t="shared" si="4"/>
        <v>0</v>
      </c>
      <c r="F35" s="2">
        <f t="shared" si="1"/>
        <v>31</v>
      </c>
      <c r="G35" s="2">
        <f t="shared" si="2"/>
        <v>31</v>
      </c>
      <c r="H35" s="2">
        <f t="shared" si="3"/>
        <v>0</v>
      </c>
      <c r="J35" s="29"/>
    </row>
    <row r="36" spans="1:10" x14ac:dyDescent="0.25">
      <c r="B36" s="2">
        <v>30</v>
      </c>
      <c r="C36" s="2">
        <v>21</v>
      </c>
      <c r="D36" s="2">
        <f t="shared" si="0"/>
        <v>0</v>
      </c>
      <c r="E36" s="2">
        <f t="shared" si="4"/>
        <v>0</v>
      </c>
      <c r="F36" s="2">
        <f t="shared" si="1"/>
        <v>10</v>
      </c>
      <c r="G36" s="2">
        <f t="shared" si="2"/>
        <v>35</v>
      </c>
      <c r="H36" s="2">
        <f t="shared" si="3"/>
        <v>0</v>
      </c>
      <c r="J36" s="29"/>
    </row>
    <row r="38" spans="1:10" x14ac:dyDescent="0.25">
      <c r="A38" s="20"/>
      <c r="C38" s="20" t="s">
        <v>14</v>
      </c>
      <c r="G38" s="68"/>
      <c r="H38" s="68"/>
    </row>
    <row r="39" spans="1:10" x14ac:dyDescent="0.25">
      <c r="A39" s="19"/>
      <c r="C39" s="36" t="s">
        <v>20</v>
      </c>
      <c r="D39" s="36" t="s">
        <v>21</v>
      </c>
      <c r="E39" s="36" t="s">
        <v>22</v>
      </c>
      <c r="F39" s="36" t="s">
        <v>23</v>
      </c>
    </row>
    <row r="40" spans="1:10" x14ac:dyDescent="0.25">
      <c r="C40" s="3">
        <f>SUM(D7:D36)</f>
        <v>475</v>
      </c>
      <c r="D40" s="3">
        <f>C40/C2</f>
        <v>19</v>
      </c>
      <c r="E40" s="3">
        <f>SUM(F7:F36)</f>
        <v>456</v>
      </c>
      <c r="F40" s="3">
        <f>SUM(H7:H36)</f>
        <v>25</v>
      </c>
    </row>
    <row r="42" spans="1:10" x14ac:dyDescent="0.25">
      <c r="A42" s="20"/>
      <c r="C42" s="20" t="s">
        <v>13</v>
      </c>
    </row>
    <row r="43" spans="1:10" x14ac:dyDescent="0.25">
      <c r="A43" s="19"/>
      <c r="C43" s="36" t="s">
        <v>25</v>
      </c>
      <c r="D43" s="36" t="s">
        <v>30</v>
      </c>
      <c r="E43" s="36" t="s">
        <v>31</v>
      </c>
      <c r="F43" s="36" t="s">
        <v>26</v>
      </c>
      <c r="G43" s="36" t="s">
        <v>24</v>
      </c>
    </row>
    <row r="44" spans="1:10" x14ac:dyDescent="0.25">
      <c r="C44" s="3">
        <f>C40*50</f>
        <v>23750</v>
      </c>
      <c r="D44" s="3">
        <f>D40*150</f>
        <v>2850</v>
      </c>
      <c r="E44" s="3">
        <f>E40*0.2*50</f>
        <v>4560</v>
      </c>
      <c r="F44" s="3">
        <f>F40*75</f>
        <v>1875</v>
      </c>
      <c r="G44" s="3">
        <f>SUM(C44:F44)</f>
        <v>33035</v>
      </c>
    </row>
    <row r="45" spans="1:10" x14ac:dyDescent="0.25">
      <c r="E45" s="68"/>
      <c r="F45" s="68"/>
    </row>
  </sheetData>
  <mergeCells count="2">
    <mergeCell ref="G38:H38"/>
    <mergeCell ref="E45:F4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zoomScale="97" workbookViewId="0">
      <selection activeCell="J35" sqref="J35"/>
    </sheetView>
  </sheetViews>
  <sheetFormatPr defaultRowHeight="14.4" x14ac:dyDescent="0.25"/>
  <cols>
    <col min="1" max="1" width="3.59765625" customWidth="1"/>
    <col min="3" max="17" width="4.296875" customWidth="1"/>
  </cols>
  <sheetData>
    <row r="1" spans="1:17" ht="17.25" customHeight="1" x14ac:dyDescent="0.25"/>
    <row r="2" spans="1:17" ht="15" thickBot="1" x14ac:dyDescent="0.3">
      <c r="A2" s="1"/>
      <c r="B2" s="4" t="s">
        <v>53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8.75" customHeight="1" x14ac:dyDescent="0.25">
      <c r="B3" s="11" t="s">
        <v>54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3">
        <v>15</v>
      </c>
    </row>
    <row r="4" spans="1:17" ht="15" thickBot="1" x14ac:dyDescent="0.3">
      <c r="B4" s="6" t="s">
        <v>55</v>
      </c>
      <c r="C4" s="2">
        <v>11</v>
      </c>
      <c r="D4" s="2">
        <v>12</v>
      </c>
      <c r="E4" s="2">
        <v>12</v>
      </c>
      <c r="F4" s="2">
        <v>14</v>
      </c>
      <c r="G4" s="2">
        <v>14</v>
      </c>
      <c r="H4" s="2">
        <v>12</v>
      </c>
      <c r="I4" s="2">
        <v>11</v>
      </c>
      <c r="J4" s="2">
        <v>11</v>
      </c>
      <c r="K4" s="2">
        <v>12</v>
      </c>
      <c r="L4" s="2">
        <v>13</v>
      </c>
      <c r="M4" s="2">
        <v>12</v>
      </c>
      <c r="N4" s="2">
        <v>13</v>
      </c>
      <c r="O4" s="2">
        <v>12</v>
      </c>
      <c r="P4" s="2">
        <v>12</v>
      </c>
      <c r="Q4" s="7">
        <v>11</v>
      </c>
    </row>
    <row r="5" spans="1:17" ht="18.75" customHeight="1" x14ac:dyDescent="0.25">
      <c r="B5" s="11" t="s">
        <v>54</v>
      </c>
      <c r="C5" s="14">
        <v>16</v>
      </c>
      <c r="D5" s="14">
        <v>17</v>
      </c>
      <c r="E5" s="14">
        <v>18</v>
      </c>
      <c r="F5" s="14">
        <v>19</v>
      </c>
      <c r="G5" s="14">
        <v>20</v>
      </c>
      <c r="H5" s="14">
        <v>21</v>
      </c>
      <c r="I5" s="14">
        <v>22</v>
      </c>
      <c r="J5" s="14">
        <v>23</v>
      </c>
      <c r="K5" s="14">
        <v>24</v>
      </c>
      <c r="L5" s="14">
        <v>25</v>
      </c>
      <c r="M5" s="14">
        <v>26</v>
      </c>
      <c r="N5" s="14">
        <v>27</v>
      </c>
      <c r="O5" s="14">
        <v>28</v>
      </c>
      <c r="P5" s="14">
        <v>29</v>
      </c>
      <c r="Q5" s="15">
        <v>30</v>
      </c>
    </row>
    <row r="6" spans="1:17" ht="15" thickBot="1" x14ac:dyDescent="0.3">
      <c r="B6" s="8" t="s">
        <v>56</v>
      </c>
      <c r="C6" s="9">
        <v>13</v>
      </c>
      <c r="D6" s="9">
        <v>11</v>
      </c>
      <c r="E6" s="9">
        <v>13</v>
      </c>
      <c r="F6" s="9">
        <v>12</v>
      </c>
      <c r="G6" s="9">
        <v>13</v>
      </c>
      <c r="H6" s="9">
        <v>12</v>
      </c>
      <c r="I6" s="9">
        <v>12</v>
      </c>
      <c r="J6" s="9">
        <v>10</v>
      </c>
      <c r="K6" s="9">
        <v>10</v>
      </c>
      <c r="L6" s="9">
        <v>12</v>
      </c>
      <c r="M6" s="9">
        <v>12</v>
      </c>
      <c r="N6" s="9">
        <v>12</v>
      </c>
      <c r="O6" s="9">
        <v>13</v>
      </c>
      <c r="P6" s="9">
        <v>12</v>
      </c>
      <c r="Q6" s="10">
        <v>11</v>
      </c>
    </row>
    <row r="7" spans="1:17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" thickBot="1" x14ac:dyDescent="0.3">
      <c r="B8" s="4" t="s">
        <v>57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x14ac:dyDescent="0.25">
      <c r="B9" s="11" t="s">
        <v>58</v>
      </c>
      <c r="C9" s="12">
        <v>1</v>
      </c>
      <c r="D9" s="12">
        <v>2</v>
      </c>
      <c r="E9" s="12">
        <v>3</v>
      </c>
      <c r="F9" s="12">
        <v>4</v>
      </c>
      <c r="G9" s="12">
        <v>5</v>
      </c>
      <c r="H9" s="12">
        <v>6</v>
      </c>
      <c r="I9" s="12">
        <v>7</v>
      </c>
      <c r="J9" s="12">
        <v>8</v>
      </c>
      <c r="K9" s="12">
        <v>9</v>
      </c>
      <c r="L9" s="12">
        <v>10</v>
      </c>
      <c r="M9" s="12">
        <v>11</v>
      </c>
      <c r="N9" s="12">
        <v>12</v>
      </c>
      <c r="O9" s="12">
        <v>13</v>
      </c>
      <c r="P9" s="12">
        <v>14</v>
      </c>
      <c r="Q9" s="13">
        <v>15</v>
      </c>
    </row>
    <row r="10" spans="1:17" ht="15" thickBot="1" x14ac:dyDescent="0.3">
      <c r="B10" s="6" t="s">
        <v>56</v>
      </c>
      <c r="C10" s="2">
        <v>10</v>
      </c>
      <c r="D10" s="2">
        <v>13</v>
      </c>
      <c r="E10" s="2">
        <v>8</v>
      </c>
      <c r="F10" s="2">
        <v>9</v>
      </c>
      <c r="G10" s="2">
        <v>11</v>
      </c>
      <c r="H10" s="2">
        <v>8</v>
      </c>
      <c r="I10" s="2">
        <v>13</v>
      </c>
      <c r="J10" s="2">
        <v>12</v>
      </c>
      <c r="K10" s="2">
        <v>11</v>
      </c>
      <c r="L10" s="2">
        <v>13</v>
      </c>
      <c r="M10" s="2">
        <v>9</v>
      </c>
      <c r="N10" s="2">
        <v>10</v>
      </c>
      <c r="O10" s="2">
        <v>13</v>
      </c>
      <c r="P10" s="2">
        <v>8</v>
      </c>
      <c r="Q10" s="7">
        <v>12</v>
      </c>
    </row>
    <row r="11" spans="1:17" x14ac:dyDescent="0.25">
      <c r="B11" s="11" t="s">
        <v>54</v>
      </c>
      <c r="C11" s="14">
        <v>16</v>
      </c>
      <c r="D11" s="14">
        <v>17</v>
      </c>
      <c r="E11" s="14">
        <v>18</v>
      </c>
      <c r="F11" s="14">
        <v>19</v>
      </c>
      <c r="G11" s="14">
        <v>20</v>
      </c>
      <c r="H11" s="14">
        <v>21</v>
      </c>
      <c r="I11" s="14">
        <v>22</v>
      </c>
      <c r="J11" s="14">
        <v>23</v>
      </c>
      <c r="K11" s="14">
        <v>24</v>
      </c>
      <c r="L11" s="14">
        <v>25</v>
      </c>
      <c r="M11" s="14">
        <v>26</v>
      </c>
      <c r="N11" s="14">
        <v>27</v>
      </c>
      <c r="O11" s="14">
        <v>28</v>
      </c>
      <c r="P11" s="14">
        <v>29</v>
      </c>
      <c r="Q11" s="15">
        <v>30</v>
      </c>
    </row>
    <row r="12" spans="1:17" ht="15" thickBot="1" x14ac:dyDescent="0.3">
      <c r="B12" s="8" t="s">
        <v>56</v>
      </c>
      <c r="C12" s="9">
        <v>13</v>
      </c>
      <c r="D12" s="9">
        <v>13</v>
      </c>
      <c r="E12" s="9">
        <v>13</v>
      </c>
      <c r="F12" s="9">
        <v>10</v>
      </c>
      <c r="G12" s="9">
        <v>10</v>
      </c>
      <c r="H12" s="9">
        <v>10</v>
      </c>
      <c r="I12" s="9">
        <v>8</v>
      </c>
      <c r="J12" s="9">
        <v>10</v>
      </c>
      <c r="K12" s="9">
        <v>13</v>
      </c>
      <c r="L12" s="9">
        <v>10</v>
      </c>
      <c r="M12" s="9">
        <v>9</v>
      </c>
      <c r="N12" s="9">
        <v>9</v>
      </c>
      <c r="O12" s="9">
        <v>12</v>
      </c>
      <c r="P12" s="9">
        <v>11</v>
      </c>
      <c r="Q12" s="10">
        <v>9</v>
      </c>
    </row>
    <row r="13" spans="1:17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" thickBot="1" x14ac:dyDescent="0.3">
      <c r="B14" s="4" t="s">
        <v>59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x14ac:dyDescent="0.25">
      <c r="B15" s="11" t="s">
        <v>58</v>
      </c>
      <c r="C15" s="12">
        <v>1</v>
      </c>
      <c r="D15" s="12">
        <v>2</v>
      </c>
      <c r="E15" s="12">
        <v>3</v>
      </c>
      <c r="F15" s="12">
        <v>4</v>
      </c>
      <c r="G15" s="12">
        <v>5</v>
      </c>
      <c r="H15" s="12">
        <v>6</v>
      </c>
      <c r="I15" s="12">
        <v>7</v>
      </c>
      <c r="J15" s="12">
        <v>8</v>
      </c>
      <c r="K15" s="12">
        <v>9</v>
      </c>
      <c r="L15" s="12">
        <v>10</v>
      </c>
      <c r="M15" s="12">
        <v>11</v>
      </c>
      <c r="N15" s="12">
        <v>12</v>
      </c>
      <c r="O15" s="12">
        <v>13</v>
      </c>
      <c r="P15" s="12">
        <v>14</v>
      </c>
      <c r="Q15" s="13">
        <v>15</v>
      </c>
    </row>
    <row r="16" spans="1:17" ht="15" thickBot="1" x14ac:dyDescent="0.3">
      <c r="B16" s="6" t="s">
        <v>60</v>
      </c>
      <c r="C16" s="2">
        <v>15</v>
      </c>
      <c r="D16" s="2">
        <v>14</v>
      </c>
      <c r="E16" s="2">
        <v>14</v>
      </c>
      <c r="F16" s="2">
        <v>16</v>
      </c>
      <c r="G16" s="2">
        <v>15</v>
      </c>
      <c r="H16" s="2">
        <v>13</v>
      </c>
      <c r="I16" s="2">
        <v>17</v>
      </c>
      <c r="J16" s="2">
        <v>16</v>
      </c>
      <c r="K16" s="2">
        <v>15</v>
      </c>
      <c r="L16" s="2">
        <v>15</v>
      </c>
      <c r="M16" s="2">
        <v>16</v>
      </c>
      <c r="N16" s="2">
        <v>17</v>
      </c>
      <c r="O16" s="2">
        <v>13</v>
      </c>
      <c r="P16" s="2">
        <v>18</v>
      </c>
      <c r="Q16" s="7">
        <v>17</v>
      </c>
    </row>
    <row r="17" spans="2:17" x14ac:dyDescent="0.25">
      <c r="B17" s="11" t="s">
        <v>54</v>
      </c>
      <c r="C17" s="14">
        <v>16</v>
      </c>
      <c r="D17" s="14">
        <v>17</v>
      </c>
      <c r="E17" s="14">
        <v>18</v>
      </c>
      <c r="F17" s="14">
        <v>19</v>
      </c>
      <c r="G17" s="14">
        <v>20</v>
      </c>
      <c r="H17" s="14">
        <v>21</v>
      </c>
      <c r="I17" s="14">
        <v>22</v>
      </c>
      <c r="J17" s="14">
        <v>23</v>
      </c>
      <c r="K17" s="14">
        <v>24</v>
      </c>
      <c r="L17" s="14">
        <v>25</v>
      </c>
      <c r="M17" s="14">
        <v>26</v>
      </c>
      <c r="N17" s="14">
        <v>27</v>
      </c>
      <c r="O17" s="14">
        <v>28</v>
      </c>
      <c r="P17" s="14">
        <v>29</v>
      </c>
      <c r="Q17" s="15">
        <v>30</v>
      </c>
    </row>
    <row r="18" spans="2:17" ht="15" thickBot="1" x14ac:dyDescent="0.3">
      <c r="B18" s="8" t="s">
        <v>61</v>
      </c>
      <c r="C18" s="9">
        <v>16</v>
      </c>
      <c r="D18" s="9">
        <v>18</v>
      </c>
      <c r="E18" s="9">
        <v>17</v>
      </c>
      <c r="F18" s="9">
        <v>17</v>
      </c>
      <c r="G18" s="9">
        <v>15</v>
      </c>
      <c r="H18" s="9">
        <v>16</v>
      </c>
      <c r="I18" s="9">
        <v>14</v>
      </c>
      <c r="J18" s="9">
        <v>13</v>
      </c>
      <c r="K18" s="9">
        <v>18</v>
      </c>
      <c r="L18" s="9">
        <v>16</v>
      </c>
      <c r="M18" s="9">
        <v>14</v>
      </c>
      <c r="N18" s="9">
        <v>14</v>
      </c>
      <c r="O18" s="9">
        <v>16</v>
      </c>
      <c r="P18" s="9">
        <v>18</v>
      </c>
      <c r="Q18" s="10">
        <v>17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"/>
  <sheetViews>
    <sheetView workbookViewId="0">
      <selection activeCell="C18" sqref="C18:Q18"/>
    </sheetView>
  </sheetViews>
  <sheetFormatPr defaultRowHeight="14.4" x14ac:dyDescent="0.25"/>
  <cols>
    <col min="1" max="1" width="3.59765625" customWidth="1"/>
    <col min="3" max="17" width="4.296875" customWidth="1"/>
  </cols>
  <sheetData>
    <row r="1" spans="1:19" ht="17.25" customHeight="1" x14ac:dyDescent="0.25"/>
    <row r="2" spans="1:19" ht="15" thickBot="1" x14ac:dyDescent="0.3">
      <c r="A2" s="1"/>
      <c r="B2" s="4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9" ht="18.75" customHeight="1" x14ac:dyDescent="0.25">
      <c r="B3" s="11" t="s">
        <v>54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3">
        <v>15</v>
      </c>
    </row>
    <row r="4" spans="1:19" ht="15" thickBot="1" x14ac:dyDescent="0.3">
      <c r="B4" s="6" t="s">
        <v>63</v>
      </c>
      <c r="C4" s="2">
        <v>11</v>
      </c>
      <c r="D4" s="2">
        <v>9</v>
      </c>
      <c r="E4" s="2">
        <v>14</v>
      </c>
      <c r="F4" s="2">
        <v>17</v>
      </c>
      <c r="G4" s="2">
        <v>5</v>
      </c>
      <c r="H4" s="2">
        <v>11</v>
      </c>
      <c r="I4" s="2">
        <v>18</v>
      </c>
      <c r="J4" s="2">
        <v>19</v>
      </c>
      <c r="K4" s="2">
        <v>7</v>
      </c>
      <c r="L4" s="2">
        <v>11</v>
      </c>
      <c r="M4" s="2">
        <v>12</v>
      </c>
      <c r="N4" s="2">
        <v>17</v>
      </c>
      <c r="O4" s="2">
        <v>6</v>
      </c>
      <c r="P4" s="2">
        <v>20</v>
      </c>
      <c r="Q4" s="7">
        <v>9</v>
      </c>
    </row>
    <row r="5" spans="1:19" ht="18.75" customHeight="1" x14ac:dyDescent="0.25">
      <c r="B5" s="11" t="s">
        <v>54</v>
      </c>
      <c r="C5" s="14">
        <v>16</v>
      </c>
      <c r="D5" s="14">
        <v>17</v>
      </c>
      <c r="E5" s="14">
        <v>18</v>
      </c>
      <c r="F5" s="14">
        <v>19</v>
      </c>
      <c r="G5" s="14">
        <v>20</v>
      </c>
      <c r="H5" s="14">
        <v>21</v>
      </c>
      <c r="I5" s="14">
        <v>22</v>
      </c>
      <c r="J5" s="14">
        <v>23</v>
      </c>
      <c r="K5" s="14">
        <v>24</v>
      </c>
      <c r="L5" s="14">
        <v>25</v>
      </c>
      <c r="M5" s="14">
        <v>26</v>
      </c>
      <c r="N5" s="14">
        <v>27</v>
      </c>
      <c r="O5" s="14">
        <v>28</v>
      </c>
      <c r="P5" s="14">
        <v>29</v>
      </c>
      <c r="Q5" s="15">
        <v>30</v>
      </c>
    </row>
    <row r="6" spans="1:19" ht="15" thickBot="1" x14ac:dyDescent="0.3">
      <c r="B6" s="8" t="s">
        <v>16</v>
      </c>
      <c r="C6" s="9">
        <v>16</v>
      </c>
      <c r="D6" s="9">
        <v>11</v>
      </c>
      <c r="E6" s="9">
        <v>19</v>
      </c>
      <c r="F6" s="9">
        <v>11</v>
      </c>
      <c r="G6" s="9">
        <v>9</v>
      </c>
      <c r="H6" s="9">
        <v>9</v>
      </c>
      <c r="I6" s="9">
        <v>6</v>
      </c>
      <c r="J6" s="9">
        <v>16</v>
      </c>
      <c r="K6" s="9">
        <v>8</v>
      </c>
      <c r="L6" s="9">
        <v>17</v>
      </c>
      <c r="M6" s="9">
        <v>10</v>
      </c>
      <c r="N6" s="9">
        <v>12</v>
      </c>
      <c r="O6" s="9">
        <v>11</v>
      </c>
      <c r="P6" s="9">
        <v>14</v>
      </c>
      <c r="Q6" s="10">
        <v>5</v>
      </c>
      <c r="S6" s="1"/>
    </row>
    <row r="7" spans="1:19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15" thickBot="1" x14ac:dyDescent="0.3">
      <c r="B8" s="4" t="s">
        <v>64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9" x14ac:dyDescent="0.25">
      <c r="B9" s="11" t="s">
        <v>54</v>
      </c>
      <c r="C9" s="12">
        <v>1</v>
      </c>
      <c r="D9" s="12">
        <v>2</v>
      </c>
      <c r="E9" s="12">
        <v>3</v>
      </c>
      <c r="F9" s="12">
        <v>4</v>
      </c>
      <c r="G9" s="12">
        <v>5</v>
      </c>
      <c r="H9" s="12">
        <v>6</v>
      </c>
      <c r="I9" s="12">
        <v>7</v>
      </c>
      <c r="J9" s="12">
        <v>8</v>
      </c>
      <c r="K9" s="12">
        <v>9</v>
      </c>
      <c r="L9" s="12">
        <v>10</v>
      </c>
      <c r="M9" s="12">
        <v>11</v>
      </c>
      <c r="N9" s="12">
        <v>12</v>
      </c>
      <c r="O9" s="12">
        <v>13</v>
      </c>
      <c r="P9" s="12">
        <v>14</v>
      </c>
      <c r="Q9" s="13">
        <v>15</v>
      </c>
    </row>
    <row r="10" spans="1:19" ht="15" thickBot="1" x14ac:dyDescent="0.3">
      <c r="B10" s="6" t="s">
        <v>63</v>
      </c>
      <c r="C10" s="2">
        <v>10</v>
      </c>
      <c r="D10" s="2">
        <v>6</v>
      </c>
      <c r="E10" s="2">
        <v>17</v>
      </c>
      <c r="F10" s="2">
        <v>6</v>
      </c>
      <c r="G10" s="2">
        <v>9</v>
      </c>
      <c r="H10" s="2">
        <v>18</v>
      </c>
      <c r="I10" s="2">
        <v>9</v>
      </c>
      <c r="J10" s="2">
        <v>8</v>
      </c>
      <c r="K10" s="2">
        <v>6</v>
      </c>
      <c r="L10" s="2">
        <v>14</v>
      </c>
      <c r="M10" s="2">
        <v>10</v>
      </c>
      <c r="N10" s="2">
        <v>13</v>
      </c>
      <c r="O10" s="2">
        <v>8</v>
      </c>
      <c r="P10" s="2">
        <v>7</v>
      </c>
      <c r="Q10" s="7">
        <v>10</v>
      </c>
    </row>
    <row r="11" spans="1:19" x14ac:dyDescent="0.25">
      <c r="B11" s="11" t="s">
        <v>54</v>
      </c>
      <c r="C11" s="14">
        <v>16</v>
      </c>
      <c r="D11" s="14">
        <v>17</v>
      </c>
      <c r="E11" s="14">
        <v>18</v>
      </c>
      <c r="F11" s="14">
        <v>19</v>
      </c>
      <c r="G11" s="14">
        <v>20</v>
      </c>
      <c r="H11" s="14">
        <v>21</v>
      </c>
      <c r="I11" s="14">
        <v>22</v>
      </c>
      <c r="J11" s="14">
        <v>23</v>
      </c>
      <c r="K11" s="14">
        <v>24</v>
      </c>
      <c r="L11" s="14">
        <v>25</v>
      </c>
      <c r="M11" s="14">
        <v>26</v>
      </c>
      <c r="N11" s="14">
        <v>27</v>
      </c>
      <c r="O11" s="14">
        <v>28</v>
      </c>
      <c r="P11" s="14">
        <v>29</v>
      </c>
      <c r="Q11" s="15">
        <v>30</v>
      </c>
    </row>
    <row r="12" spans="1:19" ht="15" thickBot="1" x14ac:dyDescent="0.3">
      <c r="B12" s="8" t="s">
        <v>16</v>
      </c>
      <c r="C12" s="9">
        <v>6</v>
      </c>
      <c r="D12" s="9">
        <v>15</v>
      </c>
      <c r="E12" s="9">
        <v>14</v>
      </c>
      <c r="F12" s="9">
        <v>10</v>
      </c>
      <c r="G12" s="9">
        <v>10</v>
      </c>
      <c r="H12" s="9">
        <v>7</v>
      </c>
      <c r="I12" s="9">
        <v>12</v>
      </c>
      <c r="J12" s="9">
        <v>18</v>
      </c>
      <c r="K12" s="9">
        <v>11</v>
      </c>
      <c r="L12" s="9">
        <v>5</v>
      </c>
      <c r="M12" s="9">
        <v>10</v>
      </c>
      <c r="N12" s="9">
        <v>14</v>
      </c>
      <c r="O12" s="9">
        <v>15</v>
      </c>
      <c r="P12" s="9">
        <v>8</v>
      </c>
      <c r="Q12" s="10">
        <v>14</v>
      </c>
      <c r="S12" s="1"/>
    </row>
    <row r="13" spans="1:19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9" ht="15" thickBot="1" x14ac:dyDescent="0.3">
      <c r="B14" s="4" t="s">
        <v>65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9" x14ac:dyDescent="0.25">
      <c r="B15" s="11" t="s">
        <v>54</v>
      </c>
      <c r="C15" s="12">
        <v>1</v>
      </c>
      <c r="D15" s="12">
        <v>2</v>
      </c>
      <c r="E15" s="12">
        <v>3</v>
      </c>
      <c r="F15" s="12">
        <v>4</v>
      </c>
      <c r="G15" s="12">
        <v>5</v>
      </c>
      <c r="H15" s="12">
        <v>6</v>
      </c>
      <c r="I15" s="12">
        <v>7</v>
      </c>
      <c r="J15" s="12">
        <v>8</v>
      </c>
      <c r="K15" s="12">
        <v>9</v>
      </c>
      <c r="L15" s="12">
        <v>10</v>
      </c>
      <c r="M15" s="12">
        <v>11</v>
      </c>
      <c r="N15" s="12">
        <v>12</v>
      </c>
      <c r="O15" s="12">
        <v>13</v>
      </c>
      <c r="P15" s="12">
        <v>14</v>
      </c>
      <c r="Q15" s="13">
        <v>15</v>
      </c>
    </row>
    <row r="16" spans="1:19" ht="15" thickBot="1" x14ac:dyDescent="0.3">
      <c r="B16" s="6" t="s">
        <v>63</v>
      </c>
      <c r="C16" s="2">
        <v>25</v>
      </c>
      <c r="D16" s="2">
        <v>24</v>
      </c>
      <c r="E16" s="2">
        <v>10</v>
      </c>
      <c r="F16" s="2">
        <v>10</v>
      </c>
      <c r="G16" s="2">
        <v>5</v>
      </c>
      <c r="H16" s="2">
        <v>7</v>
      </c>
      <c r="I16" s="2">
        <v>22</v>
      </c>
      <c r="J16" s="2">
        <v>12</v>
      </c>
      <c r="K16" s="2">
        <v>10</v>
      </c>
      <c r="L16" s="2">
        <v>11</v>
      </c>
      <c r="M16" s="2">
        <v>22</v>
      </c>
      <c r="N16" s="2">
        <v>21</v>
      </c>
      <c r="O16" s="2">
        <v>12</v>
      </c>
      <c r="P16" s="2">
        <v>15</v>
      </c>
      <c r="Q16" s="7">
        <v>25</v>
      </c>
    </row>
    <row r="17" spans="2:19" x14ac:dyDescent="0.25">
      <c r="B17" s="11" t="s">
        <v>54</v>
      </c>
      <c r="C17" s="14">
        <v>16</v>
      </c>
      <c r="D17" s="14">
        <v>17</v>
      </c>
      <c r="E17" s="14">
        <v>18</v>
      </c>
      <c r="F17" s="14">
        <v>19</v>
      </c>
      <c r="G17" s="14">
        <v>20</v>
      </c>
      <c r="H17" s="14">
        <v>21</v>
      </c>
      <c r="I17" s="14">
        <v>22</v>
      </c>
      <c r="J17" s="14">
        <v>23</v>
      </c>
      <c r="K17" s="14">
        <v>24</v>
      </c>
      <c r="L17" s="14">
        <v>25</v>
      </c>
      <c r="M17" s="14">
        <v>26</v>
      </c>
      <c r="N17" s="14">
        <v>27</v>
      </c>
      <c r="O17" s="14">
        <v>28</v>
      </c>
      <c r="P17" s="14">
        <v>29</v>
      </c>
      <c r="Q17" s="15">
        <v>30</v>
      </c>
    </row>
    <row r="18" spans="2:19" ht="15" thickBot="1" x14ac:dyDescent="0.3">
      <c r="B18" s="8" t="s">
        <v>63</v>
      </c>
      <c r="C18" s="9">
        <v>18</v>
      </c>
      <c r="D18" s="9">
        <v>14</v>
      </c>
      <c r="E18" s="9">
        <v>16</v>
      </c>
      <c r="F18" s="9">
        <v>6</v>
      </c>
      <c r="G18" s="9">
        <v>10</v>
      </c>
      <c r="H18" s="9">
        <v>24</v>
      </c>
      <c r="I18" s="9">
        <v>7</v>
      </c>
      <c r="J18" s="9">
        <v>30</v>
      </c>
      <c r="K18" s="9">
        <v>24</v>
      </c>
      <c r="L18" s="9">
        <v>22</v>
      </c>
      <c r="M18" s="9">
        <v>21</v>
      </c>
      <c r="N18" s="9">
        <v>8</v>
      </c>
      <c r="O18" s="9">
        <v>10</v>
      </c>
      <c r="P18" s="9">
        <v>8</v>
      </c>
      <c r="Q18" s="10">
        <v>21</v>
      </c>
      <c r="S18" s="1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61"/>
  <sheetViews>
    <sheetView zoomScale="59" zoomScaleNormal="40" workbookViewId="0">
      <selection activeCell="I42" sqref="I42"/>
    </sheetView>
  </sheetViews>
  <sheetFormatPr defaultRowHeight="13.8" x14ac:dyDescent="0.25"/>
  <cols>
    <col min="1" max="1" width="3.296875" style="5" customWidth="1"/>
    <col min="2" max="2" width="20.19921875" style="5" bestFit="1" customWidth="1"/>
    <col min="3" max="3" width="21.59765625" style="5" bestFit="1" customWidth="1"/>
    <col min="4" max="4" width="19.8984375" style="5" bestFit="1" customWidth="1"/>
    <col min="5" max="5" width="22.3984375" style="5" bestFit="1" customWidth="1"/>
    <col min="6" max="6" width="8.8984375" style="5" bestFit="1" customWidth="1"/>
    <col min="7" max="7" width="10.59765625" style="5" customWidth="1"/>
    <col min="8" max="9" width="8.796875" style="5"/>
    <col min="10" max="10" width="14" style="5" customWidth="1"/>
    <col min="11" max="11" width="33.8984375" style="5" customWidth="1"/>
    <col min="12" max="12" width="14.09765625" style="5" customWidth="1"/>
    <col min="13" max="16384" width="8.796875" style="5"/>
  </cols>
  <sheetData>
    <row r="1" spans="2:15" ht="14.4" thickBot="1" x14ac:dyDescent="0.3"/>
    <row r="2" spans="2:15" x14ac:dyDescent="0.25">
      <c r="B2" s="24" t="s">
        <v>0</v>
      </c>
      <c r="C2" s="22">
        <f>ROUNDUP(SQRT(2*L12*(L16-$F$6)/(L7*L11*L13)),0)</f>
        <v>24</v>
      </c>
    </row>
    <row r="3" spans="2:15" ht="14.4" thickBot="1" x14ac:dyDescent="0.3">
      <c r="B3" s="25" t="s">
        <v>6</v>
      </c>
      <c r="C3" s="23">
        <f>C2/((L16-F6)/L7)</f>
        <v>2.1818181818181817</v>
      </c>
    </row>
    <row r="4" spans="2:15" ht="14.4" x14ac:dyDescent="0.25">
      <c r="I4" s="37"/>
      <c r="J4" s="37"/>
      <c r="K4" s="37"/>
      <c r="L4" s="37"/>
      <c r="M4" s="37"/>
      <c r="N4" s="37"/>
      <c r="O4" s="37"/>
    </row>
    <row r="5" spans="2:15" ht="15.6" x14ac:dyDescent="0.25">
      <c r="B5" s="26" t="s">
        <v>54</v>
      </c>
      <c r="C5" s="26" t="s">
        <v>9</v>
      </c>
      <c r="D5" s="26" t="s">
        <v>10</v>
      </c>
      <c r="E5" s="26" t="s">
        <v>76</v>
      </c>
      <c r="F5" s="26" t="s">
        <v>11</v>
      </c>
      <c r="G5" s="26" t="s">
        <v>12</v>
      </c>
      <c r="H5" s="26" t="s">
        <v>13</v>
      </c>
      <c r="I5" s="37"/>
      <c r="J5" s="65" t="s">
        <v>34</v>
      </c>
      <c r="K5" s="65"/>
      <c r="L5" s="65"/>
      <c r="M5" s="65"/>
      <c r="N5" s="65"/>
      <c r="O5" s="37"/>
    </row>
    <row r="6" spans="2:15" ht="15.6" x14ac:dyDescent="0.25">
      <c r="B6" s="2">
        <v>0</v>
      </c>
      <c r="C6" s="52"/>
      <c r="D6" s="2"/>
      <c r="E6" s="2"/>
      <c r="F6" s="27">
        <v>30</v>
      </c>
      <c r="G6" s="2"/>
      <c r="H6" s="2"/>
      <c r="I6" s="37"/>
      <c r="J6" s="48" t="s">
        <v>35</v>
      </c>
      <c r="K6" s="47" t="s">
        <v>36</v>
      </c>
      <c r="L6" s="69" t="s">
        <v>37</v>
      </c>
      <c r="M6" s="70"/>
      <c r="N6" s="71"/>
      <c r="O6" s="37"/>
    </row>
    <row r="7" spans="2:15" ht="15.6" x14ac:dyDescent="0.25">
      <c r="B7" s="18">
        <v>1</v>
      </c>
      <c r="C7" s="2">
        <v>11</v>
      </c>
      <c r="D7" s="51">
        <v>0</v>
      </c>
      <c r="E7" s="2"/>
      <c r="F7" s="2">
        <f t="shared" ref="F7:F36" si="0">MAX((E7+F6-G6-C7),0)</f>
        <v>19</v>
      </c>
      <c r="G7" s="2">
        <f t="shared" ref="G7:G36" si="1">MAX((E7+F6-G6-C7)*(-1),0)</f>
        <v>0</v>
      </c>
      <c r="H7" s="2">
        <f t="shared" ref="H7:H36" si="2">IF(D7=24,$L$12,0)+D7*$L$11+F7*($L$13*$L$11)+G7*$L$15</f>
        <v>114</v>
      </c>
      <c r="I7" s="37"/>
      <c r="J7" s="45" t="s">
        <v>38</v>
      </c>
      <c r="K7" s="40" t="s">
        <v>39</v>
      </c>
      <c r="L7" s="40">
        <v>30</v>
      </c>
      <c r="M7" s="42"/>
      <c r="N7" s="42"/>
      <c r="O7" s="37"/>
    </row>
    <row r="8" spans="2:15" ht="15.6" x14ac:dyDescent="0.25">
      <c r="B8" s="18">
        <v>2</v>
      </c>
      <c r="C8" s="2">
        <v>12</v>
      </c>
      <c r="D8" s="51">
        <v>24</v>
      </c>
      <c r="E8" s="2"/>
      <c r="F8" s="2">
        <f t="shared" si="0"/>
        <v>7</v>
      </c>
      <c r="G8" s="2">
        <f t="shared" si="1"/>
        <v>0</v>
      </c>
      <c r="H8" s="2">
        <f t="shared" si="2"/>
        <v>912</v>
      </c>
      <c r="I8" s="37"/>
      <c r="J8" s="67" t="s">
        <v>40</v>
      </c>
      <c r="K8" s="64" t="s">
        <v>41</v>
      </c>
      <c r="L8" s="40" t="s">
        <v>42</v>
      </c>
      <c r="M8" s="40" t="s">
        <v>43</v>
      </c>
      <c r="N8" s="40" t="s">
        <v>44</v>
      </c>
      <c r="O8" s="37"/>
    </row>
    <row r="9" spans="2:15" ht="15.6" x14ac:dyDescent="0.25">
      <c r="B9" s="18">
        <v>3</v>
      </c>
      <c r="C9" s="2">
        <v>12</v>
      </c>
      <c r="D9" s="51">
        <v>0</v>
      </c>
      <c r="E9" s="2">
        <f t="shared" ref="E9:E36" si="3">D7</f>
        <v>0</v>
      </c>
      <c r="F9" s="2">
        <f t="shared" si="0"/>
        <v>0</v>
      </c>
      <c r="G9" s="2">
        <f t="shared" si="1"/>
        <v>5</v>
      </c>
      <c r="H9" s="2">
        <f t="shared" si="2"/>
        <v>225</v>
      </c>
      <c r="I9" s="37"/>
      <c r="J9" s="67"/>
      <c r="K9" s="64"/>
      <c r="L9" s="40">
        <v>2</v>
      </c>
      <c r="M9" s="40">
        <v>3</v>
      </c>
      <c r="N9" s="40">
        <v>2</v>
      </c>
      <c r="O9" s="37"/>
    </row>
    <row r="10" spans="2:15" ht="15.6" x14ac:dyDescent="0.25">
      <c r="B10" s="18">
        <v>4</v>
      </c>
      <c r="C10" s="2">
        <v>14</v>
      </c>
      <c r="D10" s="51">
        <v>24</v>
      </c>
      <c r="E10" s="2">
        <f t="shared" si="3"/>
        <v>24</v>
      </c>
      <c r="F10" s="2">
        <f t="shared" si="0"/>
        <v>5</v>
      </c>
      <c r="G10" s="2">
        <f t="shared" si="1"/>
        <v>0</v>
      </c>
      <c r="H10" s="2">
        <f t="shared" si="2"/>
        <v>900</v>
      </c>
      <c r="I10" s="37"/>
      <c r="J10" s="63" t="s">
        <v>45</v>
      </c>
      <c r="K10" s="64" t="s">
        <v>46</v>
      </c>
      <c r="L10" s="40" t="s">
        <v>42</v>
      </c>
      <c r="M10" s="40" t="s">
        <v>43</v>
      </c>
      <c r="N10" s="40" t="s">
        <v>44</v>
      </c>
      <c r="O10" s="37"/>
    </row>
    <row r="11" spans="2:15" ht="15.6" x14ac:dyDescent="0.25">
      <c r="B11" s="18">
        <v>5</v>
      </c>
      <c r="C11" s="2">
        <v>14</v>
      </c>
      <c r="D11" s="51">
        <v>0</v>
      </c>
      <c r="E11" s="2">
        <f t="shared" si="3"/>
        <v>0</v>
      </c>
      <c r="F11" s="2">
        <f t="shared" si="0"/>
        <v>0</v>
      </c>
      <c r="G11" s="2">
        <f t="shared" si="1"/>
        <v>9</v>
      </c>
      <c r="H11" s="2">
        <f t="shared" si="2"/>
        <v>405</v>
      </c>
      <c r="I11" s="37"/>
      <c r="J11" s="63"/>
      <c r="K11" s="64"/>
      <c r="L11" s="40">
        <v>30</v>
      </c>
      <c r="M11" s="40">
        <v>40</v>
      </c>
      <c r="N11" s="40">
        <v>50</v>
      </c>
      <c r="O11" s="37"/>
    </row>
    <row r="12" spans="2:15" ht="15.6" x14ac:dyDescent="0.25">
      <c r="B12" s="18">
        <v>6</v>
      </c>
      <c r="C12" s="2">
        <v>12</v>
      </c>
      <c r="D12" s="51">
        <v>0</v>
      </c>
      <c r="E12" s="2">
        <f t="shared" si="3"/>
        <v>24</v>
      </c>
      <c r="F12" s="2">
        <f t="shared" si="0"/>
        <v>3</v>
      </c>
      <c r="G12" s="2">
        <f t="shared" si="1"/>
        <v>0</v>
      </c>
      <c r="H12" s="2">
        <f t="shared" si="2"/>
        <v>18</v>
      </c>
      <c r="I12" s="37"/>
      <c r="J12" s="45" t="s">
        <v>47</v>
      </c>
      <c r="K12" s="40" t="s">
        <v>48</v>
      </c>
      <c r="L12" s="40">
        <v>150</v>
      </c>
      <c r="M12" s="42"/>
      <c r="N12" s="42"/>
      <c r="O12" s="37"/>
    </row>
    <row r="13" spans="2:15" ht="15.6" x14ac:dyDescent="0.25">
      <c r="B13" s="18">
        <v>7</v>
      </c>
      <c r="C13" s="2">
        <v>11</v>
      </c>
      <c r="D13" s="51">
        <v>24</v>
      </c>
      <c r="E13" s="2">
        <f t="shared" si="3"/>
        <v>0</v>
      </c>
      <c r="F13" s="2">
        <f t="shared" si="0"/>
        <v>0</v>
      </c>
      <c r="G13" s="2">
        <f t="shared" si="1"/>
        <v>8</v>
      </c>
      <c r="H13" s="2">
        <f t="shared" si="2"/>
        <v>1230</v>
      </c>
      <c r="I13" s="37"/>
      <c r="J13" s="44" t="s">
        <v>49</v>
      </c>
      <c r="K13" s="40" t="s">
        <v>50</v>
      </c>
      <c r="L13" s="43">
        <v>0.2</v>
      </c>
      <c r="M13" s="42"/>
      <c r="N13" s="42"/>
      <c r="O13" s="37"/>
    </row>
    <row r="14" spans="2:15" ht="15.6" x14ac:dyDescent="0.25">
      <c r="B14" s="18">
        <v>8</v>
      </c>
      <c r="C14" s="2">
        <v>11</v>
      </c>
      <c r="D14" s="51">
        <v>0</v>
      </c>
      <c r="E14" s="2">
        <f t="shared" si="3"/>
        <v>0</v>
      </c>
      <c r="F14" s="2">
        <f t="shared" si="0"/>
        <v>0</v>
      </c>
      <c r="G14" s="2">
        <f t="shared" si="1"/>
        <v>19</v>
      </c>
      <c r="H14" s="2">
        <f t="shared" si="2"/>
        <v>855</v>
      </c>
      <c r="I14" s="37"/>
      <c r="J14" s="63" t="s">
        <v>51</v>
      </c>
      <c r="K14" s="64" t="s">
        <v>52</v>
      </c>
      <c r="L14" s="40" t="s">
        <v>42</v>
      </c>
      <c r="M14" s="40" t="s">
        <v>43</v>
      </c>
      <c r="N14" s="40" t="s">
        <v>44</v>
      </c>
      <c r="O14" s="37"/>
    </row>
    <row r="15" spans="2:15" ht="15.6" x14ac:dyDescent="0.25">
      <c r="B15" s="18">
        <v>9</v>
      </c>
      <c r="C15" s="2">
        <v>12</v>
      </c>
      <c r="D15" s="51">
        <v>24</v>
      </c>
      <c r="E15" s="2">
        <f t="shared" si="3"/>
        <v>24</v>
      </c>
      <c r="F15" s="2">
        <f t="shared" si="0"/>
        <v>0</v>
      </c>
      <c r="G15" s="2">
        <f t="shared" si="1"/>
        <v>7</v>
      </c>
      <c r="H15" s="2">
        <f t="shared" si="2"/>
        <v>1185</v>
      </c>
      <c r="I15" s="37"/>
      <c r="J15" s="63"/>
      <c r="K15" s="64"/>
      <c r="L15" s="40">
        <v>45</v>
      </c>
      <c r="M15" s="40">
        <v>60</v>
      </c>
      <c r="N15" s="40">
        <v>75</v>
      </c>
      <c r="O15" s="37"/>
    </row>
    <row r="16" spans="2:15" ht="15.6" x14ac:dyDescent="0.25">
      <c r="B16" s="18">
        <v>10</v>
      </c>
      <c r="C16" s="2">
        <v>13</v>
      </c>
      <c r="D16" s="51">
        <v>0</v>
      </c>
      <c r="E16" s="2">
        <f t="shared" si="3"/>
        <v>0</v>
      </c>
      <c r="F16" s="2">
        <f t="shared" si="0"/>
        <v>0</v>
      </c>
      <c r="G16" s="2">
        <f t="shared" si="1"/>
        <v>20</v>
      </c>
      <c r="H16" s="2">
        <f t="shared" si="2"/>
        <v>900</v>
      </c>
      <c r="I16" s="37"/>
      <c r="J16" s="45" t="s">
        <v>72</v>
      </c>
      <c r="K16" s="40" t="s">
        <v>73</v>
      </c>
      <c r="L16" s="40">
        <f>SUM(C7:C36)</f>
        <v>360</v>
      </c>
      <c r="M16" s="50"/>
      <c r="N16" s="50"/>
      <c r="O16" s="37"/>
    </row>
    <row r="17" spans="2:15" ht="14.4" x14ac:dyDescent="0.25">
      <c r="B17" s="18">
        <v>11</v>
      </c>
      <c r="C17" s="2">
        <v>12</v>
      </c>
      <c r="D17" s="51">
        <v>24</v>
      </c>
      <c r="E17" s="2">
        <f t="shared" si="3"/>
        <v>24</v>
      </c>
      <c r="F17" s="2">
        <f t="shared" si="0"/>
        <v>0</v>
      </c>
      <c r="G17" s="2">
        <f t="shared" si="1"/>
        <v>8</v>
      </c>
      <c r="H17" s="2">
        <f t="shared" si="2"/>
        <v>1230</v>
      </c>
      <c r="I17" s="37"/>
      <c r="J17" s="37"/>
      <c r="K17" s="38"/>
      <c r="L17" s="37"/>
      <c r="M17" s="37"/>
      <c r="N17" s="37"/>
      <c r="O17" s="37"/>
    </row>
    <row r="18" spans="2:15" x14ac:dyDescent="0.25">
      <c r="B18" s="18">
        <v>12</v>
      </c>
      <c r="C18" s="2">
        <v>13</v>
      </c>
      <c r="D18" s="51">
        <v>0</v>
      </c>
      <c r="E18" s="2">
        <f t="shared" si="3"/>
        <v>0</v>
      </c>
      <c r="F18" s="2">
        <f t="shared" si="0"/>
        <v>0</v>
      </c>
      <c r="G18" s="2">
        <f t="shared" si="1"/>
        <v>21</v>
      </c>
      <c r="H18" s="2">
        <f t="shared" si="2"/>
        <v>945</v>
      </c>
    </row>
    <row r="19" spans="2:15" x14ac:dyDescent="0.25">
      <c r="B19" s="18">
        <v>13</v>
      </c>
      <c r="C19" s="2">
        <v>12</v>
      </c>
      <c r="D19" s="51">
        <v>24</v>
      </c>
      <c r="E19" s="2">
        <f t="shared" si="3"/>
        <v>24</v>
      </c>
      <c r="F19" s="2">
        <f t="shared" si="0"/>
        <v>0</v>
      </c>
      <c r="G19" s="2">
        <f t="shared" si="1"/>
        <v>9</v>
      </c>
      <c r="H19" s="2">
        <f t="shared" si="2"/>
        <v>1275</v>
      </c>
      <c r="J19" s="2" t="s">
        <v>74</v>
      </c>
      <c r="K19" s="2" t="s">
        <v>75</v>
      </c>
    </row>
    <row r="20" spans="2:15" x14ac:dyDescent="0.25">
      <c r="B20" s="18">
        <v>14</v>
      </c>
      <c r="C20" s="2">
        <v>12</v>
      </c>
      <c r="D20" s="51">
        <v>0</v>
      </c>
      <c r="E20" s="2">
        <f t="shared" si="3"/>
        <v>0</v>
      </c>
      <c r="F20" s="2">
        <f t="shared" si="0"/>
        <v>0</v>
      </c>
      <c r="G20" s="2">
        <f t="shared" si="1"/>
        <v>21</v>
      </c>
      <c r="H20" s="2">
        <f t="shared" si="2"/>
        <v>945</v>
      </c>
      <c r="J20" s="2">
        <f>C3</f>
        <v>2.1818181818181817</v>
      </c>
      <c r="K20" s="2">
        <f>ROUND(J20,0)</f>
        <v>2</v>
      </c>
    </row>
    <row r="21" spans="2:15" x14ac:dyDescent="0.25">
      <c r="B21" s="18">
        <v>15</v>
      </c>
      <c r="C21" s="2">
        <v>11</v>
      </c>
      <c r="D21" s="51">
        <v>24</v>
      </c>
      <c r="E21" s="2">
        <f t="shared" si="3"/>
        <v>24</v>
      </c>
      <c r="F21" s="2">
        <f t="shared" si="0"/>
        <v>0</v>
      </c>
      <c r="G21" s="2">
        <f t="shared" si="1"/>
        <v>8</v>
      </c>
      <c r="H21" s="2">
        <f t="shared" si="2"/>
        <v>1230</v>
      </c>
      <c r="J21" s="2">
        <f>B8*$J$20</f>
        <v>4.3636363636363633</v>
      </c>
      <c r="K21" s="2">
        <f t="shared" ref="K21:K33" si="4">ROUND(J21,0)</f>
        <v>4</v>
      </c>
    </row>
    <row r="22" spans="2:15" x14ac:dyDescent="0.25">
      <c r="B22" s="18">
        <v>16</v>
      </c>
      <c r="C22" s="2">
        <v>13</v>
      </c>
      <c r="D22" s="51">
        <v>0</v>
      </c>
      <c r="E22" s="2">
        <f t="shared" si="3"/>
        <v>0</v>
      </c>
      <c r="F22" s="2">
        <f t="shared" si="0"/>
        <v>0</v>
      </c>
      <c r="G22" s="2">
        <f t="shared" si="1"/>
        <v>21</v>
      </c>
      <c r="H22" s="2">
        <f t="shared" si="2"/>
        <v>945</v>
      </c>
      <c r="J22" s="2">
        <f t="shared" ref="J22:J33" si="5">B9*$J$20</f>
        <v>6.545454545454545</v>
      </c>
      <c r="K22" s="2">
        <f t="shared" si="4"/>
        <v>7</v>
      </c>
    </row>
    <row r="23" spans="2:15" x14ac:dyDescent="0.25">
      <c r="B23" s="18">
        <v>17</v>
      </c>
      <c r="C23" s="2">
        <v>11</v>
      </c>
      <c r="D23" s="51">
        <v>24</v>
      </c>
      <c r="E23" s="2">
        <f t="shared" si="3"/>
        <v>24</v>
      </c>
      <c r="F23" s="2">
        <f t="shared" si="0"/>
        <v>0</v>
      </c>
      <c r="G23" s="2">
        <f t="shared" si="1"/>
        <v>8</v>
      </c>
      <c r="H23" s="2">
        <f t="shared" si="2"/>
        <v>1230</v>
      </c>
      <c r="J23" s="2">
        <f t="shared" si="5"/>
        <v>8.7272727272727266</v>
      </c>
      <c r="K23" s="2">
        <f t="shared" si="4"/>
        <v>9</v>
      </c>
    </row>
    <row r="24" spans="2:15" x14ac:dyDescent="0.25">
      <c r="B24" s="18">
        <v>18</v>
      </c>
      <c r="C24" s="2">
        <v>13</v>
      </c>
      <c r="D24" s="51">
        <v>0</v>
      </c>
      <c r="E24" s="2">
        <f t="shared" si="3"/>
        <v>0</v>
      </c>
      <c r="F24" s="2">
        <f t="shared" si="0"/>
        <v>0</v>
      </c>
      <c r="G24" s="2">
        <f t="shared" si="1"/>
        <v>21</v>
      </c>
      <c r="H24" s="2">
        <f t="shared" si="2"/>
        <v>945</v>
      </c>
      <c r="J24" s="2">
        <f t="shared" si="5"/>
        <v>10.909090909090908</v>
      </c>
      <c r="K24" s="2">
        <f t="shared" si="4"/>
        <v>11</v>
      </c>
    </row>
    <row r="25" spans="2:15" x14ac:dyDescent="0.25">
      <c r="B25" s="18">
        <v>19</v>
      </c>
      <c r="C25" s="2">
        <v>12</v>
      </c>
      <c r="D25" s="51">
        <v>0</v>
      </c>
      <c r="E25" s="2">
        <f t="shared" si="3"/>
        <v>24</v>
      </c>
      <c r="F25" s="2">
        <f t="shared" si="0"/>
        <v>0</v>
      </c>
      <c r="G25" s="2">
        <f t="shared" si="1"/>
        <v>9</v>
      </c>
      <c r="H25" s="2">
        <f t="shared" si="2"/>
        <v>405</v>
      </c>
      <c r="J25" s="2">
        <f t="shared" si="5"/>
        <v>13.09090909090909</v>
      </c>
      <c r="K25" s="2">
        <f t="shared" si="4"/>
        <v>13</v>
      </c>
    </row>
    <row r="26" spans="2:15" x14ac:dyDescent="0.25">
      <c r="B26" s="18">
        <v>20</v>
      </c>
      <c r="C26" s="2">
        <v>13</v>
      </c>
      <c r="D26" s="51">
        <v>24</v>
      </c>
      <c r="E26" s="2">
        <f t="shared" si="3"/>
        <v>0</v>
      </c>
      <c r="F26" s="2">
        <f t="shared" si="0"/>
        <v>0</v>
      </c>
      <c r="G26" s="2">
        <f t="shared" si="1"/>
        <v>22</v>
      </c>
      <c r="H26" s="2">
        <f t="shared" si="2"/>
        <v>1860</v>
      </c>
      <c r="J26" s="2">
        <f t="shared" si="5"/>
        <v>15.272727272727272</v>
      </c>
      <c r="K26" s="2">
        <f t="shared" si="4"/>
        <v>15</v>
      </c>
    </row>
    <row r="27" spans="2:15" x14ac:dyDescent="0.25">
      <c r="B27" s="18">
        <v>21</v>
      </c>
      <c r="C27" s="2">
        <v>12</v>
      </c>
      <c r="D27" s="51">
        <v>0</v>
      </c>
      <c r="E27" s="2">
        <f t="shared" si="3"/>
        <v>0</v>
      </c>
      <c r="F27" s="2">
        <f t="shared" si="0"/>
        <v>0</v>
      </c>
      <c r="G27" s="2">
        <f t="shared" si="1"/>
        <v>34</v>
      </c>
      <c r="H27" s="2">
        <f t="shared" si="2"/>
        <v>1530</v>
      </c>
      <c r="J27" s="2">
        <f t="shared" si="5"/>
        <v>17.454545454545453</v>
      </c>
      <c r="K27" s="2">
        <f t="shared" si="4"/>
        <v>17</v>
      </c>
    </row>
    <row r="28" spans="2:15" x14ac:dyDescent="0.25">
      <c r="B28" s="18">
        <v>22</v>
      </c>
      <c r="C28" s="2">
        <v>12</v>
      </c>
      <c r="D28" s="51">
        <v>24</v>
      </c>
      <c r="E28" s="2">
        <f t="shared" si="3"/>
        <v>24</v>
      </c>
      <c r="F28" s="2">
        <f t="shared" si="0"/>
        <v>0</v>
      </c>
      <c r="G28" s="2">
        <f t="shared" si="1"/>
        <v>22</v>
      </c>
      <c r="H28" s="2">
        <f t="shared" si="2"/>
        <v>1860</v>
      </c>
      <c r="J28" s="2">
        <f t="shared" si="5"/>
        <v>19.636363636363633</v>
      </c>
      <c r="K28" s="2">
        <f t="shared" si="4"/>
        <v>20</v>
      </c>
    </row>
    <row r="29" spans="2:15" x14ac:dyDescent="0.25">
      <c r="B29" s="18">
        <v>23</v>
      </c>
      <c r="C29" s="2">
        <v>10</v>
      </c>
      <c r="D29" s="51">
        <v>0</v>
      </c>
      <c r="E29" s="2">
        <f t="shared" si="3"/>
        <v>0</v>
      </c>
      <c r="F29" s="2">
        <f t="shared" si="0"/>
        <v>0</v>
      </c>
      <c r="G29" s="2">
        <f t="shared" si="1"/>
        <v>32</v>
      </c>
      <c r="H29" s="2">
        <f t="shared" si="2"/>
        <v>1440</v>
      </c>
      <c r="J29" s="2">
        <f t="shared" si="5"/>
        <v>21.818181818181817</v>
      </c>
      <c r="K29" s="2">
        <f t="shared" si="4"/>
        <v>22</v>
      </c>
    </row>
    <row r="30" spans="2:15" x14ac:dyDescent="0.25">
      <c r="B30" s="18">
        <v>24</v>
      </c>
      <c r="C30" s="2">
        <v>10</v>
      </c>
      <c r="D30" s="51">
        <v>24</v>
      </c>
      <c r="E30" s="2">
        <f t="shared" si="3"/>
        <v>24</v>
      </c>
      <c r="F30" s="2">
        <f t="shared" si="0"/>
        <v>0</v>
      </c>
      <c r="G30" s="2">
        <f t="shared" si="1"/>
        <v>18</v>
      </c>
      <c r="H30" s="2">
        <f t="shared" si="2"/>
        <v>1680</v>
      </c>
      <c r="J30" s="2">
        <f t="shared" si="5"/>
        <v>24</v>
      </c>
      <c r="K30" s="2">
        <f t="shared" si="4"/>
        <v>24</v>
      </c>
    </row>
    <row r="31" spans="2:15" x14ac:dyDescent="0.25">
      <c r="B31" s="18">
        <v>25</v>
      </c>
      <c r="C31" s="2">
        <v>12</v>
      </c>
      <c r="D31" s="51">
        <v>0</v>
      </c>
      <c r="E31" s="2">
        <f t="shared" si="3"/>
        <v>0</v>
      </c>
      <c r="F31" s="2">
        <f t="shared" si="0"/>
        <v>0</v>
      </c>
      <c r="G31" s="2">
        <f t="shared" si="1"/>
        <v>30</v>
      </c>
      <c r="H31" s="2">
        <f t="shared" si="2"/>
        <v>1350</v>
      </c>
      <c r="J31" s="2">
        <f t="shared" si="5"/>
        <v>26.18181818181818</v>
      </c>
      <c r="K31" s="2">
        <f t="shared" si="4"/>
        <v>26</v>
      </c>
    </row>
    <row r="32" spans="2:15" x14ac:dyDescent="0.25">
      <c r="B32" s="18">
        <v>26</v>
      </c>
      <c r="C32" s="2">
        <v>12</v>
      </c>
      <c r="D32" s="51">
        <v>24</v>
      </c>
      <c r="E32" s="2">
        <f t="shared" si="3"/>
        <v>24</v>
      </c>
      <c r="F32" s="2">
        <f t="shared" si="0"/>
        <v>0</v>
      </c>
      <c r="G32" s="2">
        <f t="shared" si="1"/>
        <v>18</v>
      </c>
      <c r="H32" s="2">
        <f t="shared" si="2"/>
        <v>1680</v>
      </c>
      <c r="J32" s="2">
        <f t="shared" si="5"/>
        <v>28.36363636363636</v>
      </c>
      <c r="K32" s="2">
        <f t="shared" si="4"/>
        <v>28</v>
      </c>
    </row>
    <row r="33" spans="2:11" x14ac:dyDescent="0.25">
      <c r="B33" s="18">
        <v>27</v>
      </c>
      <c r="C33" s="2">
        <v>12</v>
      </c>
      <c r="D33" s="51">
        <v>0</v>
      </c>
      <c r="E33" s="2">
        <f t="shared" si="3"/>
        <v>0</v>
      </c>
      <c r="F33" s="2">
        <f t="shared" si="0"/>
        <v>0</v>
      </c>
      <c r="G33" s="2">
        <f t="shared" si="1"/>
        <v>30</v>
      </c>
      <c r="H33" s="2">
        <f t="shared" si="2"/>
        <v>1350</v>
      </c>
      <c r="J33" s="2">
        <f t="shared" si="5"/>
        <v>30.545454545454543</v>
      </c>
      <c r="K33" s="2">
        <f t="shared" si="4"/>
        <v>31</v>
      </c>
    </row>
    <row r="34" spans="2:11" x14ac:dyDescent="0.25">
      <c r="B34" s="18">
        <v>28</v>
      </c>
      <c r="C34" s="2">
        <v>13</v>
      </c>
      <c r="D34" s="51">
        <v>24</v>
      </c>
      <c r="E34" s="2">
        <f t="shared" si="3"/>
        <v>24</v>
      </c>
      <c r="F34" s="2">
        <f t="shared" si="0"/>
        <v>0</v>
      </c>
      <c r="G34" s="2">
        <f t="shared" si="1"/>
        <v>19</v>
      </c>
      <c r="H34" s="2">
        <f t="shared" si="2"/>
        <v>1725</v>
      </c>
    </row>
    <row r="35" spans="2:11" x14ac:dyDescent="0.25">
      <c r="B35" s="18">
        <v>29</v>
      </c>
      <c r="C35" s="2">
        <v>12</v>
      </c>
      <c r="D35" s="51">
        <v>0</v>
      </c>
      <c r="E35" s="2">
        <f t="shared" si="3"/>
        <v>0</v>
      </c>
      <c r="F35" s="2">
        <f t="shared" si="0"/>
        <v>0</v>
      </c>
      <c r="G35" s="2">
        <f t="shared" si="1"/>
        <v>31</v>
      </c>
      <c r="H35" s="2">
        <f t="shared" si="2"/>
        <v>1395</v>
      </c>
    </row>
    <row r="36" spans="2:11" x14ac:dyDescent="0.25">
      <c r="B36" s="18">
        <v>30</v>
      </c>
      <c r="C36" s="2">
        <v>11</v>
      </c>
      <c r="D36" s="51">
        <v>0</v>
      </c>
      <c r="E36" s="2">
        <f t="shared" si="3"/>
        <v>24</v>
      </c>
      <c r="F36" s="2">
        <f t="shared" si="0"/>
        <v>0</v>
      </c>
      <c r="G36" s="2">
        <f t="shared" si="1"/>
        <v>18</v>
      </c>
      <c r="H36" s="2">
        <f t="shared" si="2"/>
        <v>810</v>
      </c>
    </row>
    <row r="37" spans="2:11" x14ac:dyDescent="0.25">
      <c r="B37" s="19"/>
      <c r="C37" s="19"/>
      <c r="D37" s="19"/>
      <c r="E37" s="19"/>
      <c r="F37" s="19"/>
      <c r="G37" s="19"/>
    </row>
    <row r="38" spans="2:11" x14ac:dyDescent="0.25">
      <c r="B38" s="20" t="s">
        <v>14</v>
      </c>
      <c r="F38" s="68"/>
      <c r="G38" s="68"/>
    </row>
    <row r="39" spans="2:11" x14ac:dyDescent="0.25">
      <c r="B39" s="16" t="s">
        <v>20</v>
      </c>
      <c r="C39" s="16" t="s">
        <v>21</v>
      </c>
      <c r="D39" s="16" t="s">
        <v>22</v>
      </c>
      <c r="E39" s="16" t="s">
        <v>23</v>
      </c>
    </row>
    <row r="40" spans="2:11" x14ac:dyDescent="0.25">
      <c r="B40" s="3">
        <f>SUM(D7:D36)</f>
        <v>312</v>
      </c>
      <c r="C40" s="3">
        <f>B40/$C$2</f>
        <v>13</v>
      </c>
      <c r="D40" s="3">
        <f>SUM(F7:F36)</f>
        <v>34</v>
      </c>
      <c r="E40" s="3">
        <f>SUM(G7:G36)</f>
        <v>468</v>
      </c>
    </row>
    <row r="42" spans="2:11" x14ac:dyDescent="0.25">
      <c r="B42" s="20" t="s">
        <v>13</v>
      </c>
    </row>
    <row r="43" spans="2:11" x14ac:dyDescent="0.25">
      <c r="B43" s="16" t="s">
        <v>25</v>
      </c>
      <c r="C43" s="16" t="s">
        <v>30</v>
      </c>
      <c r="D43" s="16" t="s">
        <v>31</v>
      </c>
      <c r="E43" s="16" t="s">
        <v>26</v>
      </c>
      <c r="F43" s="16" t="s">
        <v>27</v>
      </c>
    </row>
    <row r="44" spans="2:11" x14ac:dyDescent="0.25">
      <c r="B44" s="3">
        <f>L11*B40</f>
        <v>9360</v>
      </c>
      <c r="C44" s="3">
        <f>C40*L12</f>
        <v>1950</v>
      </c>
      <c r="D44" s="3">
        <f>L13*L11*D40</f>
        <v>204</v>
      </c>
      <c r="E44" s="3">
        <f>L15*E40</f>
        <v>21060</v>
      </c>
      <c r="F44" s="3">
        <f>SUM(B44:E44)</f>
        <v>32574</v>
      </c>
    </row>
    <row r="61" spans="2:2" x14ac:dyDescent="0.25">
      <c r="B61" s="21"/>
    </row>
  </sheetData>
  <mergeCells count="9">
    <mergeCell ref="J14:J15"/>
    <mergeCell ref="K14:K15"/>
    <mergeCell ref="K8:K9"/>
    <mergeCell ref="F38:G38"/>
    <mergeCell ref="J5:N5"/>
    <mergeCell ref="L6:N6"/>
    <mergeCell ref="J8:J9"/>
    <mergeCell ref="J10:J11"/>
    <mergeCell ref="K10:K1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61"/>
  <sheetViews>
    <sheetView topLeftCell="A13" zoomScale="73" zoomScaleNormal="85" workbookViewId="0">
      <selection activeCell="H40" sqref="H40"/>
    </sheetView>
  </sheetViews>
  <sheetFormatPr defaultRowHeight="13.8" x14ac:dyDescent="0.25"/>
  <cols>
    <col min="1" max="1" width="3.296875" style="5" customWidth="1"/>
    <col min="2" max="2" width="20.19921875" style="5" bestFit="1" customWidth="1"/>
    <col min="3" max="3" width="21.59765625" style="5" bestFit="1" customWidth="1"/>
    <col min="4" max="4" width="19.8984375" style="5" bestFit="1" customWidth="1"/>
    <col min="5" max="5" width="22.3984375" style="5" bestFit="1" customWidth="1"/>
    <col min="6" max="6" width="8.8984375" style="5" bestFit="1" customWidth="1"/>
    <col min="7" max="7" width="10.59765625" style="5" customWidth="1"/>
    <col min="8" max="9" width="8.796875" style="5"/>
    <col min="10" max="10" width="15.19921875" style="5" customWidth="1"/>
    <col min="11" max="11" width="29" style="5" customWidth="1"/>
    <col min="12" max="16384" width="8.796875" style="5"/>
  </cols>
  <sheetData>
    <row r="1" spans="2:14" ht="14.4" thickBot="1" x14ac:dyDescent="0.3"/>
    <row r="2" spans="2:14" x14ac:dyDescent="0.25">
      <c r="B2" s="24" t="s">
        <v>0</v>
      </c>
      <c r="C2" s="22">
        <f>ROUNDUP(SQRT(2*L12*(L16-$F$6)/(L7*M11*L13)),0)</f>
        <v>20</v>
      </c>
    </row>
    <row r="3" spans="2:14" ht="14.4" thickBot="1" x14ac:dyDescent="0.3">
      <c r="B3" s="25" t="s">
        <v>6</v>
      </c>
      <c r="C3" s="23">
        <f>C2/((L16-F6)/L7)</f>
        <v>2.0689655172413794</v>
      </c>
    </row>
    <row r="4" spans="2:14" ht="14.4" x14ac:dyDescent="0.25">
      <c r="J4" s="37"/>
      <c r="K4" s="37"/>
      <c r="L4" s="37"/>
      <c r="M4" s="37"/>
      <c r="N4" s="37"/>
    </row>
    <row r="5" spans="2:14" ht="15.6" x14ac:dyDescent="0.25">
      <c r="B5" s="26" t="s">
        <v>54</v>
      </c>
      <c r="C5" s="26" t="s">
        <v>9</v>
      </c>
      <c r="D5" s="26" t="s">
        <v>10</v>
      </c>
      <c r="E5" s="26" t="s">
        <v>76</v>
      </c>
      <c r="F5" s="26" t="s">
        <v>11</v>
      </c>
      <c r="G5" s="26" t="s">
        <v>12</v>
      </c>
      <c r="H5" s="26" t="s">
        <v>13</v>
      </c>
      <c r="J5" s="65" t="s">
        <v>34</v>
      </c>
      <c r="K5" s="65"/>
      <c r="L5" s="65"/>
      <c r="M5" s="65"/>
      <c r="N5" s="65"/>
    </row>
    <row r="6" spans="2:14" ht="15.6" x14ac:dyDescent="0.25">
      <c r="B6" s="2">
        <v>0</v>
      </c>
      <c r="C6" s="2"/>
      <c r="D6" s="2"/>
      <c r="E6" s="2"/>
      <c r="F6" s="27">
        <v>30</v>
      </c>
      <c r="G6" s="2"/>
      <c r="H6" s="2"/>
      <c r="J6" s="48" t="s">
        <v>35</v>
      </c>
      <c r="K6" s="47" t="s">
        <v>36</v>
      </c>
      <c r="L6" s="69" t="s">
        <v>37</v>
      </c>
      <c r="M6" s="70"/>
      <c r="N6" s="71"/>
    </row>
    <row r="7" spans="2:14" ht="15.6" x14ac:dyDescent="0.25">
      <c r="B7" s="2">
        <v>1</v>
      </c>
      <c r="C7" s="2">
        <v>10</v>
      </c>
      <c r="D7" s="2">
        <v>0</v>
      </c>
      <c r="E7" s="2"/>
      <c r="F7" s="2">
        <f>MAX((E7+F6-G6-C7),0)</f>
        <v>20</v>
      </c>
      <c r="G7" s="2">
        <f>MAX((E7+F6-G6-C7)*(-1),0)</f>
        <v>0</v>
      </c>
      <c r="H7" s="2">
        <f>IF(D7=20,$L$12,0)+D7*$M$11+F7*($L$13*$M$11)+G7*$M$15</f>
        <v>160</v>
      </c>
      <c r="J7" s="45" t="s">
        <v>38</v>
      </c>
      <c r="K7" s="40" t="s">
        <v>39</v>
      </c>
      <c r="L7" s="40">
        <v>30</v>
      </c>
      <c r="M7" s="42"/>
      <c r="N7" s="42"/>
    </row>
    <row r="8" spans="2:14" ht="15.6" x14ac:dyDescent="0.25">
      <c r="B8" s="2">
        <v>2</v>
      </c>
      <c r="C8" s="2">
        <v>13</v>
      </c>
      <c r="D8" s="2">
        <v>20</v>
      </c>
      <c r="E8" s="2"/>
      <c r="F8" s="2">
        <f t="shared" ref="F8:F36" si="0">MAX((E8+F7-G7-C8),0)</f>
        <v>7</v>
      </c>
      <c r="G8" s="2">
        <f t="shared" ref="G8:G36" si="1">MAX((E8+F7-G7-C8)*(-1),0)</f>
        <v>0</v>
      </c>
      <c r="H8" s="2">
        <f t="shared" ref="H8:H36" si="2">IF(D8=20,$L$12,0)+D8*$M$11+F8*($L$13*$M$11)+G8*$M$15</f>
        <v>1006</v>
      </c>
      <c r="J8" s="67" t="s">
        <v>40</v>
      </c>
      <c r="K8" s="64" t="s">
        <v>41</v>
      </c>
      <c r="L8" s="40" t="s">
        <v>42</v>
      </c>
      <c r="M8" s="40" t="s">
        <v>43</v>
      </c>
      <c r="N8" s="40" t="s">
        <v>44</v>
      </c>
    </row>
    <row r="9" spans="2:14" ht="15.6" x14ac:dyDescent="0.25">
      <c r="B9" s="2">
        <v>3</v>
      </c>
      <c r="C9" s="2">
        <v>8</v>
      </c>
      <c r="D9" s="2">
        <v>0</v>
      </c>
      <c r="E9" s="2"/>
      <c r="F9" s="2">
        <f t="shared" si="0"/>
        <v>0</v>
      </c>
      <c r="G9" s="2">
        <f t="shared" si="1"/>
        <v>1</v>
      </c>
      <c r="H9" s="2">
        <f t="shared" si="2"/>
        <v>60</v>
      </c>
      <c r="J9" s="67"/>
      <c r="K9" s="64"/>
      <c r="L9" s="40">
        <v>2</v>
      </c>
      <c r="M9" s="40">
        <v>3</v>
      </c>
      <c r="N9" s="40">
        <v>2</v>
      </c>
    </row>
    <row r="10" spans="2:14" ht="15.6" x14ac:dyDescent="0.25">
      <c r="B10" s="2">
        <v>4</v>
      </c>
      <c r="C10" s="2">
        <v>9</v>
      </c>
      <c r="D10" s="2">
        <v>20</v>
      </c>
      <c r="E10" s="2">
        <f>D7</f>
        <v>0</v>
      </c>
      <c r="F10" s="2">
        <f t="shared" si="0"/>
        <v>0</v>
      </c>
      <c r="G10" s="2">
        <f t="shared" si="1"/>
        <v>10</v>
      </c>
      <c r="H10" s="2">
        <f t="shared" si="2"/>
        <v>1550</v>
      </c>
      <c r="J10" s="63" t="s">
        <v>45</v>
      </c>
      <c r="K10" s="64" t="s">
        <v>46</v>
      </c>
      <c r="L10" s="40" t="s">
        <v>42</v>
      </c>
      <c r="M10" s="40" t="s">
        <v>43</v>
      </c>
      <c r="N10" s="40" t="s">
        <v>44</v>
      </c>
    </row>
    <row r="11" spans="2:14" ht="15.6" x14ac:dyDescent="0.25">
      <c r="B11" s="2">
        <v>5</v>
      </c>
      <c r="C11" s="2">
        <v>11</v>
      </c>
      <c r="D11" s="2">
        <v>0</v>
      </c>
      <c r="E11" s="2">
        <f t="shared" ref="E11:E36" si="3">D8</f>
        <v>20</v>
      </c>
      <c r="F11" s="2">
        <f t="shared" si="0"/>
        <v>0</v>
      </c>
      <c r="G11" s="2">
        <f t="shared" si="1"/>
        <v>1</v>
      </c>
      <c r="H11" s="2">
        <f t="shared" si="2"/>
        <v>60</v>
      </c>
      <c r="J11" s="63"/>
      <c r="K11" s="64"/>
      <c r="L11" s="40">
        <v>30</v>
      </c>
      <c r="M11" s="40">
        <v>40</v>
      </c>
      <c r="N11" s="40">
        <v>50</v>
      </c>
    </row>
    <row r="12" spans="2:14" ht="15.6" x14ac:dyDescent="0.25">
      <c r="B12" s="2">
        <v>6</v>
      </c>
      <c r="C12" s="2">
        <v>8</v>
      </c>
      <c r="D12" s="2">
        <v>20</v>
      </c>
      <c r="E12" s="2">
        <f t="shared" si="3"/>
        <v>0</v>
      </c>
      <c r="F12" s="2">
        <f t="shared" si="0"/>
        <v>0</v>
      </c>
      <c r="G12" s="2">
        <f t="shared" si="1"/>
        <v>9</v>
      </c>
      <c r="H12" s="2">
        <f t="shared" si="2"/>
        <v>1490</v>
      </c>
      <c r="J12" s="45" t="s">
        <v>47</v>
      </c>
      <c r="K12" s="40" t="s">
        <v>48</v>
      </c>
      <c r="L12" s="40">
        <v>150</v>
      </c>
      <c r="M12" s="42"/>
      <c r="N12" s="42"/>
    </row>
    <row r="13" spans="2:14" ht="15.6" x14ac:dyDescent="0.25">
      <c r="B13" s="2">
        <v>7</v>
      </c>
      <c r="C13" s="2">
        <v>13</v>
      </c>
      <c r="D13" s="2">
        <v>0</v>
      </c>
      <c r="E13" s="2">
        <f t="shared" si="3"/>
        <v>20</v>
      </c>
      <c r="F13" s="2">
        <f t="shared" si="0"/>
        <v>0</v>
      </c>
      <c r="G13" s="2">
        <f t="shared" si="1"/>
        <v>2</v>
      </c>
      <c r="H13" s="2">
        <f t="shared" si="2"/>
        <v>120</v>
      </c>
      <c r="J13" s="44" t="s">
        <v>49</v>
      </c>
      <c r="K13" s="40" t="s">
        <v>50</v>
      </c>
      <c r="L13" s="43">
        <v>0.2</v>
      </c>
      <c r="M13" s="42"/>
      <c r="N13" s="42"/>
    </row>
    <row r="14" spans="2:14" ht="15.6" x14ac:dyDescent="0.25">
      <c r="B14" s="2">
        <v>8</v>
      </c>
      <c r="C14" s="2">
        <v>12</v>
      </c>
      <c r="D14" s="2">
        <v>20</v>
      </c>
      <c r="E14" s="2">
        <f t="shared" si="3"/>
        <v>0</v>
      </c>
      <c r="F14" s="2">
        <f t="shared" si="0"/>
        <v>0</v>
      </c>
      <c r="G14" s="2">
        <f t="shared" si="1"/>
        <v>14</v>
      </c>
      <c r="H14" s="2">
        <f t="shared" si="2"/>
        <v>1790</v>
      </c>
      <c r="J14" s="63" t="s">
        <v>51</v>
      </c>
      <c r="K14" s="64" t="s">
        <v>52</v>
      </c>
      <c r="L14" s="40" t="s">
        <v>42</v>
      </c>
      <c r="M14" s="40" t="s">
        <v>43</v>
      </c>
      <c r="N14" s="40" t="s">
        <v>44</v>
      </c>
    </row>
    <row r="15" spans="2:14" ht="15.6" x14ac:dyDescent="0.25">
      <c r="B15" s="2">
        <v>9</v>
      </c>
      <c r="C15" s="2">
        <v>11</v>
      </c>
      <c r="D15" s="2">
        <v>0</v>
      </c>
      <c r="E15" s="2">
        <f t="shared" si="3"/>
        <v>20</v>
      </c>
      <c r="F15" s="2">
        <f t="shared" si="0"/>
        <v>0</v>
      </c>
      <c r="G15" s="2">
        <f t="shared" si="1"/>
        <v>5</v>
      </c>
      <c r="H15" s="2">
        <f t="shared" si="2"/>
        <v>300</v>
      </c>
      <c r="J15" s="63"/>
      <c r="K15" s="64"/>
      <c r="L15" s="40">
        <v>45</v>
      </c>
      <c r="M15" s="40">
        <v>60</v>
      </c>
      <c r="N15" s="40">
        <v>75</v>
      </c>
    </row>
    <row r="16" spans="2:14" ht="15.6" x14ac:dyDescent="0.25">
      <c r="B16" s="2">
        <v>10</v>
      </c>
      <c r="C16" s="2">
        <v>13</v>
      </c>
      <c r="D16" s="2">
        <v>20</v>
      </c>
      <c r="E16" s="2">
        <f t="shared" si="3"/>
        <v>0</v>
      </c>
      <c r="F16" s="2">
        <f t="shared" si="0"/>
        <v>0</v>
      </c>
      <c r="G16" s="2">
        <f t="shared" si="1"/>
        <v>18</v>
      </c>
      <c r="H16" s="2">
        <f t="shared" si="2"/>
        <v>2030</v>
      </c>
      <c r="J16" s="45" t="s">
        <v>72</v>
      </c>
      <c r="K16" s="40" t="s">
        <v>73</v>
      </c>
      <c r="L16" s="40">
        <f>SUM(C7:C36)</f>
        <v>320</v>
      </c>
      <c r="M16" s="40"/>
      <c r="N16" s="40"/>
    </row>
    <row r="17" spans="2:14" ht="14.4" x14ac:dyDescent="0.25">
      <c r="B17" s="2">
        <v>11</v>
      </c>
      <c r="C17" s="2">
        <v>9</v>
      </c>
      <c r="D17" s="2">
        <v>0</v>
      </c>
      <c r="E17" s="2">
        <f t="shared" si="3"/>
        <v>20</v>
      </c>
      <c r="F17" s="2">
        <f t="shared" si="0"/>
        <v>0</v>
      </c>
      <c r="G17" s="2">
        <f t="shared" si="1"/>
        <v>7</v>
      </c>
      <c r="H17" s="2">
        <f t="shared" si="2"/>
        <v>420</v>
      </c>
      <c r="J17" s="37"/>
      <c r="K17" s="38"/>
      <c r="L17" s="37"/>
      <c r="M17" s="37"/>
      <c r="N17" s="37"/>
    </row>
    <row r="18" spans="2:14" x14ac:dyDescent="0.25">
      <c r="B18" s="2">
        <v>12</v>
      </c>
      <c r="C18" s="2">
        <v>10</v>
      </c>
      <c r="D18" s="2">
        <v>20</v>
      </c>
      <c r="E18" s="2">
        <f t="shared" si="3"/>
        <v>0</v>
      </c>
      <c r="F18" s="2">
        <f t="shared" si="0"/>
        <v>0</v>
      </c>
      <c r="G18" s="2">
        <f t="shared" si="1"/>
        <v>17</v>
      </c>
      <c r="H18" s="2">
        <f t="shared" si="2"/>
        <v>1970</v>
      </c>
    </row>
    <row r="19" spans="2:14" x14ac:dyDescent="0.25">
      <c r="B19" s="2">
        <v>13</v>
      </c>
      <c r="C19" s="2">
        <v>13</v>
      </c>
      <c r="D19" s="2">
        <v>0</v>
      </c>
      <c r="E19" s="2">
        <f t="shared" si="3"/>
        <v>20</v>
      </c>
      <c r="F19" s="2">
        <f t="shared" si="0"/>
        <v>0</v>
      </c>
      <c r="G19" s="2">
        <f t="shared" si="1"/>
        <v>10</v>
      </c>
      <c r="H19" s="2">
        <f t="shared" si="2"/>
        <v>600</v>
      </c>
      <c r="J19" s="2" t="s">
        <v>74</v>
      </c>
      <c r="K19" s="2" t="s">
        <v>75</v>
      </c>
    </row>
    <row r="20" spans="2:14" x14ac:dyDescent="0.25">
      <c r="B20" s="2">
        <v>14</v>
      </c>
      <c r="C20" s="52">
        <v>8</v>
      </c>
      <c r="D20" s="2">
        <v>20</v>
      </c>
      <c r="E20" s="2">
        <f t="shared" si="3"/>
        <v>0</v>
      </c>
      <c r="F20" s="2">
        <f t="shared" si="0"/>
        <v>0</v>
      </c>
      <c r="G20" s="2">
        <f t="shared" si="1"/>
        <v>18</v>
      </c>
      <c r="H20" s="2">
        <f t="shared" si="2"/>
        <v>2030</v>
      </c>
      <c r="J20" s="2">
        <f>C3</f>
        <v>2.0689655172413794</v>
      </c>
      <c r="K20" s="2">
        <f>ROUND(J20,0)</f>
        <v>2</v>
      </c>
    </row>
    <row r="21" spans="2:14" x14ac:dyDescent="0.25">
      <c r="B21" s="18">
        <v>15</v>
      </c>
      <c r="C21" s="2">
        <v>12</v>
      </c>
      <c r="D21" s="2">
        <v>0</v>
      </c>
      <c r="E21" s="2">
        <f t="shared" si="3"/>
        <v>20</v>
      </c>
      <c r="F21" s="2">
        <f t="shared" si="0"/>
        <v>0</v>
      </c>
      <c r="G21" s="2">
        <f t="shared" si="1"/>
        <v>10</v>
      </c>
      <c r="H21" s="2">
        <f t="shared" si="2"/>
        <v>600</v>
      </c>
      <c r="J21" s="2">
        <f>B8*$J$20</f>
        <v>4.1379310344827589</v>
      </c>
      <c r="K21" s="2">
        <f t="shared" ref="K21:K34" si="4">ROUND(J21,0)</f>
        <v>4</v>
      </c>
    </row>
    <row r="22" spans="2:14" x14ac:dyDescent="0.25">
      <c r="B22" s="18">
        <v>16</v>
      </c>
      <c r="C22" s="2">
        <v>13</v>
      </c>
      <c r="D22" s="2">
        <v>0</v>
      </c>
      <c r="E22" s="2">
        <f t="shared" si="3"/>
        <v>0</v>
      </c>
      <c r="F22" s="2">
        <f t="shared" si="0"/>
        <v>0</v>
      </c>
      <c r="G22" s="2">
        <f t="shared" si="1"/>
        <v>23</v>
      </c>
      <c r="H22" s="2">
        <f t="shared" si="2"/>
        <v>1380</v>
      </c>
      <c r="J22" s="2">
        <f t="shared" ref="J22:J34" si="5">B9*$J$20</f>
        <v>6.2068965517241388</v>
      </c>
      <c r="K22" s="2">
        <f t="shared" si="4"/>
        <v>6</v>
      </c>
    </row>
    <row r="23" spans="2:14" x14ac:dyDescent="0.25">
      <c r="B23" s="18">
        <v>17</v>
      </c>
      <c r="C23" s="2">
        <v>13</v>
      </c>
      <c r="D23" s="2">
        <v>20</v>
      </c>
      <c r="E23" s="2">
        <f t="shared" si="3"/>
        <v>20</v>
      </c>
      <c r="F23" s="2">
        <f t="shared" si="0"/>
        <v>0</v>
      </c>
      <c r="G23" s="2">
        <f t="shared" si="1"/>
        <v>16</v>
      </c>
      <c r="H23" s="2">
        <f t="shared" si="2"/>
        <v>1910</v>
      </c>
      <c r="J23" s="2">
        <f t="shared" si="5"/>
        <v>8.2758620689655178</v>
      </c>
      <c r="K23" s="2">
        <f t="shared" si="4"/>
        <v>8</v>
      </c>
    </row>
    <row r="24" spans="2:14" x14ac:dyDescent="0.25">
      <c r="B24" s="18">
        <v>18</v>
      </c>
      <c r="C24" s="2">
        <v>13</v>
      </c>
      <c r="D24" s="2">
        <v>0</v>
      </c>
      <c r="E24" s="2">
        <f t="shared" si="3"/>
        <v>0</v>
      </c>
      <c r="F24" s="2">
        <f t="shared" si="0"/>
        <v>0</v>
      </c>
      <c r="G24" s="2">
        <f t="shared" si="1"/>
        <v>29</v>
      </c>
      <c r="H24" s="2">
        <f t="shared" si="2"/>
        <v>1740</v>
      </c>
      <c r="J24" s="2">
        <f t="shared" si="5"/>
        <v>10.344827586206897</v>
      </c>
      <c r="K24" s="2">
        <f t="shared" si="4"/>
        <v>10</v>
      </c>
    </row>
    <row r="25" spans="2:14" x14ac:dyDescent="0.25">
      <c r="B25" s="18">
        <v>19</v>
      </c>
      <c r="C25" s="2">
        <v>10</v>
      </c>
      <c r="D25" s="2">
        <v>20</v>
      </c>
      <c r="E25" s="2">
        <f t="shared" si="3"/>
        <v>0</v>
      </c>
      <c r="F25" s="2">
        <f t="shared" si="0"/>
        <v>0</v>
      </c>
      <c r="G25" s="2">
        <f t="shared" si="1"/>
        <v>39</v>
      </c>
      <c r="H25" s="2">
        <f t="shared" si="2"/>
        <v>3290</v>
      </c>
      <c r="J25" s="2">
        <f t="shared" si="5"/>
        <v>12.413793103448278</v>
      </c>
      <c r="K25" s="2">
        <f t="shared" si="4"/>
        <v>12</v>
      </c>
    </row>
    <row r="26" spans="2:14" x14ac:dyDescent="0.25">
      <c r="B26" s="18">
        <v>20</v>
      </c>
      <c r="C26" s="2">
        <v>10</v>
      </c>
      <c r="D26" s="2">
        <v>0</v>
      </c>
      <c r="E26" s="2">
        <f t="shared" si="3"/>
        <v>20</v>
      </c>
      <c r="F26" s="2">
        <f t="shared" si="0"/>
        <v>0</v>
      </c>
      <c r="G26" s="2">
        <f t="shared" si="1"/>
        <v>29</v>
      </c>
      <c r="H26" s="2">
        <f t="shared" si="2"/>
        <v>1740</v>
      </c>
      <c r="J26" s="2">
        <f t="shared" si="5"/>
        <v>14.482758620689657</v>
      </c>
      <c r="K26" s="2">
        <f t="shared" si="4"/>
        <v>14</v>
      </c>
    </row>
    <row r="27" spans="2:14" x14ac:dyDescent="0.25">
      <c r="B27" s="18">
        <v>21</v>
      </c>
      <c r="C27" s="2">
        <v>10</v>
      </c>
      <c r="D27" s="2">
        <v>20</v>
      </c>
      <c r="E27" s="2">
        <f t="shared" si="3"/>
        <v>0</v>
      </c>
      <c r="F27" s="2">
        <f t="shared" si="0"/>
        <v>0</v>
      </c>
      <c r="G27" s="2">
        <f t="shared" si="1"/>
        <v>39</v>
      </c>
      <c r="H27" s="2">
        <f t="shared" si="2"/>
        <v>3290</v>
      </c>
      <c r="J27" s="2">
        <f t="shared" si="5"/>
        <v>16.551724137931036</v>
      </c>
      <c r="K27" s="2">
        <f t="shared" si="4"/>
        <v>17</v>
      </c>
    </row>
    <row r="28" spans="2:14" x14ac:dyDescent="0.25">
      <c r="B28" s="18">
        <v>22</v>
      </c>
      <c r="C28" s="2">
        <v>8</v>
      </c>
      <c r="D28" s="2">
        <v>0</v>
      </c>
      <c r="E28" s="2">
        <f t="shared" si="3"/>
        <v>20</v>
      </c>
      <c r="F28" s="2">
        <f t="shared" si="0"/>
        <v>0</v>
      </c>
      <c r="G28" s="2">
        <f t="shared" si="1"/>
        <v>27</v>
      </c>
      <c r="H28" s="2">
        <f t="shared" si="2"/>
        <v>1620</v>
      </c>
      <c r="J28" s="2">
        <f t="shared" si="5"/>
        <v>18.620689655172416</v>
      </c>
      <c r="K28" s="2">
        <f t="shared" si="4"/>
        <v>19</v>
      </c>
    </row>
    <row r="29" spans="2:14" x14ac:dyDescent="0.25">
      <c r="B29" s="18">
        <v>23</v>
      </c>
      <c r="C29" s="2">
        <v>10</v>
      </c>
      <c r="D29" s="2">
        <v>20</v>
      </c>
      <c r="E29" s="2">
        <f t="shared" si="3"/>
        <v>0</v>
      </c>
      <c r="F29" s="2">
        <f t="shared" si="0"/>
        <v>0</v>
      </c>
      <c r="G29" s="2">
        <f t="shared" si="1"/>
        <v>37</v>
      </c>
      <c r="H29" s="2">
        <f t="shared" si="2"/>
        <v>3170</v>
      </c>
      <c r="J29" s="2">
        <f t="shared" si="5"/>
        <v>20.689655172413794</v>
      </c>
      <c r="K29" s="2">
        <f t="shared" si="4"/>
        <v>21</v>
      </c>
    </row>
    <row r="30" spans="2:14" x14ac:dyDescent="0.25">
      <c r="B30" s="18">
        <v>24</v>
      </c>
      <c r="C30" s="2">
        <v>13</v>
      </c>
      <c r="D30" s="2">
        <v>0</v>
      </c>
      <c r="E30" s="2">
        <f t="shared" si="3"/>
        <v>20</v>
      </c>
      <c r="F30" s="2">
        <f t="shared" si="0"/>
        <v>0</v>
      </c>
      <c r="G30" s="2">
        <f t="shared" si="1"/>
        <v>30</v>
      </c>
      <c r="H30" s="2">
        <f t="shared" si="2"/>
        <v>1800</v>
      </c>
      <c r="J30" s="2">
        <f t="shared" si="5"/>
        <v>22.758620689655174</v>
      </c>
      <c r="K30" s="2">
        <f t="shared" si="4"/>
        <v>23</v>
      </c>
    </row>
    <row r="31" spans="2:14" x14ac:dyDescent="0.25">
      <c r="B31" s="18">
        <v>25</v>
      </c>
      <c r="C31" s="2">
        <v>10</v>
      </c>
      <c r="D31" s="2">
        <v>20</v>
      </c>
      <c r="E31" s="2">
        <f t="shared" si="3"/>
        <v>0</v>
      </c>
      <c r="F31" s="2">
        <f t="shared" si="0"/>
        <v>0</v>
      </c>
      <c r="G31" s="2">
        <f t="shared" si="1"/>
        <v>40</v>
      </c>
      <c r="H31" s="2">
        <f t="shared" si="2"/>
        <v>3350</v>
      </c>
      <c r="J31" s="2">
        <f t="shared" si="5"/>
        <v>24.827586206896555</v>
      </c>
      <c r="K31" s="2">
        <f t="shared" si="4"/>
        <v>25</v>
      </c>
    </row>
    <row r="32" spans="2:14" x14ac:dyDescent="0.25">
      <c r="B32" s="18">
        <v>26</v>
      </c>
      <c r="C32" s="2">
        <v>9</v>
      </c>
      <c r="D32" s="2">
        <v>0</v>
      </c>
      <c r="E32" s="2">
        <f t="shared" si="3"/>
        <v>20</v>
      </c>
      <c r="F32" s="2">
        <f t="shared" si="0"/>
        <v>0</v>
      </c>
      <c r="G32" s="2">
        <f t="shared" si="1"/>
        <v>29</v>
      </c>
      <c r="H32" s="2">
        <f t="shared" si="2"/>
        <v>1740</v>
      </c>
      <c r="J32" s="2">
        <f t="shared" si="5"/>
        <v>26.896551724137932</v>
      </c>
      <c r="K32" s="2">
        <f t="shared" si="4"/>
        <v>27</v>
      </c>
    </row>
    <row r="33" spans="2:11" x14ac:dyDescent="0.25">
      <c r="B33" s="18">
        <v>27</v>
      </c>
      <c r="C33" s="2">
        <v>9</v>
      </c>
      <c r="D33" s="2">
        <v>20</v>
      </c>
      <c r="E33" s="2">
        <f t="shared" si="3"/>
        <v>0</v>
      </c>
      <c r="F33" s="2">
        <f t="shared" si="0"/>
        <v>0</v>
      </c>
      <c r="G33" s="2">
        <f t="shared" si="1"/>
        <v>38</v>
      </c>
      <c r="H33" s="2">
        <f t="shared" si="2"/>
        <v>3230</v>
      </c>
      <c r="J33" s="2">
        <f t="shared" si="5"/>
        <v>28.965517241379313</v>
      </c>
      <c r="K33" s="2">
        <f t="shared" si="4"/>
        <v>29</v>
      </c>
    </row>
    <row r="34" spans="2:11" x14ac:dyDescent="0.25">
      <c r="B34" s="18">
        <v>28</v>
      </c>
      <c r="C34" s="2">
        <v>12</v>
      </c>
      <c r="D34" s="2">
        <v>0</v>
      </c>
      <c r="E34" s="2">
        <f t="shared" si="3"/>
        <v>20</v>
      </c>
      <c r="F34" s="2">
        <f t="shared" si="0"/>
        <v>0</v>
      </c>
      <c r="G34" s="2">
        <f t="shared" si="1"/>
        <v>30</v>
      </c>
      <c r="H34" s="2">
        <f t="shared" si="2"/>
        <v>1800</v>
      </c>
      <c r="J34" s="2">
        <f t="shared" si="5"/>
        <v>31.03448275862069</v>
      </c>
      <c r="K34" s="2">
        <f t="shared" si="4"/>
        <v>31</v>
      </c>
    </row>
    <row r="35" spans="2:11" x14ac:dyDescent="0.25">
      <c r="B35" s="18">
        <v>29</v>
      </c>
      <c r="C35" s="2">
        <v>11</v>
      </c>
      <c r="D35" s="2">
        <v>20</v>
      </c>
      <c r="E35" s="2">
        <f t="shared" si="3"/>
        <v>0</v>
      </c>
      <c r="F35" s="2">
        <f t="shared" si="0"/>
        <v>0</v>
      </c>
      <c r="G35" s="2">
        <f t="shared" si="1"/>
        <v>41</v>
      </c>
      <c r="H35" s="2">
        <f t="shared" si="2"/>
        <v>3410</v>
      </c>
    </row>
    <row r="36" spans="2:11" x14ac:dyDescent="0.25">
      <c r="B36" s="18">
        <v>30</v>
      </c>
      <c r="C36" s="2">
        <v>9</v>
      </c>
      <c r="D36" s="2">
        <v>0</v>
      </c>
      <c r="E36" s="2">
        <f t="shared" si="3"/>
        <v>20</v>
      </c>
      <c r="F36" s="2">
        <f t="shared" si="0"/>
        <v>0</v>
      </c>
      <c r="G36" s="2">
        <f t="shared" si="1"/>
        <v>30</v>
      </c>
      <c r="H36" s="2">
        <f t="shared" si="2"/>
        <v>1800</v>
      </c>
    </row>
    <row r="37" spans="2:11" x14ac:dyDescent="0.25">
      <c r="B37" s="19"/>
      <c r="C37" s="19"/>
      <c r="D37" s="19"/>
      <c r="E37" s="19"/>
      <c r="F37" s="19"/>
      <c r="G37" s="19"/>
    </row>
    <row r="38" spans="2:11" x14ac:dyDescent="0.25">
      <c r="B38" s="20" t="s">
        <v>14</v>
      </c>
      <c r="F38" s="68"/>
      <c r="G38" s="68"/>
    </row>
    <row r="39" spans="2:11" x14ac:dyDescent="0.25">
      <c r="B39" s="16" t="s">
        <v>20</v>
      </c>
      <c r="C39" s="16" t="s">
        <v>21</v>
      </c>
      <c r="D39" s="16" t="s">
        <v>22</v>
      </c>
      <c r="E39" s="16" t="s">
        <v>23</v>
      </c>
    </row>
    <row r="40" spans="2:11" x14ac:dyDescent="0.25">
      <c r="B40" s="3">
        <f>SUM(D7:D36)</f>
        <v>280</v>
      </c>
      <c r="C40" s="3">
        <f>B40/$C$2</f>
        <v>14</v>
      </c>
      <c r="D40" s="3">
        <f>SUM(F7:F36)</f>
        <v>27</v>
      </c>
      <c r="E40" s="3">
        <f>SUM(G7:G36)</f>
        <v>599</v>
      </c>
    </row>
    <row r="42" spans="2:11" x14ac:dyDescent="0.25">
      <c r="B42" s="20" t="s">
        <v>13</v>
      </c>
    </row>
    <row r="43" spans="2:11" x14ac:dyDescent="0.25">
      <c r="B43" s="16" t="s">
        <v>25</v>
      </c>
      <c r="C43" s="16" t="s">
        <v>30</v>
      </c>
      <c r="D43" s="16" t="s">
        <v>31</v>
      </c>
      <c r="E43" s="16" t="s">
        <v>26</v>
      </c>
      <c r="F43" s="16" t="s">
        <v>24</v>
      </c>
    </row>
    <row r="44" spans="2:11" x14ac:dyDescent="0.25">
      <c r="B44" s="3">
        <f>M11*B40</f>
        <v>11200</v>
      </c>
      <c r="C44" s="3">
        <f>C40*L12</f>
        <v>2100</v>
      </c>
      <c r="D44" s="3">
        <f>L13*M11*D40</f>
        <v>216</v>
      </c>
      <c r="E44" s="3">
        <f>M15*E40</f>
        <v>35940</v>
      </c>
      <c r="F44" s="3">
        <f>SUM(B44:E44)</f>
        <v>49456</v>
      </c>
    </row>
    <row r="61" spans="2:2" x14ac:dyDescent="0.25">
      <c r="B61" s="21"/>
    </row>
  </sheetData>
  <mergeCells count="9">
    <mergeCell ref="F38:G38"/>
    <mergeCell ref="J5:N5"/>
    <mergeCell ref="L6:N6"/>
    <mergeCell ref="J8:J9"/>
    <mergeCell ref="K8:K9"/>
    <mergeCell ref="J10:J11"/>
    <mergeCell ref="K10:K11"/>
    <mergeCell ref="J14:J15"/>
    <mergeCell ref="K14:K1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61"/>
  <sheetViews>
    <sheetView topLeftCell="A4" zoomScale="74" zoomScaleNormal="100" workbookViewId="0">
      <selection activeCell="B44" sqref="B44:E44"/>
    </sheetView>
  </sheetViews>
  <sheetFormatPr defaultRowHeight="13.8" x14ac:dyDescent="0.25"/>
  <cols>
    <col min="1" max="1" width="3.296875" style="5" customWidth="1"/>
    <col min="2" max="2" width="20.19921875" style="5" bestFit="1" customWidth="1"/>
    <col min="3" max="3" width="21.59765625" style="5" bestFit="1" customWidth="1"/>
    <col min="4" max="4" width="19.8984375" style="5" bestFit="1" customWidth="1"/>
    <col min="5" max="5" width="22.3984375" style="5" bestFit="1" customWidth="1"/>
    <col min="6" max="6" width="8.8984375" style="5" bestFit="1" customWidth="1"/>
    <col min="7" max="7" width="10.59765625" style="5" customWidth="1"/>
    <col min="8" max="9" width="8.796875" style="5"/>
    <col min="10" max="10" width="15.69921875" style="5" customWidth="1"/>
    <col min="11" max="11" width="26.796875" style="5" customWidth="1"/>
    <col min="12" max="16384" width="8.796875" style="5"/>
  </cols>
  <sheetData>
    <row r="1" spans="2:15" ht="14.4" thickBot="1" x14ac:dyDescent="0.3"/>
    <row r="2" spans="2:15" x14ac:dyDescent="0.25">
      <c r="B2" s="24" t="s">
        <v>0</v>
      </c>
      <c r="C2" s="22">
        <f>ROUNDUP(SQRT(2*L12*(L16-$F$6)/(L7*N11*L13)),0)</f>
        <v>21</v>
      </c>
    </row>
    <row r="3" spans="2:15" ht="14.4" thickBot="1" x14ac:dyDescent="0.3">
      <c r="B3" s="25" t="s">
        <v>6</v>
      </c>
      <c r="C3" s="23">
        <f>C2/((L16-F6)/L7)</f>
        <v>1.4318181818181819</v>
      </c>
    </row>
    <row r="4" spans="2:15" ht="14.4" x14ac:dyDescent="0.25">
      <c r="J4" s="37"/>
      <c r="K4" s="37"/>
      <c r="L4" s="37"/>
      <c r="M4" s="37"/>
      <c r="N4" s="37"/>
      <c r="O4" s="37"/>
    </row>
    <row r="5" spans="2:15" ht="15.6" x14ac:dyDescent="0.25">
      <c r="B5" s="26" t="s">
        <v>54</v>
      </c>
      <c r="C5" s="26" t="s">
        <v>9</v>
      </c>
      <c r="D5" s="26" t="s">
        <v>10</v>
      </c>
      <c r="E5" s="26" t="s">
        <v>76</v>
      </c>
      <c r="F5" s="26" t="s">
        <v>11</v>
      </c>
      <c r="G5" s="26" t="s">
        <v>12</v>
      </c>
      <c r="H5" s="26" t="s">
        <v>13</v>
      </c>
      <c r="J5" s="65" t="s">
        <v>34</v>
      </c>
      <c r="K5" s="65"/>
      <c r="L5" s="65"/>
      <c r="M5" s="65"/>
      <c r="N5" s="65"/>
      <c r="O5" s="37"/>
    </row>
    <row r="6" spans="2:15" ht="15.6" x14ac:dyDescent="0.25">
      <c r="B6" s="2">
        <v>0</v>
      </c>
      <c r="C6" s="52"/>
      <c r="D6" s="2"/>
      <c r="E6" s="2"/>
      <c r="F6" s="27">
        <v>30</v>
      </c>
      <c r="G6" s="2"/>
      <c r="H6" s="2"/>
      <c r="J6" s="48" t="s">
        <v>35</v>
      </c>
      <c r="K6" s="47" t="s">
        <v>36</v>
      </c>
      <c r="L6" s="69" t="s">
        <v>37</v>
      </c>
      <c r="M6" s="70"/>
      <c r="N6" s="71"/>
      <c r="O6" s="37"/>
    </row>
    <row r="7" spans="2:15" ht="15.6" x14ac:dyDescent="0.25">
      <c r="B7" s="18">
        <v>1</v>
      </c>
      <c r="C7" s="2">
        <v>15</v>
      </c>
      <c r="D7" s="2">
        <v>21</v>
      </c>
      <c r="E7" s="2"/>
      <c r="F7" s="2">
        <f>MAX((E7+F6-G6-C7),0)</f>
        <v>15</v>
      </c>
      <c r="G7" s="2">
        <f>MAX((E7+F6-G6-C7)*(-1),0)</f>
        <v>0</v>
      </c>
      <c r="H7" s="2">
        <f>IF(D7=21,$L$12,0)+D7*$N$11+F7*($L$13*$N$11)+G7*$N$15</f>
        <v>1350</v>
      </c>
      <c r="J7" s="45" t="s">
        <v>38</v>
      </c>
      <c r="K7" s="40" t="s">
        <v>39</v>
      </c>
      <c r="L7" s="40">
        <v>30</v>
      </c>
      <c r="M7" s="42"/>
      <c r="N7" s="42"/>
      <c r="O7" s="37"/>
    </row>
    <row r="8" spans="2:15" ht="15.6" x14ac:dyDescent="0.25">
      <c r="B8" s="18">
        <v>2</v>
      </c>
      <c r="C8" s="2">
        <v>14</v>
      </c>
      <c r="D8" s="2">
        <v>0</v>
      </c>
      <c r="E8" s="2"/>
      <c r="F8" s="2">
        <f t="shared" ref="F8:F36" si="0">MAX((E8+F7-G7-C8),0)</f>
        <v>1</v>
      </c>
      <c r="G8" s="2">
        <f t="shared" ref="G8:G36" si="1">MAX((E8+F7-G7-C8)*(-1),0)</f>
        <v>0</v>
      </c>
      <c r="H8" s="2">
        <f t="shared" ref="H8:H36" si="2">IF(D8=21,$L$12,0)+D8*$N$11+F8*($L$13*$N$11)+G8*$N$15</f>
        <v>10</v>
      </c>
      <c r="J8" s="67" t="s">
        <v>40</v>
      </c>
      <c r="K8" s="64" t="s">
        <v>41</v>
      </c>
      <c r="L8" s="40" t="s">
        <v>42</v>
      </c>
      <c r="M8" s="40" t="s">
        <v>43</v>
      </c>
      <c r="N8" s="40" t="s">
        <v>44</v>
      </c>
      <c r="O8" s="37"/>
    </row>
    <row r="9" spans="2:15" ht="15.6" x14ac:dyDescent="0.25">
      <c r="B9" s="18">
        <v>3</v>
      </c>
      <c r="C9" s="2">
        <v>14</v>
      </c>
      <c r="D9" s="2">
        <v>21</v>
      </c>
      <c r="E9" s="2">
        <f>D7</f>
        <v>21</v>
      </c>
      <c r="F9" s="2">
        <f t="shared" si="0"/>
        <v>8</v>
      </c>
      <c r="G9" s="2">
        <f t="shared" si="1"/>
        <v>0</v>
      </c>
      <c r="H9" s="2">
        <f t="shared" si="2"/>
        <v>1280</v>
      </c>
      <c r="J9" s="67"/>
      <c r="K9" s="64"/>
      <c r="L9" s="40">
        <v>2</v>
      </c>
      <c r="M9" s="40">
        <v>3</v>
      </c>
      <c r="N9" s="40">
        <v>2</v>
      </c>
      <c r="O9" s="37"/>
    </row>
    <row r="10" spans="2:15" ht="15.6" x14ac:dyDescent="0.25">
      <c r="B10" s="18">
        <v>4</v>
      </c>
      <c r="C10" s="2">
        <v>16</v>
      </c>
      <c r="D10" s="2">
        <v>21</v>
      </c>
      <c r="E10" s="2">
        <f t="shared" ref="E10:E36" si="3">D8</f>
        <v>0</v>
      </c>
      <c r="F10" s="2">
        <f t="shared" si="0"/>
        <v>0</v>
      </c>
      <c r="G10" s="2">
        <f t="shared" si="1"/>
        <v>8</v>
      </c>
      <c r="H10" s="2">
        <f t="shared" si="2"/>
        <v>1800</v>
      </c>
      <c r="J10" s="63" t="s">
        <v>45</v>
      </c>
      <c r="K10" s="64" t="s">
        <v>46</v>
      </c>
      <c r="L10" s="40" t="s">
        <v>42</v>
      </c>
      <c r="M10" s="40" t="s">
        <v>43</v>
      </c>
      <c r="N10" s="40" t="s">
        <v>44</v>
      </c>
      <c r="O10" s="37"/>
    </row>
    <row r="11" spans="2:15" ht="15.6" x14ac:dyDescent="0.25">
      <c r="B11" s="18">
        <v>5</v>
      </c>
      <c r="C11" s="2">
        <v>15</v>
      </c>
      <c r="D11" s="2">
        <v>0</v>
      </c>
      <c r="E11" s="2">
        <f t="shared" si="3"/>
        <v>21</v>
      </c>
      <c r="F11" s="2">
        <f t="shared" si="0"/>
        <v>0</v>
      </c>
      <c r="G11" s="2">
        <f t="shared" si="1"/>
        <v>2</v>
      </c>
      <c r="H11" s="2">
        <f t="shared" si="2"/>
        <v>150</v>
      </c>
      <c r="J11" s="63"/>
      <c r="K11" s="64"/>
      <c r="L11" s="40">
        <v>30</v>
      </c>
      <c r="M11" s="40">
        <v>40</v>
      </c>
      <c r="N11" s="40">
        <v>50</v>
      </c>
      <c r="O11" s="37"/>
    </row>
    <row r="12" spans="2:15" ht="15.6" x14ac:dyDescent="0.25">
      <c r="B12" s="18">
        <v>6</v>
      </c>
      <c r="C12" s="2">
        <v>13</v>
      </c>
      <c r="D12" s="2">
        <v>21</v>
      </c>
      <c r="E12" s="2">
        <f t="shared" si="3"/>
        <v>21</v>
      </c>
      <c r="F12" s="2">
        <f t="shared" si="0"/>
        <v>6</v>
      </c>
      <c r="G12" s="2">
        <f t="shared" si="1"/>
        <v>0</v>
      </c>
      <c r="H12" s="2">
        <f t="shared" si="2"/>
        <v>1260</v>
      </c>
      <c r="J12" s="45" t="s">
        <v>47</v>
      </c>
      <c r="K12" s="40" t="s">
        <v>48</v>
      </c>
      <c r="L12" s="40">
        <v>150</v>
      </c>
      <c r="M12" s="42"/>
      <c r="N12" s="42"/>
      <c r="O12" s="37"/>
    </row>
    <row r="13" spans="2:15" ht="15.6" x14ac:dyDescent="0.25">
      <c r="B13" s="18">
        <v>7</v>
      </c>
      <c r="C13" s="2">
        <v>17</v>
      </c>
      <c r="D13" s="2">
        <v>21</v>
      </c>
      <c r="E13" s="2">
        <f t="shared" si="3"/>
        <v>0</v>
      </c>
      <c r="F13" s="2">
        <f t="shared" si="0"/>
        <v>0</v>
      </c>
      <c r="G13" s="2">
        <f t="shared" si="1"/>
        <v>11</v>
      </c>
      <c r="H13" s="2">
        <f t="shared" si="2"/>
        <v>2025</v>
      </c>
      <c r="J13" s="44" t="s">
        <v>49</v>
      </c>
      <c r="K13" s="40" t="s">
        <v>50</v>
      </c>
      <c r="L13" s="43">
        <v>0.2</v>
      </c>
      <c r="M13" s="42"/>
      <c r="N13" s="42"/>
      <c r="O13" s="37"/>
    </row>
    <row r="14" spans="2:15" ht="15.6" x14ac:dyDescent="0.25">
      <c r="B14" s="18">
        <v>8</v>
      </c>
      <c r="C14" s="2">
        <v>16</v>
      </c>
      <c r="D14" s="2">
        <v>0</v>
      </c>
      <c r="E14" s="2">
        <f t="shared" si="3"/>
        <v>21</v>
      </c>
      <c r="F14" s="2">
        <f t="shared" si="0"/>
        <v>0</v>
      </c>
      <c r="G14" s="2">
        <f t="shared" si="1"/>
        <v>6</v>
      </c>
      <c r="H14" s="2">
        <f t="shared" si="2"/>
        <v>450</v>
      </c>
      <c r="J14" s="63" t="s">
        <v>51</v>
      </c>
      <c r="K14" s="64" t="s">
        <v>52</v>
      </c>
      <c r="L14" s="40" t="s">
        <v>42</v>
      </c>
      <c r="M14" s="40" t="s">
        <v>43</v>
      </c>
      <c r="N14" s="40" t="s">
        <v>44</v>
      </c>
      <c r="O14" s="37"/>
    </row>
    <row r="15" spans="2:15" ht="15.6" x14ac:dyDescent="0.25">
      <c r="B15" s="18">
        <v>9</v>
      </c>
      <c r="C15" s="2">
        <v>15</v>
      </c>
      <c r="D15" s="2">
        <v>21</v>
      </c>
      <c r="E15" s="2">
        <f t="shared" si="3"/>
        <v>21</v>
      </c>
      <c r="F15" s="2">
        <f t="shared" si="0"/>
        <v>0</v>
      </c>
      <c r="G15" s="2">
        <f t="shared" si="1"/>
        <v>0</v>
      </c>
      <c r="H15" s="2">
        <f t="shared" si="2"/>
        <v>1200</v>
      </c>
      <c r="J15" s="63"/>
      <c r="K15" s="64"/>
      <c r="L15" s="40">
        <v>45</v>
      </c>
      <c r="M15" s="40">
        <v>60</v>
      </c>
      <c r="N15" s="40">
        <v>75</v>
      </c>
      <c r="O15" s="37"/>
    </row>
    <row r="16" spans="2:15" ht="15.6" x14ac:dyDescent="0.25">
      <c r="B16" s="18">
        <v>10</v>
      </c>
      <c r="C16" s="2">
        <v>15</v>
      </c>
      <c r="D16" s="2">
        <v>21</v>
      </c>
      <c r="E16" s="2">
        <f t="shared" si="3"/>
        <v>0</v>
      </c>
      <c r="F16" s="2">
        <f t="shared" si="0"/>
        <v>0</v>
      </c>
      <c r="G16" s="2">
        <f t="shared" si="1"/>
        <v>15</v>
      </c>
      <c r="H16" s="2">
        <f t="shared" si="2"/>
        <v>2325</v>
      </c>
      <c r="J16" s="45" t="s">
        <v>72</v>
      </c>
      <c r="K16" s="40" t="s">
        <v>73</v>
      </c>
      <c r="L16" s="40">
        <f>SUM(C7:C36)</f>
        <v>470</v>
      </c>
      <c r="M16" s="40"/>
      <c r="N16" s="40"/>
      <c r="O16" s="37"/>
    </row>
    <row r="17" spans="2:15" ht="14.4" x14ac:dyDescent="0.25">
      <c r="B17" s="18">
        <v>11</v>
      </c>
      <c r="C17" s="2">
        <v>16</v>
      </c>
      <c r="D17" s="2">
        <v>21</v>
      </c>
      <c r="E17" s="2">
        <f t="shared" si="3"/>
        <v>21</v>
      </c>
      <c r="F17" s="2">
        <f t="shared" si="0"/>
        <v>0</v>
      </c>
      <c r="G17" s="2">
        <f t="shared" si="1"/>
        <v>10</v>
      </c>
      <c r="H17" s="2">
        <f t="shared" si="2"/>
        <v>1950</v>
      </c>
      <c r="J17" s="37"/>
      <c r="K17" s="38"/>
      <c r="L17" s="37"/>
      <c r="M17" s="37"/>
      <c r="N17" s="37"/>
      <c r="O17" s="37"/>
    </row>
    <row r="18" spans="2:15" x14ac:dyDescent="0.25">
      <c r="B18" s="18">
        <v>12</v>
      </c>
      <c r="C18" s="2">
        <v>17</v>
      </c>
      <c r="D18" s="2">
        <v>0</v>
      </c>
      <c r="E18" s="2">
        <f t="shared" si="3"/>
        <v>21</v>
      </c>
      <c r="F18" s="2">
        <f t="shared" si="0"/>
        <v>0</v>
      </c>
      <c r="G18" s="2">
        <f t="shared" si="1"/>
        <v>6</v>
      </c>
      <c r="H18" s="2">
        <f t="shared" si="2"/>
        <v>450</v>
      </c>
    </row>
    <row r="19" spans="2:15" x14ac:dyDescent="0.25">
      <c r="B19" s="18">
        <v>13</v>
      </c>
      <c r="C19" s="2">
        <v>13</v>
      </c>
      <c r="D19" s="2">
        <v>21</v>
      </c>
      <c r="E19" s="2">
        <f t="shared" si="3"/>
        <v>21</v>
      </c>
      <c r="F19" s="2">
        <f t="shared" si="0"/>
        <v>2</v>
      </c>
      <c r="G19" s="2">
        <f t="shared" si="1"/>
        <v>0</v>
      </c>
      <c r="H19" s="2">
        <f t="shared" si="2"/>
        <v>1220</v>
      </c>
      <c r="J19" s="2" t="s">
        <v>74</v>
      </c>
      <c r="K19" s="2" t="s">
        <v>75</v>
      </c>
    </row>
    <row r="20" spans="2:15" x14ac:dyDescent="0.25">
      <c r="B20" s="18">
        <v>14</v>
      </c>
      <c r="C20" s="2">
        <v>18</v>
      </c>
      <c r="D20" s="2">
        <v>21</v>
      </c>
      <c r="E20" s="2">
        <f t="shared" si="3"/>
        <v>0</v>
      </c>
      <c r="F20" s="2">
        <f t="shared" si="0"/>
        <v>0</v>
      </c>
      <c r="G20" s="2">
        <f t="shared" si="1"/>
        <v>16</v>
      </c>
      <c r="H20" s="2">
        <f t="shared" si="2"/>
        <v>2400</v>
      </c>
      <c r="J20" s="2">
        <f>C3</f>
        <v>1.4318181818181819</v>
      </c>
      <c r="K20" s="2">
        <f>ROUND(J20,0)</f>
        <v>1</v>
      </c>
    </row>
    <row r="21" spans="2:15" x14ac:dyDescent="0.25">
      <c r="B21" s="18">
        <v>15</v>
      </c>
      <c r="C21" s="2">
        <v>17</v>
      </c>
      <c r="D21" s="2">
        <v>0</v>
      </c>
      <c r="E21" s="2">
        <f t="shared" si="3"/>
        <v>21</v>
      </c>
      <c r="F21" s="2">
        <f t="shared" si="0"/>
        <v>0</v>
      </c>
      <c r="G21" s="2">
        <f t="shared" si="1"/>
        <v>12</v>
      </c>
      <c r="H21" s="2">
        <f t="shared" si="2"/>
        <v>900</v>
      </c>
      <c r="J21" s="2">
        <f>B8*$J$20</f>
        <v>2.8636363636363638</v>
      </c>
      <c r="K21" s="2">
        <f t="shared" ref="K21:K40" si="4">ROUND(J21,0)</f>
        <v>3</v>
      </c>
    </row>
    <row r="22" spans="2:15" x14ac:dyDescent="0.25">
      <c r="B22" s="18">
        <v>16</v>
      </c>
      <c r="C22" s="2">
        <v>16</v>
      </c>
      <c r="D22" s="2">
        <v>21</v>
      </c>
      <c r="E22" s="2">
        <f t="shared" si="3"/>
        <v>21</v>
      </c>
      <c r="F22" s="2">
        <f t="shared" si="0"/>
        <v>0</v>
      </c>
      <c r="G22" s="2">
        <f t="shared" si="1"/>
        <v>7</v>
      </c>
      <c r="H22" s="2">
        <f t="shared" si="2"/>
        <v>1725</v>
      </c>
      <c r="J22" s="2">
        <f t="shared" ref="J22:J40" si="5">B9*$J$20</f>
        <v>4.2954545454545459</v>
      </c>
      <c r="K22" s="2">
        <f t="shared" si="4"/>
        <v>4</v>
      </c>
    </row>
    <row r="23" spans="2:15" x14ac:dyDescent="0.25">
      <c r="B23" s="18">
        <v>17</v>
      </c>
      <c r="C23" s="2">
        <v>18</v>
      </c>
      <c r="D23" s="2">
        <v>21</v>
      </c>
      <c r="E23" s="2">
        <f t="shared" si="3"/>
        <v>0</v>
      </c>
      <c r="F23" s="2">
        <f t="shared" si="0"/>
        <v>0</v>
      </c>
      <c r="G23" s="2">
        <f t="shared" si="1"/>
        <v>25</v>
      </c>
      <c r="H23" s="2">
        <f t="shared" si="2"/>
        <v>3075</v>
      </c>
      <c r="J23" s="2">
        <f t="shared" si="5"/>
        <v>5.7272727272727275</v>
      </c>
      <c r="K23" s="2">
        <f t="shared" si="4"/>
        <v>6</v>
      </c>
    </row>
    <row r="24" spans="2:15" x14ac:dyDescent="0.25">
      <c r="B24" s="18">
        <v>18</v>
      </c>
      <c r="C24" s="2">
        <v>17</v>
      </c>
      <c r="D24" s="2">
        <v>0</v>
      </c>
      <c r="E24" s="2">
        <f t="shared" si="3"/>
        <v>21</v>
      </c>
      <c r="F24" s="2">
        <f t="shared" si="0"/>
        <v>0</v>
      </c>
      <c r="G24" s="2">
        <f t="shared" si="1"/>
        <v>21</v>
      </c>
      <c r="H24" s="2">
        <f t="shared" si="2"/>
        <v>1575</v>
      </c>
      <c r="J24" s="2">
        <f t="shared" si="5"/>
        <v>7.1590909090909092</v>
      </c>
      <c r="K24" s="2">
        <f t="shared" si="4"/>
        <v>7</v>
      </c>
    </row>
    <row r="25" spans="2:15" x14ac:dyDescent="0.25">
      <c r="B25" s="18">
        <v>19</v>
      </c>
      <c r="C25" s="2">
        <v>17</v>
      </c>
      <c r="D25" s="2">
        <v>21</v>
      </c>
      <c r="E25" s="2">
        <f t="shared" si="3"/>
        <v>21</v>
      </c>
      <c r="F25" s="2">
        <f t="shared" si="0"/>
        <v>0</v>
      </c>
      <c r="G25" s="2">
        <f t="shared" si="1"/>
        <v>17</v>
      </c>
      <c r="H25" s="2">
        <f t="shared" si="2"/>
        <v>2475</v>
      </c>
      <c r="J25" s="2">
        <f t="shared" si="5"/>
        <v>8.5909090909090917</v>
      </c>
      <c r="K25" s="2">
        <f t="shared" si="4"/>
        <v>9</v>
      </c>
    </row>
    <row r="26" spans="2:15" x14ac:dyDescent="0.25">
      <c r="B26" s="18">
        <v>20</v>
      </c>
      <c r="C26" s="2">
        <v>15</v>
      </c>
      <c r="D26" s="2">
        <v>21</v>
      </c>
      <c r="E26" s="2">
        <f t="shared" si="3"/>
        <v>0</v>
      </c>
      <c r="F26" s="2">
        <f t="shared" si="0"/>
        <v>0</v>
      </c>
      <c r="G26" s="2">
        <f t="shared" si="1"/>
        <v>32</v>
      </c>
      <c r="H26" s="2">
        <f t="shared" si="2"/>
        <v>3600</v>
      </c>
      <c r="J26" s="2">
        <f t="shared" si="5"/>
        <v>10.022727272727273</v>
      </c>
      <c r="K26" s="2">
        <f t="shared" si="4"/>
        <v>10</v>
      </c>
    </row>
    <row r="27" spans="2:15" x14ac:dyDescent="0.25">
      <c r="B27" s="18">
        <v>21</v>
      </c>
      <c r="C27" s="2">
        <v>16</v>
      </c>
      <c r="D27" s="2">
        <v>21</v>
      </c>
      <c r="E27" s="2">
        <f t="shared" si="3"/>
        <v>21</v>
      </c>
      <c r="F27" s="2">
        <f t="shared" si="0"/>
        <v>0</v>
      </c>
      <c r="G27" s="2">
        <f t="shared" si="1"/>
        <v>27</v>
      </c>
      <c r="H27" s="2">
        <f t="shared" si="2"/>
        <v>3225</v>
      </c>
      <c r="J27" s="2">
        <f t="shared" si="5"/>
        <v>11.454545454545455</v>
      </c>
      <c r="K27" s="2">
        <f t="shared" si="4"/>
        <v>11</v>
      </c>
    </row>
    <row r="28" spans="2:15" x14ac:dyDescent="0.25">
      <c r="B28" s="18">
        <v>22</v>
      </c>
      <c r="C28" s="2">
        <v>14</v>
      </c>
      <c r="D28" s="2">
        <v>0</v>
      </c>
      <c r="E28" s="2">
        <f t="shared" si="3"/>
        <v>21</v>
      </c>
      <c r="F28" s="2">
        <f t="shared" si="0"/>
        <v>0</v>
      </c>
      <c r="G28" s="2">
        <f t="shared" si="1"/>
        <v>20</v>
      </c>
      <c r="H28" s="2">
        <f t="shared" si="2"/>
        <v>1500</v>
      </c>
      <c r="J28" s="2">
        <f t="shared" si="5"/>
        <v>12.886363636363637</v>
      </c>
      <c r="K28" s="2">
        <f t="shared" si="4"/>
        <v>13</v>
      </c>
    </row>
    <row r="29" spans="2:15" x14ac:dyDescent="0.25">
      <c r="B29" s="18">
        <v>23</v>
      </c>
      <c r="C29" s="2">
        <v>13</v>
      </c>
      <c r="D29" s="2">
        <v>21</v>
      </c>
      <c r="E29" s="2">
        <f t="shared" si="3"/>
        <v>21</v>
      </c>
      <c r="F29" s="2">
        <f t="shared" si="0"/>
        <v>0</v>
      </c>
      <c r="G29" s="2">
        <f t="shared" si="1"/>
        <v>12</v>
      </c>
      <c r="H29" s="2">
        <f t="shared" si="2"/>
        <v>2100</v>
      </c>
      <c r="J29" s="2">
        <f t="shared" si="5"/>
        <v>14.318181818181818</v>
      </c>
      <c r="K29" s="2">
        <f t="shared" si="4"/>
        <v>14</v>
      </c>
    </row>
    <row r="30" spans="2:15" x14ac:dyDescent="0.25">
      <c r="B30" s="18">
        <v>24</v>
      </c>
      <c r="C30" s="2">
        <v>18</v>
      </c>
      <c r="D30" s="2">
        <v>21</v>
      </c>
      <c r="E30" s="2">
        <f t="shared" si="3"/>
        <v>0</v>
      </c>
      <c r="F30" s="2">
        <f t="shared" si="0"/>
        <v>0</v>
      </c>
      <c r="G30" s="2">
        <f t="shared" si="1"/>
        <v>30</v>
      </c>
      <c r="H30" s="2">
        <f t="shared" si="2"/>
        <v>3450</v>
      </c>
      <c r="J30" s="2">
        <f t="shared" si="5"/>
        <v>15.75</v>
      </c>
      <c r="K30" s="2">
        <f t="shared" si="4"/>
        <v>16</v>
      </c>
    </row>
    <row r="31" spans="2:15" x14ac:dyDescent="0.25">
      <c r="B31" s="18">
        <v>25</v>
      </c>
      <c r="C31" s="2">
        <v>16</v>
      </c>
      <c r="D31" s="2">
        <v>0</v>
      </c>
      <c r="E31" s="2">
        <f t="shared" si="3"/>
        <v>21</v>
      </c>
      <c r="F31" s="2">
        <f t="shared" si="0"/>
        <v>0</v>
      </c>
      <c r="G31" s="2">
        <f t="shared" si="1"/>
        <v>25</v>
      </c>
      <c r="H31" s="2">
        <f t="shared" si="2"/>
        <v>1875</v>
      </c>
      <c r="J31" s="2">
        <f t="shared" si="5"/>
        <v>17.181818181818183</v>
      </c>
      <c r="K31" s="2">
        <f t="shared" si="4"/>
        <v>17</v>
      </c>
    </row>
    <row r="32" spans="2:15" x14ac:dyDescent="0.25">
      <c r="B32" s="18">
        <v>26</v>
      </c>
      <c r="C32" s="2">
        <v>14</v>
      </c>
      <c r="D32" s="2">
        <v>21</v>
      </c>
      <c r="E32" s="2">
        <f t="shared" si="3"/>
        <v>21</v>
      </c>
      <c r="F32" s="2">
        <f t="shared" si="0"/>
        <v>0</v>
      </c>
      <c r="G32" s="2">
        <f t="shared" si="1"/>
        <v>18</v>
      </c>
      <c r="H32" s="2">
        <f t="shared" si="2"/>
        <v>2550</v>
      </c>
      <c r="J32" s="2">
        <f t="shared" si="5"/>
        <v>18.613636363636363</v>
      </c>
      <c r="K32" s="2">
        <f t="shared" si="4"/>
        <v>19</v>
      </c>
    </row>
    <row r="33" spans="2:11" x14ac:dyDescent="0.25">
      <c r="B33" s="18">
        <v>27</v>
      </c>
      <c r="C33" s="2">
        <v>14</v>
      </c>
      <c r="D33" s="2">
        <v>21</v>
      </c>
      <c r="E33" s="2">
        <f t="shared" si="3"/>
        <v>0</v>
      </c>
      <c r="F33" s="2">
        <f t="shared" si="0"/>
        <v>0</v>
      </c>
      <c r="G33" s="2">
        <f t="shared" si="1"/>
        <v>32</v>
      </c>
      <c r="H33" s="2">
        <f t="shared" si="2"/>
        <v>3600</v>
      </c>
      <c r="J33" s="2">
        <f t="shared" si="5"/>
        <v>20.045454545454547</v>
      </c>
      <c r="K33" s="2">
        <f t="shared" si="4"/>
        <v>20</v>
      </c>
    </row>
    <row r="34" spans="2:11" x14ac:dyDescent="0.25">
      <c r="B34" s="18">
        <v>28</v>
      </c>
      <c r="C34" s="2">
        <v>16</v>
      </c>
      <c r="D34" s="2">
        <v>0</v>
      </c>
      <c r="E34" s="2">
        <f t="shared" si="3"/>
        <v>21</v>
      </c>
      <c r="F34" s="2">
        <f t="shared" si="0"/>
        <v>0</v>
      </c>
      <c r="G34" s="2">
        <f t="shared" si="1"/>
        <v>27</v>
      </c>
      <c r="H34" s="2">
        <f t="shared" si="2"/>
        <v>2025</v>
      </c>
      <c r="J34" s="2">
        <f t="shared" si="5"/>
        <v>21.477272727272727</v>
      </c>
      <c r="K34" s="52">
        <f t="shared" si="4"/>
        <v>21</v>
      </c>
    </row>
    <row r="35" spans="2:11" x14ac:dyDescent="0.25">
      <c r="B35" s="18">
        <v>29</v>
      </c>
      <c r="C35" s="2">
        <v>18</v>
      </c>
      <c r="D35" s="2">
        <v>21</v>
      </c>
      <c r="E35" s="2">
        <f t="shared" si="3"/>
        <v>21</v>
      </c>
      <c r="F35" s="2">
        <f t="shared" si="0"/>
        <v>0</v>
      </c>
      <c r="G35" s="2">
        <f t="shared" si="1"/>
        <v>24</v>
      </c>
      <c r="H35" s="2">
        <f t="shared" si="2"/>
        <v>3000</v>
      </c>
      <c r="J35" s="2">
        <f t="shared" si="5"/>
        <v>22.90909090909091</v>
      </c>
      <c r="K35" s="52">
        <f t="shared" si="4"/>
        <v>23</v>
      </c>
    </row>
    <row r="36" spans="2:11" x14ac:dyDescent="0.25">
      <c r="B36" s="18">
        <v>30</v>
      </c>
      <c r="C36" s="2">
        <v>17</v>
      </c>
      <c r="D36" s="2">
        <v>21</v>
      </c>
      <c r="E36" s="2">
        <f t="shared" si="3"/>
        <v>0</v>
      </c>
      <c r="F36" s="2">
        <f t="shared" si="0"/>
        <v>0</v>
      </c>
      <c r="G36" s="2">
        <f t="shared" si="1"/>
        <v>41</v>
      </c>
      <c r="H36" s="2">
        <f t="shared" si="2"/>
        <v>4275</v>
      </c>
      <c r="J36" s="2">
        <f t="shared" si="5"/>
        <v>24.340909090909093</v>
      </c>
      <c r="K36" s="52">
        <f t="shared" si="4"/>
        <v>24</v>
      </c>
    </row>
    <row r="37" spans="2:11" x14ac:dyDescent="0.25">
      <c r="B37" s="19"/>
      <c r="C37" s="19"/>
      <c r="D37" s="19"/>
      <c r="E37" s="19"/>
      <c r="F37" s="19"/>
      <c r="G37" s="19"/>
      <c r="J37" s="2">
        <f t="shared" si="5"/>
        <v>25.772727272727273</v>
      </c>
      <c r="K37" s="52">
        <f t="shared" si="4"/>
        <v>26</v>
      </c>
    </row>
    <row r="38" spans="2:11" x14ac:dyDescent="0.25">
      <c r="B38" s="20" t="s">
        <v>14</v>
      </c>
      <c r="F38" s="68"/>
      <c r="G38" s="68"/>
      <c r="J38" s="2">
        <f t="shared" si="5"/>
        <v>27.204545454545457</v>
      </c>
      <c r="K38" s="52">
        <f t="shared" si="4"/>
        <v>27</v>
      </c>
    </row>
    <row r="39" spans="2:11" x14ac:dyDescent="0.25">
      <c r="B39" s="16" t="s">
        <v>20</v>
      </c>
      <c r="C39" s="16" t="s">
        <v>21</v>
      </c>
      <c r="D39" s="16" t="s">
        <v>22</v>
      </c>
      <c r="E39" s="16" t="s">
        <v>23</v>
      </c>
      <c r="J39" s="2">
        <f t="shared" si="5"/>
        <v>28.636363636363637</v>
      </c>
      <c r="K39" s="52">
        <f t="shared" si="4"/>
        <v>29</v>
      </c>
    </row>
    <row r="40" spans="2:11" x14ac:dyDescent="0.25">
      <c r="B40" s="3">
        <f>SUM(D7:D36)</f>
        <v>441</v>
      </c>
      <c r="C40" s="3">
        <f>B40/$C$2</f>
        <v>21</v>
      </c>
      <c r="D40" s="3">
        <f>SUM(F7:F36)</f>
        <v>32</v>
      </c>
      <c r="E40" s="3">
        <f>SUM(G7:G36)</f>
        <v>444</v>
      </c>
      <c r="J40" s="2">
        <f t="shared" si="5"/>
        <v>30.06818181818182</v>
      </c>
      <c r="K40" s="2">
        <f t="shared" si="4"/>
        <v>30</v>
      </c>
    </row>
    <row r="42" spans="2:11" x14ac:dyDescent="0.25">
      <c r="B42" s="20" t="s">
        <v>13</v>
      </c>
    </row>
    <row r="43" spans="2:11" x14ac:dyDescent="0.25">
      <c r="B43" s="16" t="s">
        <v>25</v>
      </c>
      <c r="C43" s="16" t="s">
        <v>30</v>
      </c>
      <c r="D43" s="16" t="s">
        <v>31</v>
      </c>
      <c r="E43" s="16" t="s">
        <v>26</v>
      </c>
      <c r="F43" s="16" t="s">
        <v>24</v>
      </c>
    </row>
    <row r="44" spans="2:11" x14ac:dyDescent="0.25">
      <c r="B44" s="3">
        <f>N11*B40</f>
        <v>22050</v>
      </c>
      <c r="C44" s="3">
        <f>C40*L12</f>
        <v>3150</v>
      </c>
      <c r="D44" s="3">
        <f>L13*N11*D40</f>
        <v>320</v>
      </c>
      <c r="E44" s="3">
        <f>N15*E40</f>
        <v>33300</v>
      </c>
      <c r="F44" s="3">
        <f>SUM(B44:E44)</f>
        <v>58820</v>
      </c>
    </row>
    <row r="61" spans="2:2" x14ac:dyDescent="0.25">
      <c r="B61" s="21"/>
    </row>
  </sheetData>
  <mergeCells count="9">
    <mergeCell ref="F38:G38"/>
    <mergeCell ref="J5:N5"/>
    <mergeCell ref="L6:N6"/>
    <mergeCell ref="J8:J9"/>
    <mergeCell ref="K8:K9"/>
    <mergeCell ref="J10:J11"/>
    <mergeCell ref="K10:K11"/>
    <mergeCell ref="J14:J15"/>
    <mergeCell ref="K14:K1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61"/>
  <sheetViews>
    <sheetView topLeftCell="A4" zoomScale="78" zoomScaleNormal="85" workbookViewId="0">
      <selection activeCell="B71" sqref="B71"/>
    </sheetView>
  </sheetViews>
  <sheetFormatPr defaultRowHeight="13.8" x14ac:dyDescent="0.25"/>
  <cols>
    <col min="1" max="1" width="3.296875" style="5" customWidth="1"/>
    <col min="2" max="2" width="20.19921875" style="5" bestFit="1" customWidth="1"/>
    <col min="3" max="3" width="21.59765625" style="5" bestFit="1" customWidth="1"/>
    <col min="4" max="4" width="19.8984375" style="5" bestFit="1" customWidth="1"/>
    <col min="5" max="5" width="22.3984375" style="5" bestFit="1" customWidth="1"/>
    <col min="6" max="6" width="8.8984375" style="5" bestFit="1" customWidth="1"/>
    <col min="7" max="7" width="10.59765625" style="5" customWidth="1"/>
    <col min="8" max="9" width="8.796875" style="5"/>
    <col min="10" max="10" width="16.8984375" style="5" customWidth="1"/>
    <col min="11" max="11" width="33.09765625" style="5" customWidth="1"/>
    <col min="12" max="16384" width="8.796875" style="5"/>
  </cols>
  <sheetData>
    <row r="1" spans="2:14" ht="14.4" thickBot="1" x14ac:dyDescent="0.3"/>
    <row r="2" spans="2:14" x14ac:dyDescent="0.25">
      <c r="B2" s="24" t="s">
        <v>0</v>
      </c>
      <c r="C2" s="22">
        <f>ROUNDUP(SQRT(2*L12*(L16-$F$6)/(L7*L11*L13)),0)</f>
        <v>24</v>
      </c>
    </row>
    <row r="3" spans="2:14" ht="14.4" thickBot="1" x14ac:dyDescent="0.3">
      <c r="B3" s="25" t="s">
        <v>6</v>
      </c>
      <c r="C3" s="23">
        <f>C2/((L16-F6)/L7)</f>
        <v>2.1818181818181817</v>
      </c>
    </row>
    <row r="4" spans="2:14" ht="14.4" x14ac:dyDescent="0.25">
      <c r="J4" s="37"/>
      <c r="K4" s="37"/>
      <c r="L4" s="37"/>
      <c r="M4" s="37"/>
      <c r="N4" s="37"/>
    </row>
    <row r="5" spans="2:14" ht="15.6" x14ac:dyDescent="0.25">
      <c r="B5" s="26" t="s">
        <v>54</v>
      </c>
      <c r="C5" s="26" t="s">
        <v>9</v>
      </c>
      <c r="D5" s="26" t="s">
        <v>10</v>
      </c>
      <c r="E5" s="26" t="s">
        <v>76</v>
      </c>
      <c r="F5" s="26" t="s">
        <v>11</v>
      </c>
      <c r="G5" s="26" t="s">
        <v>12</v>
      </c>
      <c r="H5" s="26" t="s">
        <v>13</v>
      </c>
      <c r="J5" s="65" t="s">
        <v>34</v>
      </c>
      <c r="K5" s="65"/>
      <c r="L5" s="65"/>
      <c r="M5" s="65"/>
      <c r="N5" s="65"/>
    </row>
    <row r="6" spans="2:14" ht="15.6" x14ac:dyDescent="0.25">
      <c r="B6" s="2">
        <v>0</v>
      </c>
      <c r="C6" s="2"/>
      <c r="D6" s="2"/>
      <c r="E6" s="2"/>
      <c r="F6" s="27">
        <v>30</v>
      </c>
      <c r="G6" s="2"/>
      <c r="H6" s="2"/>
      <c r="J6" s="48" t="s">
        <v>35</v>
      </c>
      <c r="K6" s="47" t="s">
        <v>36</v>
      </c>
      <c r="L6" s="69" t="s">
        <v>37</v>
      </c>
      <c r="M6" s="70"/>
      <c r="N6" s="71"/>
    </row>
    <row r="7" spans="2:14" ht="15.6" x14ac:dyDescent="0.25">
      <c r="B7" s="2">
        <v>1</v>
      </c>
      <c r="C7" s="2">
        <v>11</v>
      </c>
      <c r="D7" s="2">
        <v>0</v>
      </c>
      <c r="E7" s="2"/>
      <c r="F7" s="2">
        <f>MAX((E7+F6-G6-C7),0)</f>
        <v>19</v>
      </c>
      <c r="G7" s="2">
        <f>MAX((E7+F6-G6-C7)*(-1),0)</f>
        <v>0</v>
      </c>
      <c r="H7" s="2">
        <f>IF(D7=24,$L$12,0)+D7*$L$11+F7*($L$13*$L$11)+G7*$L$15</f>
        <v>114</v>
      </c>
      <c r="J7" s="45" t="s">
        <v>38</v>
      </c>
      <c r="K7" s="40" t="s">
        <v>39</v>
      </c>
      <c r="L7" s="40">
        <v>30</v>
      </c>
      <c r="M7" s="42"/>
      <c r="N7" s="42"/>
    </row>
    <row r="8" spans="2:14" ht="15.6" x14ac:dyDescent="0.25">
      <c r="B8" s="2">
        <v>2</v>
      </c>
      <c r="C8" s="2">
        <v>9</v>
      </c>
      <c r="D8" s="2">
        <v>24</v>
      </c>
      <c r="E8" s="2"/>
      <c r="F8" s="2">
        <f t="shared" ref="F8:F36" si="0">MAX((E8+F7-G7-C8),0)</f>
        <v>10</v>
      </c>
      <c r="G8" s="2">
        <f t="shared" ref="G8:G36" si="1">MAX((E8+F7-G7-C8)*(-1),0)</f>
        <v>0</v>
      </c>
      <c r="H8" s="2">
        <f t="shared" ref="H8:H36" si="2">IF(D8=24,$L$12,0)+D8*$L$11+F8*($L$13*$L$11)+G8*$L$15</f>
        <v>930</v>
      </c>
      <c r="J8" s="67" t="s">
        <v>40</v>
      </c>
      <c r="K8" s="64" t="s">
        <v>41</v>
      </c>
      <c r="L8" s="40" t="s">
        <v>42</v>
      </c>
      <c r="M8" s="40" t="s">
        <v>43</v>
      </c>
      <c r="N8" s="40" t="s">
        <v>44</v>
      </c>
    </row>
    <row r="9" spans="2:14" ht="15.6" x14ac:dyDescent="0.25">
      <c r="B9" s="2">
        <v>3</v>
      </c>
      <c r="C9" s="2">
        <v>14</v>
      </c>
      <c r="D9" s="2">
        <v>0</v>
      </c>
      <c r="E9" s="2">
        <f>D7</f>
        <v>0</v>
      </c>
      <c r="F9" s="2">
        <f t="shared" si="0"/>
        <v>0</v>
      </c>
      <c r="G9" s="2">
        <f t="shared" si="1"/>
        <v>4</v>
      </c>
      <c r="H9" s="2">
        <f t="shared" si="2"/>
        <v>180</v>
      </c>
      <c r="J9" s="67"/>
      <c r="K9" s="64"/>
      <c r="L9" s="40">
        <v>2</v>
      </c>
      <c r="M9" s="40">
        <v>3</v>
      </c>
      <c r="N9" s="40">
        <v>2</v>
      </c>
    </row>
    <row r="10" spans="2:14" ht="15.6" x14ac:dyDescent="0.25">
      <c r="B10" s="2">
        <v>4</v>
      </c>
      <c r="C10" s="2">
        <v>17</v>
      </c>
      <c r="D10" s="2">
        <v>24</v>
      </c>
      <c r="E10" s="2">
        <f t="shared" ref="E10:E36" si="3">D8</f>
        <v>24</v>
      </c>
      <c r="F10" s="2">
        <f t="shared" si="0"/>
        <v>3</v>
      </c>
      <c r="G10" s="2">
        <f t="shared" si="1"/>
        <v>0</v>
      </c>
      <c r="H10" s="2">
        <f t="shared" si="2"/>
        <v>888</v>
      </c>
      <c r="J10" s="63" t="s">
        <v>45</v>
      </c>
      <c r="K10" s="64" t="s">
        <v>46</v>
      </c>
      <c r="L10" s="40" t="s">
        <v>42</v>
      </c>
      <c r="M10" s="40" t="s">
        <v>43</v>
      </c>
      <c r="N10" s="40" t="s">
        <v>44</v>
      </c>
    </row>
    <row r="11" spans="2:14" ht="15.6" x14ac:dyDescent="0.25">
      <c r="B11" s="2">
        <v>5</v>
      </c>
      <c r="C11" s="2">
        <v>5</v>
      </c>
      <c r="D11" s="2">
        <v>0</v>
      </c>
      <c r="E11" s="2">
        <f t="shared" si="3"/>
        <v>0</v>
      </c>
      <c r="F11" s="2">
        <f t="shared" si="0"/>
        <v>0</v>
      </c>
      <c r="G11" s="2">
        <f t="shared" si="1"/>
        <v>2</v>
      </c>
      <c r="H11" s="2">
        <f t="shared" si="2"/>
        <v>90</v>
      </c>
      <c r="J11" s="63"/>
      <c r="K11" s="64"/>
      <c r="L11" s="40">
        <v>30</v>
      </c>
      <c r="M11" s="40">
        <v>40</v>
      </c>
      <c r="N11" s="40">
        <v>50</v>
      </c>
    </row>
    <row r="12" spans="2:14" ht="15.6" x14ac:dyDescent="0.25">
      <c r="B12" s="2">
        <v>6</v>
      </c>
      <c r="C12" s="2">
        <v>11</v>
      </c>
      <c r="D12" s="2">
        <v>0</v>
      </c>
      <c r="E12" s="2">
        <f t="shared" si="3"/>
        <v>24</v>
      </c>
      <c r="F12" s="2">
        <f t="shared" si="0"/>
        <v>11</v>
      </c>
      <c r="G12" s="2">
        <f t="shared" si="1"/>
        <v>0</v>
      </c>
      <c r="H12" s="2">
        <f t="shared" si="2"/>
        <v>66</v>
      </c>
      <c r="J12" s="45" t="s">
        <v>47</v>
      </c>
      <c r="K12" s="40" t="s">
        <v>48</v>
      </c>
      <c r="L12" s="40">
        <v>150</v>
      </c>
      <c r="M12" s="42"/>
      <c r="N12" s="42"/>
    </row>
    <row r="13" spans="2:14" ht="15.6" x14ac:dyDescent="0.25">
      <c r="B13" s="2">
        <v>7</v>
      </c>
      <c r="C13" s="2">
        <v>18</v>
      </c>
      <c r="D13" s="2">
        <v>24</v>
      </c>
      <c r="E13" s="2">
        <f t="shared" si="3"/>
        <v>0</v>
      </c>
      <c r="F13" s="2">
        <f t="shared" si="0"/>
        <v>0</v>
      </c>
      <c r="G13" s="2">
        <f t="shared" si="1"/>
        <v>7</v>
      </c>
      <c r="H13" s="2">
        <f t="shared" si="2"/>
        <v>1185</v>
      </c>
      <c r="J13" s="44" t="s">
        <v>49</v>
      </c>
      <c r="K13" s="40" t="s">
        <v>50</v>
      </c>
      <c r="L13" s="43">
        <v>0.2</v>
      </c>
      <c r="M13" s="42"/>
      <c r="N13" s="42"/>
    </row>
    <row r="14" spans="2:14" ht="15.6" x14ac:dyDescent="0.25">
      <c r="B14" s="2">
        <v>8</v>
      </c>
      <c r="C14" s="2">
        <v>19</v>
      </c>
      <c r="D14" s="2">
        <v>0</v>
      </c>
      <c r="E14" s="2">
        <f t="shared" si="3"/>
        <v>0</v>
      </c>
      <c r="F14" s="2">
        <f t="shared" si="0"/>
        <v>0</v>
      </c>
      <c r="G14" s="2">
        <f t="shared" si="1"/>
        <v>26</v>
      </c>
      <c r="H14" s="2">
        <f t="shared" si="2"/>
        <v>1170</v>
      </c>
      <c r="J14" s="63" t="s">
        <v>51</v>
      </c>
      <c r="K14" s="64" t="s">
        <v>52</v>
      </c>
      <c r="L14" s="40" t="s">
        <v>42</v>
      </c>
      <c r="M14" s="40" t="s">
        <v>43</v>
      </c>
      <c r="N14" s="40" t="s">
        <v>44</v>
      </c>
    </row>
    <row r="15" spans="2:14" ht="15.6" x14ac:dyDescent="0.25">
      <c r="B15" s="2">
        <v>9</v>
      </c>
      <c r="C15" s="2">
        <v>7</v>
      </c>
      <c r="D15" s="2">
        <v>24</v>
      </c>
      <c r="E15" s="2">
        <f t="shared" si="3"/>
        <v>24</v>
      </c>
      <c r="F15" s="2">
        <f t="shared" si="0"/>
        <v>0</v>
      </c>
      <c r="G15" s="2">
        <f t="shared" si="1"/>
        <v>9</v>
      </c>
      <c r="H15" s="2">
        <f t="shared" si="2"/>
        <v>1275</v>
      </c>
      <c r="J15" s="63"/>
      <c r="K15" s="64"/>
      <c r="L15" s="40">
        <v>45</v>
      </c>
      <c r="M15" s="40">
        <v>60</v>
      </c>
      <c r="N15" s="40">
        <v>75</v>
      </c>
    </row>
    <row r="16" spans="2:14" ht="15.6" x14ac:dyDescent="0.25">
      <c r="B16" s="2">
        <v>10</v>
      </c>
      <c r="C16" s="2">
        <v>11</v>
      </c>
      <c r="D16" s="2">
        <v>0</v>
      </c>
      <c r="E16" s="2">
        <f t="shared" si="3"/>
        <v>0</v>
      </c>
      <c r="F16" s="2">
        <f t="shared" si="0"/>
        <v>0</v>
      </c>
      <c r="G16" s="2">
        <f t="shared" si="1"/>
        <v>20</v>
      </c>
      <c r="H16" s="2">
        <f t="shared" si="2"/>
        <v>900</v>
      </c>
      <c r="J16" s="45" t="s">
        <v>72</v>
      </c>
      <c r="K16" s="40" t="s">
        <v>73</v>
      </c>
      <c r="L16" s="40">
        <f>SUM(C7:C36)</f>
        <v>360</v>
      </c>
      <c r="M16" s="40"/>
      <c r="N16" s="40"/>
    </row>
    <row r="17" spans="2:14" ht="14.4" x14ac:dyDescent="0.25">
      <c r="B17" s="2">
        <v>11</v>
      </c>
      <c r="C17" s="2">
        <v>12</v>
      </c>
      <c r="D17" s="2">
        <v>24</v>
      </c>
      <c r="E17" s="2">
        <f t="shared" si="3"/>
        <v>24</v>
      </c>
      <c r="F17" s="2">
        <f t="shared" si="0"/>
        <v>0</v>
      </c>
      <c r="G17" s="2">
        <f t="shared" si="1"/>
        <v>8</v>
      </c>
      <c r="H17" s="2">
        <f t="shared" si="2"/>
        <v>1230</v>
      </c>
      <c r="J17" s="37"/>
      <c r="K17" s="38"/>
      <c r="L17" s="37"/>
      <c r="M17" s="37"/>
      <c r="N17" s="37"/>
    </row>
    <row r="18" spans="2:14" x14ac:dyDescent="0.25">
      <c r="B18" s="2">
        <v>12</v>
      </c>
      <c r="C18" s="2">
        <v>17</v>
      </c>
      <c r="D18" s="2">
        <v>0</v>
      </c>
      <c r="E18" s="2">
        <f t="shared" si="3"/>
        <v>0</v>
      </c>
      <c r="F18" s="2">
        <f t="shared" si="0"/>
        <v>0</v>
      </c>
      <c r="G18" s="2">
        <f t="shared" si="1"/>
        <v>25</v>
      </c>
      <c r="H18" s="2">
        <f t="shared" si="2"/>
        <v>1125</v>
      </c>
    </row>
    <row r="19" spans="2:14" x14ac:dyDescent="0.25">
      <c r="B19" s="2">
        <v>13</v>
      </c>
      <c r="C19" s="2">
        <v>6</v>
      </c>
      <c r="D19" s="2">
        <v>24</v>
      </c>
      <c r="E19" s="2">
        <f t="shared" si="3"/>
        <v>24</v>
      </c>
      <c r="F19" s="2">
        <f t="shared" si="0"/>
        <v>0</v>
      </c>
      <c r="G19" s="2">
        <f t="shared" si="1"/>
        <v>7</v>
      </c>
      <c r="H19" s="2">
        <f t="shared" si="2"/>
        <v>1185</v>
      </c>
      <c r="J19" s="2" t="s">
        <v>74</v>
      </c>
      <c r="K19" s="2" t="s">
        <v>75</v>
      </c>
    </row>
    <row r="20" spans="2:14" x14ac:dyDescent="0.25">
      <c r="B20" s="2">
        <v>14</v>
      </c>
      <c r="C20" s="52">
        <v>20</v>
      </c>
      <c r="D20" s="2">
        <v>0</v>
      </c>
      <c r="E20" s="2">
        <f t="shared" si="3"/>
        <v>0</v>
      </c>
      <c r="F20" s="2">
        <f t="shared" si="0"/>
        <v>0</v>
      </c>
      <c r="G20" s="2">
        <f t="shared" si="1"/>
        <v>27</v>
      </c>
      <c r="H20" s="2">
        <f t="shared" si="2"/>
        <v>1215</v>
      </c>
      <c r="J20" s="2">
        <f>C3</f>
        <v>2.1818181818181817</v>
      </c>
      <c r="K20" s="2">
        <f>ROUND(J20,0)</f>
        <v>2</v>
      </c>
    </row>
    <row r="21" spans="2:14" x14ac:dyDescent="0.25">
      <c r="B21" s="18">
        <v>15</v>
      </c>
      <c r="C21" s="2">
        <v>9</v>
      </c>
      <c r="D21" s="2">
        <v>24</v>
      </c>
      <c r="E21" s="2">
        <f t="shared" si="3"/>
        <v>24</v>
      </c>
      <c r="F21" s="2">
        <f t="shared" si="0"/>
        <v>0</v>
      </c>
      <c r="G21" s="2">
        <f t="shared" si="1"/>
        <v>12</v>
      </c>
      <c r="H21" s="2">
        <f t="shared" si="2"/>
        <v>1410</v>
      </c>
      <c r="J21" s="2">
        <f>B8*$J$20</f>
        <v>4.3636363636363633</v>
      </c>
      <c r="K21" s="2">
        <f t="shared" ref="K21:K33" si="4">ROUND(J21,0)</f>
        <v>4</v>
      </c>
    </row>
    <row r="22" spans="2:14" x14ac:dyDescent="0.25">
      <c r="B22" s="18">
        <v>16</v>
      </c>
      <c r="C22" s="2">
        <v>16</v>
      </c>
      <c r="D22" s="2">
        <v>0</v>
      </c>
      <c r="E22" s="2">
        <f t="shared" si="3"/>
        <v>0</v>
      </c>
      <c r="F22" s="2">
        <f t="shared" si="0"/>
        <v>0</v>
      </c>
      <c r="G22" s="2">
        <f t="shared" si="1"/>
        <v>28</v>
      </c>
      <c r="H22" s="2">
        <f t="shared" si="2"/>
        <v>1260</v>
      </c>
      <c r="J22" s="2">
        <f t="shared" ref="J22:J33" si="5">B9*$J$20</f>
        <v>6.545454545454545</v>
      </c>
      <c r="K22" s="2">
        <f t="shared" si="4"/>
        <v>7</v>
      </c>
    </row>
    <row r="23" spans="2:14" x14ac:dyDescent="0.25">
      <c r="B23" s="18">
        <v>17</v>
      </c>
      <c r="C23" s="2">
        <v>11</v>
      </c>
      <c r="D23" s="2">
        <v>24</v>
      </c>
      <c r="E23" s="2">
        <f t="shared" si="3"/>
        <v>24</v>
      </c>
      <c r="F23" s="2">
        <f t="shared" si="0"/>
        <v>0</v>
      </c>
      <c r="G23" s="2">
        <f t="shared" si="1"/>
        <v>15</v>
      </c>
      <c r="H23" s="2">
        <f t="shared" si="2"/>
        <v>1545</v>
      </c>
      <c r="J23" s="2">
        <f t="shared" si="5"/>
        <v>8.7272727272727266</v>
      </c>
      <c r="K23" s="2">
        <f t="shared" si="4"/>
        <v>9</v>
      </c>
    </row>
    <row r="24" spans="2:14" x14ac:dyDescent="0.25">
      <c r="B24" s="18">
        <v>18</v>
      </c>
      <c r="C24" s="2">
        <v>19</v>
      </c>
      <c r="D24" s="2">
        <v>0</v>
      </c>
      <c r="E24" s="2">
        <f t="shared" si="3"/>
        <v>0</v>
      </c>
      <c r="F24" s="2">
        <f t="shared" si="0"/>
        <v>0</v>
      </c>
      <c r="G24" s="2">
        <f t="shared" si="1"/>
        <v>34</v>
      </c>
      <c r="H24" s="2">
        <f t="shared" si="2"/>
        <v>1530</v>
      </c>
      <c r="J24" s="2">
        <f t="shared" si="5"/>
        <v>10.909090909090908</v>
      </c>
      <c r="K24" s="2">
        <f t="shared" si="4"/>
        <v>11</v>
      </c>
    </row>
    <row r="25" spans="2:14" x14ac:dyDescent="0.25">
      <c r="B25" s="18">
        <v>19</v>
      </c>
      <c r="C25" s="2">
        <v>11</v>
      </c>
      <c r="D25" s="2">
        <v>0</v>
      </c>
      <c r="E25" s="2">
        <f t="shared" si="3"/>
        <v>24</v>
      </c>
      <c r="F25" s="2">
        <f t="shared" si="0"/>
        <v>0</v>
      </c>
      <c r="G25" s="2">
        <f t="shared" si="1"/>
        <v>21</v>
      </c>
      <c r="H25" s="2">
        <f t="shared" si="2"/>
        <v>945</v>
      </c>
      <c r="J25" s="2">
        <f t="shared" si="5"/>
        <v>13.09090909090909</v>
      </c>
      <c r="K25" s="2">
        <f t="shared" si="4"/>
        <v>13</v>
      </c>
    </row>
    <row r="26" spans="2:14" x14ac:dyDescent="0.25">
      <c r="B26" s="18">
        <v>20</v>
      </c>
      <c r="C26" s="2">
        <v>9</v>
      </c>
      <c r="D26" s="2">
        <v>24</v>
      </c>
      <c r="E26" s="2">
        <f t="shared" si="3"/>
        <v>0</v>
      </c>
      <c r="F26" s="2">
        <f t="shared" si="0"/>
        <v>0</v>
      </c>
      <c r="G26" s="2">
        <f t="shared" si="1"/>
        <v>30</v>
      </c>
      <c r="H26" s="2">
        <f t="shared" si="2"/>
        <v>2220</v>
      </c>
      <c r="J26" s="2">
        <f t="shared" si="5"/>
        <v>15.272727272727272</v>
      </c>
      <c r="K26" s="2">
        <f t="shared" si="4"/>
        <v>15</v>
      </c>
    </row>
    <row r="27" spans="2:14" x14ac:dyDescent="0.25">
      <c r="B27" s="18">
        <v>21</v>
      </c>
      <c r="C27" s="2">
        <v>9</v>
      </c>
      <c r="D27" s="2">
        <v>0</v>
      </c>
      <c r="E27" s="2">
        <f t="shared" si="3"/>
        <v>0</v>
      </c>
      <c r="F27" s="2">
        <f t="shared" si="0"/>
        <v>0</v>
      </c>
      <c r="G27" s="2">
        <f t="shared" si="1"/>
        <v>39</v>
      </c>
      <c r="H27" s="2">
        <f t="shared" si="2"/>
        <v>1755</v>
      </c>
      <c r="J27" s="2">
        <f t="shared" si="5"/>
        <v>17.454545454545453</v>
      </c>
      <c r="K27" s="2">
        <f t="shared" si="4"/>
        <v>17</v>
      </c>
    </row>
    <row r="28" spans="2:14" x14ac:dyDescent="0.25">
      <c r="B28" s="18">
        <v>22</v>
      </c>
      <c r="C28" s="2">
        <v>6</v>
      </c>
      <c r="D28" s="2">
        <v>24</v>
      </c>
      <c r="E28" s="2">
        <f t="shared" si="3"/>
        <v>24</v>
      </c>
      <c r="F28" s="2">
        <f t="shared" si="0"/>
        <v>0</v>
      </c>
      <c r="G28" s="2">
        <f t="shared" si="1"/>
        <v>21</v>
      </c>
      <c r="H28" s="2">
        <f t="shared" si="2"/>
        <v>1815</v>
      </c>
      <c r="J28" s="2">
        <f t="shared" si="5"/>
        <v>19.636363636363633</v>
      </c>
      <c r="K28" s="2">
        <f t="shared" si="4"/>
        <v>20</v>
      </c>
    </row>
    <row r="29" spans="2:14" x14ac:dyDescent="0.25">
      <c r="B29" s="18">
        <v>23</v>
      </c>
      <c r="C29" s="2">
        <v>16</v>
      </c>
      <c r="D29" s="2">
        <v>0</v>
      </c>
      <c r="E29" s="2">
        <f t="shared" si="3"/>
        <v>0</v>
      </c>
      <c r="F29" s="2">
        <f t="shared" si="0"/>
        <v>0</v>
      </c>
      <c r="G29" s="2">
        <f t="shared" si="1"/>
        <v>37</v>
      </c>
      <c r="H29" s="2">
        <f t="shared" si="2"/>
        <v>1665</v>
      </c>
      <c r="J29" s="2">
        <f t="shared" si="5"/>
        <v>21.818181818181817</v>
      </c>
      <c r="K29" s="2">
        <f t="shared" si="4"/>
        <v>22</v>
      </c>
    </row>
    <row r="30" spans="2:14" x14ac:dyDescent="0.25">
      <c r="B30" s="18">
        <v>24</v>
      </c>
      <c r="C30" s="2">
        <v>8</v>
      </c>
      <c r="D30" s="2">
        <v>24</v>
      </c>
      <c r="E30" s="2">
        <f t="shared" si="3"/>
        <v>24</v>
      </c>
      <c r="F30" s="2">
        <f t="shared" si="0"/>
        <v>0</v>
      </c>
      <c r="G30" s="2">
        <f t="shared" si="1"/>
        <v>21</v>
      </c>
      <c r="H30" s="2">
        <f t="shared" si="2"/>
        <v>1815</v>
      </c>
      <c r="J30" s="2">
        <f t="shared" si="5"/>
        <v>24</v>
      </c>
      <c r="K30" s="2">
        <f t="shared" si="4"/>
        <v>24</v>
      </c>
    </row>
    <row r="31" spans="2:14" x14ac:dyDescent="0.25">
      <c r="B31" s="18">
        <v>25</v>
      </c>
      <c r="C31" s="2">
        <v>17</v>
      </c>
      <c r="D31" s="2">
        <v>0</v>
      </c>
      <c r="E31" s="2">
        <f t="shared" si="3"/>
        <v>0</v>
      </c>
      <c r="F31" s="2">
        <f t="shared" si="0"/>
        <v>0</v>
      </c>
      <c r="G31" s="2">
        <f t="shared" si="1"/>
        <v>38</v>
      </c>
      <c r="H31" s="2">
        <f t="shared" si="2"/>
        <v>1710</v>
      </c>
      <c r="J31" s="2">
        <f t="shared" si="5"/>
        <v>26.18181818181818</v>
      </c>
      <c r="K31" s="2">
        <f t="shared" si="4"/>
        <v>26</v>
      </c>
    </row>
    <row r="32" spans="2:14" x14ac:dyDescent="0.25">
      <c r="B32" s="18">
        <v>26</v>
      </c>
      <c r="C32" s="2">
        <v>10</v>
      </c>
      <c r="D32" s="2">
        <v>24</v>
      </c>
      <c r="E32" s="2">
        <f t="shared" si="3"/>
        <v>24</v>
      </c>
      <c r="F32" s="2">
        <f t="shared" si="0"/>
        <v>0</v>
      </c>
      <c r="G32" s="2">
        <f t="shared" si="1"/>
        <v>24</v>
      </c>
      <c r="H32" s="2">
        <f t="shared" si="2"/>
        <v>1950</v>
      </c>
      <c r="J32" s="2">
        <f t="shared" si="5"/>
        <v>28.36363636363636</v>
      </c>
      <c r="K32" s="2">
        <f t="shared" si="4"/>
        <v>28</v>
      </c>
    </row>
    <row r="33" spans="2:11" x14ac:dyDescent="0.25">
      <c r="B33" s="18">
        <v>27</v>
      </c>
      <c r="C33" s="2">
        <v>12</v>
      </c>
      <c r="D33" s="2">
        <v>0</v>
      </c>
      <c r="E33" s="2">
        <f t="shared" si="3"/>
        <v>0</v>
      </c>
      <c r="F33" s="2">
        <f t="shared" si="0"/>
        <v>0</v>
      </c>
      <c r="G33" s="2">
        <f t="shared" si="1"/>
        <v>36</v>
      </c>
      <c r="H33" s="2">
        <f t="shared" si="2"/>
        <v>1620</v>
      </c>
      <c r="J33" s="2">
        <f t="shared" si="5"/>
        <v>30.545454545454543</v>
      </c>
      <c r="K33" s="2">
        <f t="shared" si="4"/>
        <v>31</v>
      </c>
    </row>
    <row r="34" spans="2:11" x14ac:dyDescent="0.25">
      <c r="B34" s="18">
        <v>28</v>
      </c>
      <c r="C34" s="2">
        <v>11</v>
      </c>
      <c r="D34" s="2">
        <v>24</v>
      </c>
      <c r="E34" s="2">
        <f t="shared" si="3"/>
        <v>24</v>
      </c>
      <c r="F34" s="2">
        <f t="shared" si="0"/>
        <v>0</v>
      </c>
      <c r="G34" s="2">
        <f t="shared" si="1"/>
        <v>23</v>
      </c>
      <c r="H34" s="2">
        <f t="shared" si="2"/>
        <v>1905</v>
      </c>
    </row>
    <row r="35" spans="2:11" x14ac:dyDescent="0.25">
      <c r="B35" s="18">
        <v>29</v>
      </c>
      <c r="C35" s="2">
        <v>14</v>
      </c>
      <c r="D35" s="2">
        <v>0</v>
      </c>
      <c r="E35" s="2">
        <f t="shared" si="3"/>
        <v>0</v>
      </c>
      <c r="F35" s="2">
        <f t="shared" si="0"/>
        <v>0</v>
      </c>
      <c r="G35" s="2">
        <f t="shared" si="1"/>
        <v>37</v>
      </c>
      <c r="H35" s="2">
        <f t="shared" si="2"/>
        <v>1665</v>
      </c>
    </row>
    <row r="36" spans="2:11" x14ac:dyDescent="0.25">
      <c r="B36" s="18">
        <v>30</v>
      </c>
      <c r="C36" s="2">
        <v>5</v>
      </c>
      <c r="D36" s="2">
        <v>0</v>
      </c>
      <c r="E36" s="2">
        <f t="shared" si="3"/>
        <v>24</v>
      </c>
      <c r="F36" s="2">
        <f t="shared" si="0"/>
        <v>0</v>
      </c>
      <c r="G36" s="2">
        <f t="shared" si="1"/>
        <v>18</v>
      </c>
      <c r="H36" s="2">
        <f t="shared" si="2"/>
        <v>810</v>
      </c>
    </row>
    <row r="37" spans="2:11" x14ac:dyDescent="0.25">
      <c r="B37" s="19"/>
      <c r="C37" s="19"/>
      <c r="D37" s="19"/>
      <c r="E37" s="19"/>
      <c r="F37" s="19"/>
      <c r="G37" s="19"/>
    </row>
    <row r="38" spans="2:11" x14ac:dyDescent="0.25">
      <c r="B38" s="20" t="s">
        <v>14</v>
      </c>
      <c r="F38" s="68"/>
      <c r="G38" s="68"/>
    </row>
    <row r="39" spans="2:11" x14ac:dyDescent="0.25">
      <c r="B39" s="16" t="s">
        <v>20</v>
      </c>
      <c r="C39" s="16" t="s">
        <v>21</v>
      </c>
      <c r="D39" s="16" t="s">
        <v>22</v>
      </c>
      <c r="E39" s="16" t="s">
        <v>23</v>
      </c>
    </row>
    <row r="40" spans="2:11" x14ac:dyDescent="0.25">
      <c r="B40" s="3">
        <f>SUM(D7:D36)</f>
        <v>312</v>
      </c>
      <c r="C40" s="3">
        <f>B40/$C$2</f>
        <v>13</v>
      </c>
      <c r="D40" s="3">
        <f>SUM(F7:F36)</f>
        <v>43</v>
      </c>
      <c r="E40" s="3">
        <f>SUM(G7:G36)</f>
        <v>569</v>
      </c>
    </row>
    <row r="42" spans="2:11" x14ac:dyDescent="0.25">
      <c r="B42" s="20" t="s">
        <v>13</v>
      </c>
    </row>
    <row r="43" spans="2:11" x14ac:dyDescent="0.25">
      <c r="B43" s="16" t="s">
        <v>25</v>
      </c>
      <c r="C43" s="16" t="s">
        <v>30</v>
      </c>
      <c r="D43" s="16" t="s">
        <v>31</v>
      </c>
      <c r="E43" s="16" t="s">
        <v>26</v>
      </c>
      <c r="F43" s="16" t="s">
        <v>24</v>
      </c>
    </row>
    <row r="44" spans="2:11" x14ac:dyDescent="0.25">
      <c r="B44" s="3">
        <f>L11*B40</f>
        <v>9360</v>
      </c>
      <c r="C44" s="3">
        <f>C40*L12</f>
        <v>1950</v>
      </c>
      <c r="D44" s="3">
        <f>L13*L11*D40</f>
        <v>258</v>
      </c>
      <c r="E44" s="3">
        <f>L15*E40</f>
        <v>25605</v>
      </c>
      <c r="F44" s="3">
        <f>SUM(B44:E44)</f>
        <v>37173</v>
      </c>
    </row>
    <row r="61" spans="2:2" x14ac:dyDescent="0.25">
      <c r="B61" s="21"/>
    </row>
  </sheetData>
  <mergeCells count="9">
    <mergeCell ref="F38:G38"/>
    <mergeCell ref="J14:J15"/>
    <mergeCell ref="K14:K15"/>
    <mergeCell ref="J5:N5"/>
    <mergeCell ref="L6:N6"/>
    <mergeCell ref="J8:J9"/>
    <mergeCell ref="K8:K9"/>
    <mergeCell ref="J10:J11"/>
    <mergeCell ref="K10:K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61"/>
  <sheetViews>
    <sheetView zoomScale="66" zoomScaleNormal="85" workbookViewId="0">
      <selection activeCell="B44" sqref="B44:E44"/>
    </sheetView>
  </sheetViews>
  <sheetFormatPr defaultRowHeight="13.8" x14ac:dyDescent="0.25"/>
  <cols>
    <col min="1" max="1" width="3.296875" style="5" customWidth="1"/>
    <col min="2" max="2" width="20.19921875" style="5" bestFit="1" customWidth="1"/>
    <col min="3" max="3" width="21.59765625" style="5" bestFit="1" customWidth="1"/>
    <col min="4" max="4" width="19.8984375" style="5" bestFit="1" customWidth="1"/>
    <col min="5" max="5" width="22.3984375" style="5" bestFit="1" customWidth="1"/>
    <col min="6" max="6" width="8.8984375" style="5" bestFit="1" customWidth="1"/>
    <col min="7" max="7" width="10.59765625" style="5" customWidth="1"/>
    <col min="8" max="9" width="8.796875" style="5"/>
    <col min="10" max="10" width="19.296875" style="5" customWidth="1"/>
    <col min="11" max="11" width="31.19921875" style="5" customWidth="1"/>
    <col min="12" max="16384" width="8.796875" style="5"/>
  </cols>
  <sheetData>
    <row r="1" spans="2:14" ht="14.4" thickBot="1" x14ac:dyDescent="0.3"/>
    <row r="2" spans="2:14" x14ac:dyDescent="0.25">
      <c r="B2" s="24" t="s">
        <v>0</v>
      </c>
      <c r="C2" s="22">
        <f>ROUNDUP(SQRT(2*L12*(L16-$F$6)/(L7*M11*L13)),0)</f>
        <v>20</v>
      </c>
    </row>
    <row r="3" spans="2:14" ht="14.4" thickBot="1" x14ac:dyDescent="0.3">
      <c r="B3" s="25" t="s">
        <v>6</v>
      </c>
      <c r="C3" s="23">
        <f>C2/((L16-F6)/L7)</f>
        <v>2.0689655172413794</v>
      </c>
    </row>
    <row r="4" spans="2:14" ht="14.4" x14ac:dyDescent="0.25">
      <c r="J4" s="37"/>
      <c r="K4" s="37"/>
      <c r="L4" s="37"/>
      <c r="M4" s="37"/>
      <c r="N4" s="37"/>
    </row>
    <row r="5" spans="2:14" ht="15.6" x14ac:dyDescent="0.25">
      <c r="B5" s="26" t="s">
        <v>54</v>
      </c>
      <c r="C5" s="26" t="s">
        <v>9</v>
      </c>
      <c r="D5" s="26" t="s">
        <v>10</v>
      </c>
      <c r="E5" s="26" t="s">
        <v>76</v>
      </c>
      <c r="F5" s="26" t="s">
        <v>11</v>
      </c>
      <c r="G5" s="26" t="s">
        <v>12</v>
      </c>
      <c r="H5" s="26" t="s">
        <v>13</v>
      </c>
      <c r="J5" s="65" t="s">
        <v>34</v>
      </c>
      <c r="K5" s="65"/>
      <c r="L5" s="65"/>
      <c r="M5" s="65"/>
      <c r="N5" s="65"/>
    </row>
    <row r="6" spans="2:14" ht="15.6" x14ac:dyDescent="0.25">
      <c r="B6" s="2">
        <v>0</v>
      </c>
      <c r="C6" s="2"/>
      <c r="D6" s="2"/>
      <c r="E6" s="2"/>
      <c r="F6" s="27">
        <v>30</v>
      </c>
      <c r="G6" s="2"/>
      <c r="H6" s="2"/>
      <c r="J6" s="48" t="s">
        <v>35</v>
      </c>
      <c r="K6" s="47" t="s">
        <v>36</v>
      </c>
      <c r="L6" s="69" t="s">
        <v>37</v>
      </c>
      <c r="M6" s="70"/>
      <c r="N6" s="71"/>
    </row>
    <row r="7" spans="2:14" ht="15.6" x14ac:dyDescent="0.25">
      <c r="B7" s="2">
        <v>1</v>
      </c>
      <c r="C7" s="2">
        <v>10</v>
      </c>
      <c r="D7" s="2">
        <v>0</v>
      </c>
      <c r="E7" s="2"/>
      <c r="F7" s="2">
        <f>MAX((E7+F6-G6-C7),0)</f>
        <v>20</v>
      </c>
      <c r="G7" s="2">
        <f>MAX((E7+F6-G6-C7)*(-1),0)</f>
        <v>0</v>
      </c>
      <c r="H7" s="2">
        <f>IF(D7=20,$L$12,0)+D7*$M$11+F7*($L$13*$M$11)+G7*$M$15</f>
        <v>160</v>
      </c>
      <c r="J7" s="45" t="s">
        <v>38</v>
      </c>
      <c r="K7" s="40" t="s">
        <v>39</v>
      </c>
      <c r="L7" s="40">
        <v>30</v>
      </c>
      <c r="M7" s="42"/>
      <c r="N7" s="42"/>
    </row>
    <row r="8" spans="2:14" ht="15.6" x14ac:dyDescent="0.25">
      <c r="B8" s="2">
        <v>2</v>
      </c>
      <c r="C8" s="2">
        <v>6</v>
      </c>
      <c r="D8" s="2">
        <v>20</v>
      </c>
      <c r="E8" s="2"/>
      <c r="F8" s="2">
        <f t="shared" ref="F8:F36" si="0">MAX((E8+F7-G7-C8),0)</f>
        <v>14</v>
      </c>
      <c r="G8" s="2">
        <f t="shared" ref="G8:G36" si="1">MAX((E8+F7-G7-C8)*(-1),0)</f>
        <v>0</v>
      </c>
      <c r="H8" s="2">
        <f t="shared" ref="H8:H36" si="2">IF(D8=20,$L$12,0)+D8*$M$11+F8*($L$13*$M$11)+G8*$M$15</f>
        <v>1062</v>
      </c>
      <c r="J8" s="67" t="s">
        <v>40</v>
      </c>
      <c r="K8" s="64" t="s">
        <v>41</v>
      </c>
      <c r="L8" s="40" t="s">
        <v>42</v>
      </c>
      <c r="M8" s="40" t="s">
        <v>43</v>
      </c>
      <c r="N8" s="40" t="s">
        <v>44</v>
      </c>
    </row>
    <row r="9" spans="2:14" ht="15.6" x14ac:dyDescent="0.25">
      <c r="B9" s="2">
        <v>3</v>
      </c>
      <c r="C9" s="2">
        <v>17</v>
      </c>
      <c r="D9" s="2">
        <v>0</v>
      </c>
      <c r="E9" s="2"/>
      <c r="F9" s="2">
        <f t="shared" si="0"/>
        <v>0</v>
      </c>
      <c r="G9" s="2">
        <f t="shared" si="1"/>
        <v>3</v>
      </c>
      <c r="H9" s="2">
        <f t="shared" si="2"/>
        <v>180</v>
      </c>
      <c r="J9" s="67"/>
      <c r="K9" s="64"/>
      <c r="L9" s="40">
        <v>2</v>
      </c>
      <c r="M9" s="40">
        <v>3</v>
      </c>
      <c r="N9" s="40">
        <v>2</v>
      </c>
    </row>
    <row r="10" spans="2:14" ht="15.6" x14ac:dyDescent="0.25">
      <c r="B10" s="2">
        <v>4</v>
      </c>
      <c r="C10" s="2">
        <v>6</v>
      </c>
      <c r="D10" s="2">
        <v>20</v>
      </c>
      <c r="E10" s="2">
        <f>D7</f>
        <v>0</v>
      </c>
      <c r="F10" s="2">
        <f t="shared" si="0"/>
        <v>0</v>
      </c>
      <c r="G10" s="2">
        <f t="shared" si="1"/>
        <v>9</v>
      </c>
      <c r="H10" s="2">
        <f t="shared" si="2"/>
        <v>1490</v>
      </c>
      <c r="J10" s="63" t="s">
        <v>45</v>
      </c>
      <c r="K10" s="64" t="s">
        <v>46</v>
      </c>
      <c r="L10" s="40" t="s">
        <v>42</v>
      </c>
      <c r="M10" s="40" t="s">
        <v>43</v>
      </c>
      <c r="N10" s="40" t="s">
        <v>44</v>
      </c>
    </row>
    <row r="11" spans="2:14" ht="15.6" x14ac:dyDescent="0.25">
      <c r="B11" s="2">
        <v>5</v>
      </c>
      <c r="C11" s="2">
        <v>9</v>
      </c>
      <c r="D11" s="2">
        <v>0</v>
      </c>
      <c r="E11" s="2">
        <f t="shared" ref="E11:E36" si="3">D8</f>
        <v>20</v>
      </c>
      <c r="F11" s="2">
        <f t="shared" si="0"/>
        <v>2</v>
      </c>
      <c r="G11" s="2">
        <f t="shared" si="1"/>
        <v>0</v>
      </c>
      <c r="H11" s="2">
        <f t="shared" si="2"/>
        <v>16</v>
      </c>
      <c r="J11" s="63"/>
      <c r="K11" s="64"/>
      <c r="L11" s="40">
        <v>30</v>
      </c>
      <c r="M11" s="40">
        <v>40</v>
      </c>
      <c r="N11" s="40">
        <v>50</v>
      </c>
    </row>
    <row r="12" spans="2:14" ht="15.6" x14ac:dyDescent="0.25">
      <c r="B12" s="2">
        <v>6</v>
      </c>
      <c r="C12" s="2">
        <v>18</v>
      </c>
      <c r="D12" s="2">
        <v>20</v>
      </c>
      <c r="E12" s="2">
        <f t="shared" si="3"/>
        <v>0</v>
      </c>
      <c r="F12" s="2">
        <f t="shared" si="0"/>
        <v>0</v>
      </c>
      <c r="G12" s="2">
        <f t="shared" si="1"/>
        <v>16</v>
      </c>
      <c r="H12" s="2">
        <f t="shared" si="2"/>
        <v>1910</v>
      </c>
      <c r="J12" s="45" t="s">
        <v>47</v>
      </c>
      <c r="K12" s="40" t="s">
        <v>48</v>
      </c>
      <c r="L12" s="40">
        <v>150</v>
      </c>
      <c r="M12" s="42"/>
      <c r="N12" s="42"/>
    </row>
    <row r="13" spans="2:14" ht="15.6" x14ac:dyDescent="0.25">
      <c r="B13" s="2">
        <v>7</v>
      </c>
      <c r="C13" s="2">
        <v>9</v>
      </c>
      <c r="D13" s="2">
        <v>0</v>
      </c>
      <c r="E13" s="2">
        <f t="shared" si="3"/>
        <v>20</v>
      </c>
      <c r="F13" s="2">
        <f t="shared" si="0"/>
        <v>0</v>
      </c>
      <c r="G13" s="2">
        <f t="shared" si="1"/>
        <v>5</v>
      </c>
      <c r="H13" s="2">
        <f t="shared" si="2"/>
        <v>300</v>
      </c>
      <c r="J13" s="44" t="s">
        <v>49</v>
      </c>
      <c r="K13" s="40" t="s">
        <v>50</v>
      </c>
      <c r="L13" s="43">
        <v>0.2</v>
      </c>
      <c r="M13" s="42"/>
      <c r="N13" s="42"/>
    </row>
    <row r="14" spans="2:14" ht="15.6" x14ac:dyDescent="0.25">
      <c r="B14" s="2">
        <v>8</v>
      </c>
      <c r="C14" s="2">
        <v>8</v>
      </c>
      <c r="D14" s="2">
        <v>20</v>
      </c>
      <c r="E14" s="2">
        <f t="shared" si="3"/>
        <v>0</v>
      </c>
      <c r="F14" s="2">
        <f t="shared" si="0"/>
        <v>0</v>
      </c>
      <c r="G14" s="2">
        <f t="shared" si="1"/>
        <v>13</v>
      </c>
      <c r="H14" s="2">
        <f t="shared" si="2"/>
        <v>1730</v>
      </c>
      <c r="J14" s="63" t="s">
        <v>51</v>
      </c>
      <c r="K14" s="64" t="s">
        <v>52</v>
      </c>
      <c r="L14" s="40" t="s">
        <v>42</v>
      </c>
      <c r="M14" s="40" t="s">
        <v>43</v>
      </c>
      <c r="N14" s="40" t="s">
        <v>44</v>
      </c>
    </row>
    <row r="15" spans="2:14" ht="15.6" x14ac:dyDescent="0.25">
      <c r="B15" s="2">
        <v>9</v>
      </c>
      <c r="C15" s="2">
        <v>6</v>
      </c>
      <c r="D15" s="2">
        <v>0</v>
      </c>
      <c r="E15" s="2">
        <f t="shared" si="3"/>
        <v>20</v>
      </c>
      <c r="F15" s="2">
        <f t="shared" si="0"/>
        <v>1</v>
      </c>
      <c r="G15" s="2">
        <f t="shared" si="1"/>
        <v>0</v>
      </c>
      <c r="H15" s="2">
        <f t="shared" si="2"/>
        <v>8</v>
      </c>
      <c r="J15" s="63"/>
      <c r="K15" s="64"/>
      <c r="L15" s="40">
        <v>45</v>
      </c>
      <c r="M15" s="40">
        <v>60</v>
      </c>
      <c r="N15" s="40">
        <v>75</v>
      </c>
    </row>
    <row r="16" spans="2:14" ht="15.6" x14ac:dyDescent="0.25">
      <c r="B16" s="2">
        <v>10</v>
      </c>
      <c r="C16" s="2">
        <v>14</v>
      </c>
      <c r="D16" s="2">
        <v>20</v>
      </c>
      <c r="E16" s="2">
        <f t="shared" si="3"/>
        <v>0</v>
      </c>
      <c r="F16" s="2">
        <f t="shared" si="0"/>
        <v>0</v>
      </c>
      <c r="G16" s="2">
        <f t="shared" si="1"/>
        <v>13</v>
      </c>
      <c r="H16" s="2">
        <f t="shared" si="2"/>
        <v>1730</v>
      </c>
      <c r="J16" s="45" t="s">
        <v>72</v>
      </c>
      <c r="K16" s="40" t="s">
        <v>73</v>
      </c>
      <c r="L16" s="40">
        <f>SUM(C7:C36)</f>
        <v>320</v>
      </c>
      <c r="M16" s="40"/>
      <c r="N16" s="40"/>
    </row>
    <row r="17" spans="2:14" ht="14.4" x14ac:dyDescent="0.25">
      <c r="B17" s="2">
        <v>11</v>
      </c>
      <c r="C17" s="2">
        <v>10</v>
      </c>
      <c r="D17" s="2">
        <v>0</v>
      </c>
      <c r="E17" s="2">
        <f t="shared" si="3"/>
        <v>20</v>
      </c>
      <c r="F17" s="2">
        <f t="shared" si="0"/>
        <v>0</v>
      </c>
      <c r="G17" s="2">
        <f t="shared" si="1"/>
        <v>3</v>
      </c>
      <c r="H17" s="2">
        <f t="shared" si="2"/>
        <v>180</v>
      </c>
      <c r="J17" s="37"/>
      <c r="K17" s="38"/>
      <c r="L17" s="37"/>
      <c r="M17" s="37"/>
      <c r="N17" s="37"/>
    </row>
    <row r="18" spans="2:14" x14ac:dyDescent="0.25">
      <c r="B18" s="2">
        <v>12</v>
      </c>
      <c r="C18" s="2">
        <v>13</v>
      </c>
      <c r="D18" s="2">
        <v>20</v>
      </c>
      <c r="E18" s="2">
        <f t="shared" si="3"/>
        <v>0</v>
      </c>
      <c r="F18" s="2">
        <f t="shared" si="0"/>
        <v>0</v>
      </c>
      <c r="G18" s="2">
        <f t="shared" si="1"/>
        <v>16</v>
      </c>
      <c r="H18" s="2">
        <f t="shared" si="2"/>
        <v>1910</v>
      </c>
    </row>
    <row r="19" spans="2:14" x14ac:dyDescent="0.25">
      <c r="B19" s="2">
        <v>13</v>
      </c>
      <c r="C19" s="52">
        <v>8</v>
      </c>
      <c r="D19" s="2">
        <v>0</v>
      </c>
      <c r="E19" s="2">
        <f t="shared" si="3"/>
        <v>20</v>
      </c>
      <c r="F19" s="2">
        <f t="shared" si="0"/>
        <v>0</v>
      </c>
      <c r="G19" s="2">
        <f t="shared" si="1"/>
        <v>4</v>
      </c>
      <c r="H19" s="2">
        <f t="shared" si="2"/>
        <v>240</v>
      </c>
      <c r="J19" s="2" t="s">
        <v>74</v>
      </c>
      <c r="K19" s="2" t="s">
        <v>75</v>
      </c>
    </row>
    <row r="20" spans="2:14" x14ac:dyDescent="0.25">
      <c r="B20" s="18">
        <v>14</v>
      </c>
      <c r="C20" s="2">
        <v>7</v>
      </c>
      <c r="D20" s="2">
        <v>20</v>
      </c>
      <c r="E20" s="2">
        <f t="shared" si="3"/>
        <v>0</v>
      </c>
      <c r="F20" s="2">
        <f t="shared" si="0"/>
        <v>0</v>
      </c>
      <c r="G20" s="2">
        <f t="shared" si="1"/>
        <v>11</v>
      </c>
      <c r="H20" s="2">
        <f t="shared" si="2"/>
        <v>1610</v>
      </c>
      <c r="J20" s="2">
        <f>C3</f>
        <v>2.0689655172413794</v>
      </c>
      <c r="K20" s="2">
        <f>ROUND(J20,0)</f>
        <v>2</v>
      </c>
    </row>
    <row r="21" spans="2:14" x14ac:dyDescent="0.25">
      <c r="B21" s="18">
        <v>15</v>
      </c>
      <c r="C21" s="2">
        <v>10</v>
      </c>
      <c r="D21" s="2">
        <v>0</v>
      </c>
      <c r="E21" s="2">
        <f t="shared" si="3"/>
        <v>20</v>
      </c>
      <c r="F21" s="2">
        <f t="shared" si="0"/>
        <v>0</v>
      </c>
      <c r="G21" s="2">
        <f t="shared" si="1"/>
        <v>1</v>
      </c>
      <c r="H21" s="2">
        <f t="shared" si="2"/>
        <v>60</v>
      </c>
      <c r="J21" s="2">
        <f>B8*$J$20</f>
        <v>4.1379310344827589</v>
      </c>
      <c r="K21" s="2">
        <f t="shared" ref="K21:K34" si="4">ROUND(J21,0)</f>
        <v>4</v>
      </c>
    </row>
    <row r="22" spans="2:14" x14ac:dyDescent="0.25">
      <c r="B22" s="18">
        <v>16</v>
      </c>
      <c r="C22" s="2">
        <v>6</v>
      </c>
      <c r="D22" s="2">
        <v>0</v>
      </c>
      <c r="E22" s="2">
        <f t="shared" si="3"/>
        <v>0</v>
      </c>
      <c r="F22" s="2">
        <f t="shared" si="0"/>
        <v>0</v>
      </c>
      <c r="G22" s="2">
        <f t="shared" si="1"/>
        <v>7</v>
      </c>
      <c r="H22" s="2">
        <f t="shared" si="2"/>
        <v>420</v>
      </c>
      <c r="J22" s="2">
        <f>B9*$J$20</f>
        <v>6.2068965517241388</v>
      </c>
      <c r="K22" s="2">
        <f t="shared" si="4"/>
        <v>6</v>
      </c>
    </row>
    <row r="23" spans="2:14" x14ac:dyDescent="0.25">
      <c r="B23" s="18">
        <v>17</v>
      </c>
      <c r="C23" s="2">
        <v>15</v>
      </c>
      <c r="D23" s="2">
        <v>20</v>
      </c>
      <c r="E23" s="2">
        <f t="shared" si="3"/>
        <v>20</v>
      </c>
      <c r="F23" s="2">
        <f t="shared" si="0"/>
        <v>0</v>
      </c>
      <c r="G23" s="2">
        <f t="shared" si="1"/>
        <v>2</v>
      </c>
      <c r="H23" s="2">
        <f t="shared" si="2"/>
        <v>1070</v>
      </c>
      <c r="J23" s="2">
        <f t="shared" ref="J23:J34" si="5">B10*$J$20</f>
        <v>8.2758620689655178</v>
      </c>
      <c r="K23" s="2">
        <f t="shared" si="4"/>
        <v>8</v>
      </c>
    </row>
    <row r="24" spans="2:14" x14ac:dyDescent="0.25">
      <c r="B24" s="18">
        <v>18</v>
      </c>
      <c r="C24" s="2">
        <v>14</v>
      </c>
      <c r="D24" s="2">
        <v>0</v>
      </c>
      <c r="E24" s="2">
        <f t="shared" si="3"/>
        <v>0</v>
      </c>
      <c r="F24" s="2">
        <f t="shared" si="0"/>
        <v>0</v>
      </c>
      <c r="G24" s="2">
        <f t="shared" si="1"/>
        <v>16</v>
      </c>
      <c r="H24" s="2">
        <f t="shared" si="2"/>
        <v>960</v>
      </c>
      <c r="J24" s="2">
        <f t="shared" si="5"/>
        <v>10.344827586206897</v>
      </c>
      <c r="K24" s="2">
        <f t="shared" si="4"/>
        <v>10</v>
      </c>
    </row>
    <row r="25" spans="2:14" x14ac:dyDescent="0.25">
      <c r="B25" s="18">
        <v>19</v>
      </c>
      <c r="C25" s="2">
        <v>10</v>
      </c>
      <c r="D25" s="2">
        <v>20</v>
      </c>
      <c r="E25" s="2">
        <f t="shared" si="3"/>
        <v>0</v>
      </c>
      <c r="F25" s="2">
        <f t="shared" si="0"/>
        <v>0</v>
      </c>
      <c r="G25" s="2">
        <f t="shared" si="1"/>
        <v>26</v>
      </c>
      <c r="H25" s="2">
        <f t="shared" si="2"/>
        <v>2510</v>
      </c>
      <c r="J25" s="2">
        <f t="shared" si="5"/>
        <v>12.413793103448278</v>
      </c>
      <c r="K25" s="2">
        <f t="shared" si="4"/>
        <v>12</v>
      </c>
    </row>
    <row r="26" spans="2:14" x14ac:dyDescent="0.25">
      <c r="B26" s="18">
        <v>20</v>
      </c>
      <c r="C26" s="2">
        <v>10</v>
      </c>
      <c r="D26" s="2">
        <v>0</v>
      </c>
      <c r="E26" s="2">
        <f t="shared" si="3"/>
        <v>20</v>
      </c>
      <c r="F26" s="2">
        <f t="shared" si="0"/>
        <v>0</v>
      </c>
      <c r="G26" s="2">
        <f t="shared" si="1"/>
        <v>16</v>
      </c>
      <c r="H26" s="2">
        <f t="shared" si="2"/>
        <v>960</v>
      </c>
      <c r="J26" s="2">
        <f t="shared" si="5"/>
        <v>14.482758620689657</v>
      </c>
      <c r="K26" s="2">
        <f t="shared" si="4"/>
        <v>14</v>
      </c>
    </row>
    <row r="27" spans="2:14" x14ac:dyDescent="0.25">
      <c r="B27" s="18">
        <v>21</v>
      </c>
      <c r="C27" s="2">
        <v>7</v>
      </c>
      <c r="D27" s="2">
        <v>20</v>
      </c>
      <c r="E27" s="2">
        <f t="shared" si="3"/>
        <v>0</v>
      </c>
      <c r="F27" s="2">
        <f t="shared" si="0"/>
        <v>0</v>
      </c>
      <c r="G27" s="2">
        <f t="shared" si="1"/>
        <v>23</v>
      </c>
      <c r="H27" s="2">
        <f t="shared" si="2"/>
        <v>2330</v>
      </c>
      <c r="J27" s="2">
        <f t="shared" si="5"/>
        <v>16.551724137931036</v>
      </c>
      <c r="K27" s="2">
        <f t="shared" si="4"/>
        <v>17</v>
      </c>
    </row>
    <row r="28" spans="2:14" x14ac:dyDescent="0.25">
      <c r="B28" s="18">
        <v>22</v>
      </c>
      <c r="C28" s="2">
        <v>12</v>
      </c>
      <c r="D28" s="2">
        <v>0</v>
      </c>
      <c r="E28" s="2">
        <f t="shared" si="3"/>
        <v>20</v>
      </c>
      <c r="F28" s="2">
        <f t="shared" si="0"/>
        <v>0</v>
      </c>
      <c r="G28" s="2">
        <f t="shared" si="1"/>
        <v>15</v>
      </c>
      <c r="H28" s="2">
        <f t="shared" si="2"/>
        <v>900</v>
      </c>
      <c r="J28" s="2">
        <f t="shared" si="5"/>
        <v>18.620689655172416</v>
      </c>
      <c r="K28" s="2">
        <f t="shared" si="4"/>
        <v>19</v>
      </c>
    </row>
    <row r="29" spans="2:14" x14ac:dyDescent="0.25">
      <c r="B29" s="18">
        <v>23</v>
      </c>
      <c r="C29" s="2">
        <v>18</v>
      </c>
      <c r="D29" s="2">
        <v>20</v>
      </c>
      <c r="E29" s="2">
        <f t="shared" si="3"/>
        <v>0</v>
      </c>
      <c r="F29" s="2">
        <f t="shared" si="0"/>
        <v>0</v>
      </c>
      <c r="G29" s="2">
        <f t="shared" si="1"/>
        <v>33</v>
      </c>
      <c r="H29" s="2">
        <f t="shared" si="2"/>
        <v>2930</v>
      </c>
      <c r="J29" s="2">
        <f t="shared" si="5"/>
        <v>20.689655172413794</v>
      </c>
      <c r="K29" s="2">
        <f t="shared" si="4"/>
        <v>21</v>
      </c>
    </row>
    <row r="30" spans="2:14" x14ac:dyDescent="0.25">
      <c r="B30" s="18">
        <v>24</v>
      </c>
      <c r="C30" s="2">
        <v>11</v>
      </c>
      <c r="D30" s="2">
        <v>0</v>
      </c>
      <c r="E30" s="2">
        <f t="shared" si="3"/>
        <v>20</v>
      </c>
      <c r="F30" s="2">
        <f t="shared" si="0"/>
        <v>0</v>
      </c>
      <c r="G30" s="2">
        <f t="shared" si="1"/>
        <v>24</v>
      </c>
      <c r="H30" s="2">
        <f t="shared" si="2"/>
        <v>1440</v>
      </c>
      <c r="J30" s="2">
        <f t="shared" si="5"/>
        <v>22.758620689655174</v>
      </c>
      <c r="K30" s="2">
        <f t="shared" si="4"/>
        <v>23</v>
      </c>
    </row>
    <row r="31" spans="2:14" x14ac:dyDescent="0.25">
      <c r="B31" s="18">
        <v>25</v>
      </c>
      <c r="C31" s="2">
        <v>5</v>
      </c>
      <c r="D31" s="2">
        <v>20</v>
      </c>
      <c r="E31" s="2">
        <f t="shared" si="3"/>
        <v>0</v>
      </c>
      <c r="F31" s="2">
        <f t="shared" si="0"/>
        <v>0</v>
      </c>
      <c r="G31" s="2">
        <f t="shared" si="1"/>
        <v>29</v>
      </c>
      <c r="H31" s="2">
        <f t="shared" si="2"/>
        <v>2690</v>
      </c>
      <c r="J31" s="2">
        <f t="shared" si="5"/>
        <v>24.827586206896555</v>
      </c>
      <c r="K31" s="2">
        <f t="shared" si="4"/>
        <v>25</v>
      </c>
    </row>
    <row r="32" spans="2:14" x14ac:dyDescent="0.25">
      <c r="B32" s="18">
        <v>26</v>
      </c>
      <c r="C32" s="2">
        <v>10</v>
      </c>
      <c r="D32" s="2">
        <v>0</v>
      </c>
      <c r="E32" s="2">
        <f t="shared" si="3"/>
        <v>20</v>
      </c>
      <c r="F32" s="2">
        <f t="shared" si="0"/>
        <v>0</v>
      </c>
      <c r="G32" s="2">
        <f t="shared" si="1"/>
        <v>19</v>
      </c>
      <c r="H32" s="2">
        <f t="shared" si="2"/>
        <v>1140</v>
      </c>
      <c r="J32" s="2">
        <f t="shared" si="5"/>
        <v>26.896551724137932</v>
      </c>
      <c r="K32" s="2">
        <f t="shared" si="4"/>
        <v>27</v>
      </c>
    </row>
    <row r="33" spans="2:11" x14ac:dyDescent="0.25">
      <c r="B33" s="18">
        <v>27</v>
      </c>
      <c r="C33" s="2">
        <v>14</v>
      </c>
      <c r="D33" s="2">
        <v>20</v>
      </c>
      <c r="E33" s="2">
        <f t="shared" si="3"/>
        <v>0</v>
      </c>
      <c r="F33" s="2">
        <f t="shared" si="0"/>
        <v>0</v>
      </c>
      <c r="G33" s="2">
        <f t="shared" si="1"/>
        <v>33</v>
      </c>
      <c r="H33" s="2">
        <f t="shared" si="2"/>
        <v>2930</v>
      </c>
      <c r="J33" s="2">
        <f t="shared" si="5"/>
        <v>28.965517241379313</v>
      </c>
      <c r="K33" s="2">
        <f t="shared" si="4"/>
        <v>29</v>
      </c>
    </row>
    <row r="34" spans="2:11" x14ac:dyDescent="0.25">
      <c r="B34" s="18">
        <v>28</v>
      </c>
      <c r="C34" s="2">
        <v>15</v>
      </c>
      <c r="D34" s="2">
        <v>0</v>
      </c>
      <c r="E34" s="2">
        <f t="shared" si="3"/>
        <v>20</v>
      </c>
      <c r="F34" s="2">
        <f t="shared" si="0"/>
        <v>0</v>
      </c>
      <c r="G34" s="2">
        <f t="shared" si="1"/>
        <v>28</v>
      </c>
      <c r="H34" s="2">
        <f t="shared" si="2"/>
        <v>1680</v>
      </c>
      <c r="J34" s="2">
        <f t="shared" si="5"/>
        <v>31.03448275862069</v>
      </c>
      <c r="K34" s="2">
        <f t="shared" si="4"/>
        <v>31</v>
      </c>
    </row>
    <row r="35" spans="2:11" x14ac:dyDescent="0.25">
      <c r="B35" s="18">
        <v>29</v>
      </c>
      <c r="C35" s="2">
        <v>8</v>
      </c>
      <c r="D35" s="2">
        <v>20</v>
      </c>
      <c r="E35" s="2">
        <f t="shared" si="3"/>
        <v>0</v>
      </c>
      <c r="F35" s="2">
        <f t="shared" si="0"/>
        <v>0</v>
      </c>
      <c r="G35" s="2">
        <f t="shared" si="1"/>
        <v>36</v>
      </c>
      <c r="H35" s="2">
        <f t="shared" si="2"/>
        <v>3110</v>
      </c>
    </row>
    <row r="36" spans="2:11" x14ac:dyDescent="0.25">
      <c r="B36" s="18">
        <v>30</v>
      </c>
      <c r="C36" s="2">
        <v>14</v>
      </c>
      <c r="D36" s="2">
        <v>0</v>
      </c>
      <c r="E36" s="2">
        <f t="shared" si="3"/>
        <v>20</v>
      </c>
      <c r="F36" s="2">
        <f t="shared" si="0"/>
        <v>0</v>
      </c>
      <c r="G36" s="2">
        <f t="shared" si="1"/>
        <v>30</v>
      </c>
      <c r="H36" s="2">
        <f t="shared" si="2"/>
        <v>1800</v>
      </c>
    </row>
    <row r="37" spans="2:11" x14ac:dyDescent="0.25">
      <c r="B37" s="19"/>
      <c r="C37" s="19"/>
      <c r="D37" s="19"/>
      <c r="E37" s="19"/>
      <c r="F37" s="19"/>
      <c r="G37" s="19"/>
    </row>
    <row r="38" spans="2:11" x14ac:dyDescent="0.25">
      <c r="B38" s="20" t="s">
        <v>14</v>
      </c>
      <c r="F38" s="68"/>
      <c r="G38" s="68"/>
      <c r="I38" s="53"/>
    </row>
    <row r="39" spans="2:11" x14ac:dyDescent="0.25">
      <c r="B39" s="16" t="s">
        <v>20</v>
      </c>
      <c r="C39" s="16" t="s">
        <v>21</v>
      </c>
      <c r="D39" s="16" t="s">
        <v>22</v>
      </c>
      <c r="E39" s="16" t="s">
        <v>23</v>
      </c>
    </row>
    <row r="40" spans="2:11" x14ac:dyDescent="0.25">
      <c r="B40" s="3">
        <f>SUM(D7:D36)</f>
        <v>280</v>
      </c>
      <c r="C40" s="3">
        <f>B40/$C$2</f>
        <v>14</v>
      </c>
      <c r="D40" s="3">
        <f>SUM(F7:F36)</f>
        <v>37</v>
      </c>
      <c r="E40" s="3">
        <f>SUM(G7:G36)</f>
        <v>431</v>
      </c>
    </row>
    <row r="42" spans="2:11" x14ac:dyDescent="0.25">
      <c r="B42" s="20" t="s">
        <v>13</v>
      </c>
    </row>
    <row r="43" spans="2:11" x14ac:dyDescent="0.25">
      <c r="B43" s="16" t="s">
        <v>25</v>
      </c>
      <c r="C43" s="16" t="s">
        <v>30</v>
      </c>
      <c r="D43" s="16" t="s">
        <v>31</v>
      </c>
      <c r="E43" s="16" t="s">
        <v>26</v>
      </c>
      <c r="F43" s="16" t="s">
        <v>24</v>
      </c>
    </row>
    <row r="44" spans="2:11" x14ac:dyDescent="0.25">
      <c r="B44" s="3">
        <f>M11*B40</f>
        <v>11200</v>
      </c>
      <c r="C44" s="3">
        <f>C40*L12</f>
        <v>2100</v>
      </c>
      <c r="D44" s="3">
        <f>L13*M11*D40</f>
        <v>296</v>
      </c>
      <c r="E44" s="3">
        <f>M15*E40</f>
        <v>25860</v>
      </c>
      <c r="F44" s="3">
        <f>SUM(B44:E44)</f>
        <v>39456</v>
      </c>
    </row>
    <row r="61" spans="2:2" x14ac:dyDescent="0.25">
      <c r="B61" s="21"/>
    </row>
  </sheetData>
  <mergeCells count="9">
    <mergeCell ref="F38:G38"/>
    <mergeCell ref="J14:J15"/>
    <mergeCell ref="K14:K15"/>
    <mergeCell ref="J5:N5"/>
    <mergeCell ref="L6:N6"/>
    <mergeCell ref="J8:J9"/>
    <mergeCell ref="K8:K9"/>
    <mergeCell ref="J10:J11"/>
    <mergeCell ref="K10:K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O61"/>
  <sheetViews>
    <sheetView zoomScale="66" zoomScaleNormal="85" workbookViewId="0">
      <selection activeCell="B44" sqref="B44:E44"/>
    </sheetView>
  </sheetViews>
  <sheetFormatPr defaultRowHeight="13.8" x14ac:dyDescent="0.25"/>
  <cols>
    <col min="1" max="1" width="3.296875" style="5" customWidth="1"/>
    <col min="2" max="2" width="20.19921875" style="5" bestFit="1" customWidth="1"/>
    <col min="3" max="3" width="21.59765625" style="5" bestFit="1" customWidth="1"/>
    <col min="4" max="4" width="19.8984375" style="5" bestFit="1" customWidth="1"/>
    <col min="5" max="5" width="22.3984375" style="5" bestFit="1" customWidth="1"/>
    <col min="6" max="6" width="8.8984375" style="5" bestFit="1" customWidth="1"/>
    <col min="7" max="7" width="10.59765625" style="5" customWidth="1"/>
    <col min="8" max="9" width="8.796875" style="5"/>
    <col min="10" max="10" width="21.19921875" style="5" customWidth="1"/>
    <col min="11" max="11" width="30.59765625" style="5" customWidth="1"/>
    <col min="12" max="16384" width="8.796875" style="5"/>
  </cols>
  <sheetData>
    <row r="1" spans="2:15" ht="14.4" thickBot="1" x14ac:dyDescent="0.3"/>
    <row r="2" spans="2:15" x14ac:dyDescent="0.25">
      <c r="B2" s="24" t="s">
        <v>0</v>
      </c>
      <c r="C2" s="22">
        <f>ROUNDUP(SQRT(2*L12*(L16-$F$6)/(L7*N11*L13)),0)</f>
        <v>21</v>
      </c>
    </row>
    <row r="3" spans="2:15" ht="14.4" thickBot="1" x14ac:dyDescent="0.3">
      <c r="B3" s="25" t="s">
        <v>6</v>
      </c>
      <c r="C3" s="23">
        <f>C2/((L16-F6)/L7)</f>
        <v>1.4318181818181819</v>
      </c>
    </row>
    <row r="4" spans="2:15" ht="14.4" x14ac:dyDescent="0.25">
      <c r="J4" s="37"/>
      <c r="K4" s="37"/>
      <c r="L4" s="37"/>
      <c r="M4" s="37"/>
      <c r="N4" s="37"/>
      <c r="O4" s="37"/>
    </row>
    <row r="5" spans="2:15" ht="15.6" x14ac:dyDescent="0.25">
      <c r="B5" s="26" t="s">
        <v>54</v>
      </c>
      <c r="C5" s="26" t="s">
        <v>9</v>
      </c>
      <c r="D5" s="26" t="s">
        <v>10</v>
      </c>
      <c r="E5" s="26" t="s">
        <v>76</v>
      </c>
      <c r="F5" s="26" t="s">
        <v>11</v>
      </c>
      <c r="G5" s="26" t="s">
        <v>12</v>
      </c>
      <c r="H5" s="26" t="s">
        <v>13</v>
      </c>
      <c r="J5" s="65" t="s">
        <v>34</v>
      </c>
      <c r="K5" s="65"/>
      <c r="L5" s="65"/>
      <c r="M5" s="65"/>
      <c r="N5" s="65"/>
      <c r="O5" s="37"/>
    </row>
    <row r="6" spans="2:15" ht="15.6" x14ac:dyDescent="0.25">
      <c r="B6" s="2">
        <v>0</v>
      </c>
      <c r="C6" s="52"/>
      <c r="D6" s="2"/>
      <c r="E6" s="2"/>
      <c r="F6" s="27">
        <v>30</v>
      </c>
      <c r="G6" s="2"/>
      <c r="H6" s="2"/>
      <c r="J6" s="48" t="s">
        <v>35</v>
      </c>
      <c r="K6" s="47" t="s">
        <v>36</v>
      </c>
      <c r="L6" s="69" t="s">
        <v>37</v>
      </c>
      <c r="M6" s="70"/>
      <c r="N6" s="71"/>
      <c r="O6" s="37"/>
    </row>
    <row r="7" spans="2:15" ht="15.6" x14ac:dyDescent="0.25">
      <c r="B7" s="18">
        <v>1</v>
      </c>
      <c r="C7" s="2">
        <v>25</v>
      </c>
      <c r="D7" s="2">
        <v>21</v>
      </c>
      <c r="E7" s="2"/>
      <c r="F7" s="2">
        <f>MAX((E7+F6-G6-C7),0)</f>
        <v>5</v>
      </c>
      <c r="G7" s="2">
        <f>MAX((E7+F6-G6-C7)*(-1),0)</f>
        <v>0</v>
      </c>
      <c r="H7" s="2">
        <f>IF(D7=21,$L$12,0)+D7*$N$11+F7*($L$13*$N$11)+G7*$N$15</f>
        <v>1250</v>
      </c>
      <c r="J7" s="45" t="s">
        <v>38</v>
      </c>
      <c r="K7" s="40" t="s">
        <v>39</v>
      </c>
      <c r="L7" s="40">
        <v>30</v>
      </c>
      <c r="M7" s="42"/>
      <c r="N7" s="42"/>
      <c r="O7" s="37"/>
    </row>
    <row r="8" spans="2:15" ht="15.6" x14ac:dyDescent="0.25">
      <c r="B8" s="18">
        <v>2</v>
      </c>
      <c r="C8" s="2">
        <v>24</v>
      </c>
      <c r="D8" s="2">
        <v>0</v>
      </c>
      <c r="E8" s="2"/>
      <c r="F8" s="2">
        <f t="shared" ref="F8:F36" si="0">MAX((E8+F7-G7-C8),0)</f>
        <v>0</v>
      </c>
      <c r="G8" s="2">
        <f t="shared" ref="G8:G36" si="1">MAX((E8+F7-G7-C8)*(-1),0)</f>
        <v>19</v>
      </c>
      <c r="H8" s="2">
        <f t="shared" ref="H8:H36" si="2">IF(D8=21,$L$12,0)+D8*$N$11+F8*($L$13*$N$11)+G8*$N$15</f>
        <v>1425</v>
      </c>
      <c r="J8" s="67" t="s">
        <v>40</v>
      </c>
      <c r="K8" s="64" t="s">
        <v>41</v>
      </c>
      <c r="L8" s="40" t="s">
        <v>42</v>
      </c>
      <c r="M8" s="40" t="s">
        <v>43</v>
      </c>
      <c r="N8" s="40" t="s">
        <v>44</v>
      </c>
      <c r="O8" s="37"/>
    </row>
    <row r="9" spans="2:15" ht="15.6" x14ac:dyDescent="0.25">
      <c r="B9" s="18">
        <v>3</v>
      </c>
      <c r="C9" s="2">
        <v>10</v>
      </c>
      <c r="D9" s="2">
        <v>21</v>
      </c>
      <c r="E9" s="2">
        <f>D7</f>
        <v>21</v>
      </c>
      <c r="F9" s="2">
        <f t="shared" si="0"/>
        <v>0</v>
      </c>
      <c r="G9" s="2">
        <f t="shared" si="1"/>
        <v>8</v>
      </c>
      <c r="H9" s="2">
        <f t="shared" si="2"/>
        <v>1800</v>
      </c>
      <c r="J9" s="67"/>
      <c r="K9" s="64"/>
      <c r="L9" s="40">
        <v>2</v>
      </c>
      <c r="M9" s="40">
        <v>3</v>
      </c>
      <c r="N9" s="40">
        <v>2</v>
      </c>
      <c r="O9" s="37"/>
    </row>
    <row r="10" spans="2:15" ht="15.6" x14ac:dyDescent="0.25">
      <c r="B10" s="18">
        <v>4</v>
      </c>
      <c r="C10" s="2">
        <v>10</v>
      </c>
      <c r="D10" s="2">
        <v>21</v>
      </c>
      <c r="E10" s="2">
        <f t="shared" ref="E10:E36" si="3">D8</f>
        <v>0</v>
      </c>
      <c r="F10" s="2">
        <f t="shared" si="0"/>
        <v>0</v>
      </c>
      <c r="G10" s="2">
        <f t="shared" si="1"/>
        <v>18</v>
      </c>
      <c r="H10" s="2">
        <f t="shared" si="2"/>
        <v>2550</v>
      </c>
      <c r="J10" s="63" t="s">
        <v>45</v>
      </c>
      <c r="K10" s="64" t="s">
        <v>46</v>
      </c>
      <c r="L10" s="40" t="s">
        <v>42</v>
      </c>
      <c r="M10" s="40" t="s">
        <v>43</v>
      </c>
      <c r="N10" s="40" t="s">
        <v>44</v>
      </c>
      <c r="O10" s="37"/>
    </row>
    <row r="11" spans="2:15" ht="15.6" x14ac:dyDescent="0.25">
      <c r="B11" s="18">
        <v>5</v>
      </c>
      <c r="C11" s="2">
        <v>5</v>
      </c>
      <c r="D11" s="2">
        <v>0</v>
      </c>
      <c r="E11" s="2">
        <f t="shared" si="3"/>
        <v>21</v>
      </c>
      <c r="F11" s="2">
        <f t="shared" si="0"/>
        <v>0</v>
      </c>
      <c r="G11" s="2">
        <f t="shared" si="1"/>
        <v>2</v>
      </c>
      <c r="H11" s="2">
        <f t="shared" si="2"/>
        <v>150</v>
      </c>
      <c r="J11" s="63"/>
      <c r="K11" s="64"/>
      <c r="L11" s="40">
        <v>30</v>
      </c>
      <c r="M11" s="40">
        <v>40</v>
      </c>
      <c r="N11" s="40">
        <v>50</v>
      </c>
      <c r="O11" s="37"/>
    </row>
    <row r="12" spans="2:15" ht="15.6" x14ac:dyDescent="0.25">
      <c r="B12" s="18">
        <v>6</v>
      </c>
      <c r="C12" s="2">
        <v>7</v>
      </c>
      <c r="D12" s="2">
        <v>21</v>
      </c>
      <c r="E12" s="2">
        <f t="shared" si="3"/>
        <v>21</v>
      </c>
      <c r="F12" s="2">
        <f t="shared" si="0"/>
        <v>12</v>
      </c>
      <c r="G12" s="2">
        <f t="shared" si="1"/>
        <v>0</v>
      </c>
      <c r="H12" s="2">
        <f t="shared" si="2"/>
        <v>1320</v>
      </c>
      <c r="J12" s="45" t="s">
        <v>47</v>
      </c>
      <c r="K12" s="40" t="s">
        <v>48</v>
      </c>
      <c r="L12" s="40">
        <v>150</v>
      </c>
      <c r="M12" s="42"/>
      <c r="N12" s="42"/>
      <c r="O12" s="37"/>
    </row>
    <row r="13" spans="2:15" ht="15.6" x14ac:dyDescent="0.25">
      <c r="B13" s="18">
        <v>7</v>
      </c>
      <c r="C13" s="2">
        <v>22</v>
      </c>
      <c r="D13" s="2">
        <v>21</v>
      </c>
      <c r="E13" s="2">
        <f t="shared" si="3"/>
        <v>0</v>
      </c>
      <c r="F13" s="2">
        <f t="shared" si="0"/>
        <v>0</v>
      </c>
      <c r="G13" s="2">
        <f t="shared" si="1"/>
        <v>10</v>
      </c>
      <c r="H13" s="2">
        <f t="shared" si="2"/>
        <v>1950</v>
      </c>
      <c r="J13" s="44" t="s">
        <v>49</v>
      </c>
      <c r="K13" s="40" t="s">
        <v>50</v>
      </c>
      <c r="L13" s="43">
        <v>0.2</v>
      </c>
      <c r="M13" s="42"/>
      <c r="N13" s="42"/>
      <c r="O13" s="37"/>
    </row>
    <row r="14" spans="2:15" ht="15.6" x14ac:dyDescent="0.25">
      <c r="B14" s="18">
        <v>8</v>
      </c>
      <c r="C14" s="2">
        <v>12</v>
      </c>
      <c r="D14" s="2">
        <v>0</v>
      </c>
      <c r="E14" s="2">
        <f t="shared" si="3"/>
        <v>21</v>
      </c>
      <c r="F14" s="2">
        <f t="shared" si="0"/>
        <v>0</v>
      </c>
      <c r="G14" s="2">
        <f t="shared" si="1"/>
        <v>1</v>
      </c>
      <c r="H14" s="2">
        <f t="shared" si="2"/>
        <v>75</v>
      </c>
      <c r="J14" s="63" t="s">
        <v>51</v>
      </c>
      <c r="K14" s="64" t="s">
        <v>52</v>
      </c>
      <c r="L14" s="40" t="s">
        <v>42</v>
      </c>
      <c r="M14" s="40" t="s">
        <v>43</v>
      </c>
      <c r="N14" s="40" t="s">
        <v>44</v>
      </c>
      <c r="O14" s="37"/>
    </row>
    <row r="15" spans="2:15" ht="15.6" x14ac:dyDescent="0.25">
      <c r="B15" s="18">
        <v>9</v>
      </c>
      <c r="C15" s="2">
        <v>10</v>
      </c>
      <c r="D15" s="2">
        <v>21</v>
      </c>
      <c r="E15" s="2">
        <f t="shared" si="3"/>
        <v>21</v>
      </c>
      <c r="F15" s="2">
        <f t="shared" si="0"/>
        <v>10</v>
      </c>
      <c r="G15" s="2">
        <f t="shared" si="1"/>
        <v>0</v>
      </c>
      <c r="H15" s="2">
        <f t="shared" si="2"/>
        <v>1300</v>
      </c>
      <c r="J15" s="63"/>
      <c r="K15" s="64"/>
      <c r="L15" s="40">
        <v>45</v>
      </c>
      <c r="M15" s="40">
        <v>60</v>
      </c>
      <c r="N15" s="40">
        <v>75</v>
      </c>
      <c r="O15" s="37"/>
    </row>
    <row r="16" spans="2:15" ht="15.6" x14ac:dyDescent="0.25">
      <c r="B16" s="18">
        <v>10</v>
      </c>
      <c r="C16" s="2">
        <v>11</v>
      </c>
      <c r="D16" s="2">
        <v>21</v>
      </c>
      <c r="E16" s="2">
        <f t="shared" si="3"/>
        <v>0</v>
      </c>
      <c r="F16" s="2">
        <f t="shared" si="0"/>
        <v>0</v>
      </c>
      <c r="G16" s="2">
        <f t="shared" si="1"/>
        <v>1</v>
      </c>
      <c r="H16" s="2">
        <f t="shared" si="2"/>
        <v>1275</v>
      </c>
      <c r="J16" s="45" t="s">
        <v>72</v>
      </c>
      <c r="K16" s="40" t="s">
        <v>73</v>
      </c>
      <c r="L16" s="40">
        <f>SUM(C7:C36)</f>
        <v>470</v>
      </c>
      <c r="M16" s="40"/>
      <c r="N16" s="40"/>
      <c r="O16" s="37"/>
    </row>
    <row r="17" spans="2:15" ht="14.4" x14ac:dyDescent="0.25">
      <c r="B17" s="18">
        <v>11</v>
      </c>
      <c r="C17" s="2">
        <v>22</v>
      </c>
      <c r="D17" s="2">
        <v>21</v>
      </c>
      <c r="E17" s="2">
        <f t="shared" si="3"/>
        <v>21</v>
      </c>
      <c r="F17" s="2">
        <f t="shared" si="0"/>
        <v>0</v>
      </c>
      <c r="G17" s="2">
        <f t="shared" si="1"/>
        <v>2</v>
      </c>
      <c r="H17" s="2">
        <f t="shared" si="2"/>
        <v>1350</v>
      </c>
      <c r="J17" s="37"/>
      <c r="K17" s="38"/>
      <c r="L17" s="37"/>
      <c r="M17" s="37"/>
      <c r="N17" s="37"/>
      <c r="O17" s="37"/>
    </row>
    <row r="18" spans="2:15" x14ac:dyDescent="0.25">
      <c r="B18" s="18">
        <v>12</v>
      </c>
      <c r="C18" s="2">
        <v>21</v>
      </c>
      <c r="D18" s="2">
        <v>0</v>
      </c>
      <c r="E18" s="2">
        <f t="shared" si="3"/>
        <v>21</v>
      </c>
      <c r="F18" s="2">
        <f t="shared" si="0"/>
        <v>0</v>
      </c>
      <c r="G18" s="2">
        <f t="shared" si="1"/>
        <v>2</v>
      </c>
      <c r="H18" s="2">
        <f t="shared" si="2"/>
        <v>150</v>
      </c>
    </row>
    <row r="19" spans="2:15" x14ac:dyDescent="0.25">
      <c r="B19" s="18">
        <v>13</v>
      </c>
      <c r="C19" s="2">
        <v>12</v>
      </c>
      <c r="D19" s="2">
        <v>21</v>
      </c>
      <c r="E19" s="2">
        <f t="shared" si="3"/>
        <v>21</v>
      </c>
      <c r="F19" s="2">
        <f t="shared" si="0"/>
        <v>7</v>
      </c>
      <c r="G19" s="2">
        <f t="shared" si="1"/>
        <v>0</v>
      </c>
      <c r="H19" s="2">
        <f t="shared" si="2"/>
        <v>1270</v>
      </c>
      <c r="J19" s="2" t="s">
        <v>74</v>
      </c>
      <c r="K19" s="2" t="s">
        <v>75</v>
      </c>
    </row>
    <row r="20" spans="2:15" x14ac:dyDescent="0.25">
      <c r="B20" s="18">
        <v>14</v>
      </c>
      <c r="C20" s="2">
        <v>15</v>
      </c>
      <c r="D20" s="2">
        <v>21</v>
      </c>
      <c r="E20" s="2">
        <f t="shared" si="3"/>
        <v>0</v>
      </c>
      <c r="F20" s="2">
        <f t="shared" si="0"/>
        <v>0</v>
      </c>
      <c r="G20" s="2">
        <f t="shared" si="1"/>
        <v>8</v>
      </c>
      <c r="H20" s="2">
        <f>IF(D20=21,$L$12,0)+D20*$N$11+F20*($L$13*$N$11)+G20*$N$15</f>
        <v>1800</v>
      </c>
      <c r="J20" s="2">
        <f>C3</f>
        <v>1.4318181818181819</v>
      </c>
      <c r="K20" s="2">
        <f>ROUND(J20,0)</f>
        <v>1</v>
      </c>
    </row>
    <row r="21" spans="2:15" x14ac:dyDescent="0.25">
      <c r="B21" s="18">
        <v>15</v>
      </c>
      <c r="C21" s="2">
        <v>25</v>
      </c>
      <c r="D21" s="2">
        <v>0</v>
      </c>
      <c r="E21" s="2">
        <f t="shared" si="3"/>
        <v>21</v>
      </c>
      <c r="F21" s="2">
        <f t="shared" si="0"/>
        <v>0</v>
      </c>
      <c r="G21" s="2">
        <f t="shared" si="1"/>
        <v>12</v>
      </c>
      <c r="H21" s="2">
        <f t="shared" si="2"/>
        <v>900</v>
      </c>
      <c r="J21" s="2">
        <f>B8*$J$20</f>
        <v>2.8636363636363638</v>
      </c>
      <c r="K21" s="2">
        <f t="shared" ref="K21:K41" si="4">ROUND(J21,0)</f>
        <v>3</v>
      </c>
    </row>
    <row r="22" spans="2:15" x14ac:dyDescent="0.25">
      <c r="B22" s="18">
        <v>16</v>
      </c>
      <c r="C22" s="2">
        <v>18</v>
      </c>
      <c r="D22" s="2">
        <v>21</v>
      </c>
      <c r="E22" s="2">
        <f t="shared" si="3"/>
        <v>21</v>
      </c>
      <c r="F22" s="2">
        <f t="shared" si="0"/>
        <v>0</v>
      </c>
      <c r="G22" s="2">
        <f t="shared" si="1"/>
        <v>9</v>
      </c>
      <c r="H22" s="2">
        <f t="shared" si="2"/>
        <v>1875</v>
      </c>
      <c r="J22" s="2">
        <f t="shared" ref="J22:J41" si="5">B9*$J$20</f>
        <v>4.2954545454545459</v>
      </c>
      <c r="K22" s="2">
        <f t="shared" si="4"/>
        <v>4</v>
      </c>
    </row>
    <row r="23" spans="2:15" x14ac:dyDescent="0.25">
      <c r="B23" s="18">
        <v>17</v>
      </c>
      <c r="C23" s="2">
        <v>14</v>
      </c>
      <c r="D23" s="2">
        <v>21</v>
      </c>
      <c r="E23" s="2">
        <f t="shared" si="3"/>
        <v>0</v>
      </c>
      <c r="F23" s="2">
        <f t="shared" si="0"/>
        <v>0</v>
      </c>
      <c r="G23" s="2">
        <f t="shared" si="1"/>
        <v>23</v>
      </c>
      <c r="H23" s="2">
        <f t="shared" si="2"/>
        <v>2925</v>
      </c>
      <c r="J23" s="2">
        <f t="shared" si="5"/>
        <v>5.7272727272727275</v>
      </c>
      <c r="K23" s="2">
        <f t="shared" si="4"/>
        <v>6</v>
      </c>
    </row>
    <row r="24" spans="2:15" x14ac:dyDescent="0.25">
      <c r="B24" s="18">
        <v>18</v>
      </c>
      <c r="C24" s="2">
        <v>16</v>
      </c>
      <c r="D24" s="2">
        <v>0</v>
      </c>
      <c r="E24" s="2">
        <f t="shared" si="3"/>
        <v>21</v>
      </c>
      <c r="F24" s="2">
        <f t="shared" si="0"/>
        <v>0</v>
      </c>
      <c r="G24" s="2">
        <f t="shared" si="1"/>
        <v>18</v>
      </c>
      <c r="H24" s="2">
        <f t="shared" si="2"/>
        <v>1350</v>
      </c>
      <c r="J24" s="2">
        <f t="shared" si="5"/>
        <v>7.1590909090909092</v>
      </c>
      <c r="K24" s="2">
        <f t="shared" si="4"/>
        <v>7</v>
      </c>
    </row>
    <row r="25" spans="2:15" x14ac:dyDescent="0.25">
      <c r="B25" s="18">
        <v>19</v>
      </c>
      <c r="C25" s="2">
        <v>6</v>
      </c>
      <c r="D25" s="2">
        <v>21</v>
      </c>
      <c r="E25" s="2">
        <f t="shared" si="3"/>
        <v>21</v>
      </c>
      <c r="F25" s="2">
        <f t="shared" si="0"/>
        <v>0</v>
      </c>
      <c r="G25" s="2">
        <f t="shared" si="1"/>
        <v>3</v>
      </c>
      <c r="H25" s="2">
        <f t="shared" si="2"/>
        <v>1425</v>
      </c>
      <c r="J25" s="2">
        <f t="shared" si="5"/>
        <v>8.5909090909090917</v>
      </c>
      <c r="K25" s="2">
        <f t="shared" si="4"/>
        <v>9</v>
      </c>
    </row>
    <row r="26" spans="2:15" x14ac:dyDescent="0.25">
      <c r="B26" s="18">
        <v>20</v>
      </c>
      <c r="C26" s="2">
        <v>10</v>
      </c>
      <c r="D26" s="2">
        <v>21</v>
      </c>
      <c r="E26" s="2">
        <f t="shared" si="3"/>
        <v>0</v>
      </c>
      <c r="F26" s="2">
        <f t="shared" si="0"/>
        <v>0</v>
      </c>
      <c r="G26" s="2">
        <f t="shared" si="1"/>
        <v>13</v>
      </c>
      <c r="H26" s="2">
        <f t="shared" si="2"/>
        <v>2175</v>
      </c>
      <c r="J26" s="2">
        <f t="shared" si="5"/>
        <v>10.022727272727273</v>
      </c>
      <c r="K26" s="2">
        <f t="shared" si="4"/>
        <v>10</v>
      </c>
    </row>
    <row r="27" spans="2:15" x14ac:dyDescent="0.25">
      <c r="B27" s="18">
        <v>21</v>
      </c>
      <c r="C27" s="2">
        <v>24</v>
      </c>
      <c r="D27" s="2">
        <v>21</v>
      </c>
      <c r="E27" s="2">
        <f t="shared" si="3"/>
        <v>21</v>
      </c>
      <c r="F27" s="2">
        <f t="shared" si="0"/>
        <v>0</v>
      </c>
      <c r="G27" s="2">
        <f t="shared" si="1"/>
        <v>16</v>
      </c>
      <c r="H27" s="2">
        <f t="shared" si="2"/>
        <v>2400</v>
      </c>
      <c r="J27" s="2">
        <f t="shared" si="5"/>
        <v>11.454545454545455</v>
      </c>
      <c r="K27" s="2">
        <f t="shared" si="4"/>
        <v>11</v>
      </c>
    </row>
    <row r="28" spans="2:15" x14ac:dyDescent="0.25">
      <c r="B28" s="18">
        <v>22</v>
      </c>
      <c r="C28" s="2">
        <v>7</v>
      </c>
      <c r="D28" s="2">
        <v>0</v>
      </c>
      <c r="E28" s="2">
        <f t="shared" si="3"/>
        <v>21</v>
      </c>
      <c r="F28" s="2">
        <f t="shared" si="0"/>
        <v>0</v>
      </c>
      <c r="G28" s="2">
        <f t="shared" si="1"/>
        <v>2</v>
      </c>
      <c r="H28" s="2">
        <f t="shared" si="2"/>
        <v>150</v>
      </c>
      <c r="J28" s="2">
        <f t="shared" si="5"/>
        <v>12.886363636363637</v>
      </c>
      <c r="K28" s="2">
        <f t="shared" si="4"/>
        <v>13</v>
      </c>
    </row>
    <row r="29" spans="2:15" x14ac:dyDescent="0.25">
      <c r="B29" s="18">
        <v>23</v>
      </c>
      <c r="C29" s="2">
        <v>30</v>
      </c>
      <c r="D29" s="2">
        <v>21</v>
      </c>
      <c r="E29" s="2">
        <f t="shared" si="3"/>
        <v>21</v>
      </c>
      <c r="F29" s="2">
        <f t="shared" si="0"/>
        <v>0</v>
      </c>
      <c r="G29" s="2">
        <f t="shared" si="1"/>
        <v>11</v>
      </c>
      <c r="H29" s="2">
        <f t="shared" si="2"/>
        <v>2025</v>
      </c>
      <c r="J29" s="2">
        <f t="shared" si="5"/>
        <v>14.318181818181818</v>
      </c>
      <c r="K29" s="2">
        <f t="shared" si="4"/>
        <v>14</v>
      </c>
    </row>
    <row r="30" spans="2:15" x14ac:dyDescent="0.25">
      <c r="B30" s="18">
        <v>24</v>
      </c>
      <c r="C30" s="2">
        <v>24</v>
      </c>
      <c r="D30" s="2">
        <v>21</v>
      </c>
      <c r="E30" s="2">
        <f t="shared" si="3"/>
        <v>0</v>
      </c>
      <c r="F30" s="2">
        <f t="shared" si="0"/>
        <v>0</v>
      </c>
      <c r="G30" s="2">
        <f t="shared" si="1"/>
        <v>35</v>
      </c>
      <c r="H30" s="2">
        <f t="shared" si="2"/>
        <v>3825</v>
      </c>
      <c r="J30" s="2">
        <f t="shared" si="5"/>
        <v>15.75</v>
      </c>
      <c r="K30" s="2">
        <f t="shared" si="4"/>
        <v>16</v>
      </c>
    </row>
    <row r="31" spans="2:15" x14ac:dyDescent="0.25">
      <c r="B31" s="18">
        <v>25</v>
      </c>
      <c r="C31" s="2">
        <v>22</v>
      </c>
      <c r="D31" s="2">
        <v>0</v>
      </c>
      <c r="E31" s="2">
        <f t="shared" si="3"/>
        <v>21</v>
      </c>
      <c r="F31" s="2">
        <f t="shared" si="0"/>
        <v>0</v>
      </c>
      <c r="G31" s="2">
        <f t="shared" si="1"/>
        <v>36</v>
      </c>
      <c r="H31" s="2">
        <f t="shared" si="2"/>
        <v>2700</v>
      </c>
      <c r="J31" s="2">
        <f t="shared" si="5"/>
        <v>17.181818181818183</v>
      </c>
      <c r="K31" s="2">
        <f t="shared" si="4"/>
        <v>17</v>
      </c>
    </row>
    <row r="32" spans="2:15" x14ac:dyDescent="0.25">
      <c r="B32" s="18">
        <v>26</v>
      </c>
      <c r="C32" s="2">
        <v>21</v>
      </c>
      <c r="D32" s="2">
        <v>21</v>
      </c>
      <c r="E32" s="2">
        <f t="shared" si="3"/>
        <v>21</v>
      </c>
      <c r="F32" s="2">
        <f t="shared" si="0"/>
        <v>0</v>
      </c>
      <c r="G32" s="2">
        <f t="shared" si="1"/>
        <v>36</v>
      </c>
      <c r="H32" s="2">
        <f t="shared" si="2"/>
        <v>3900</v>
      </c>
      <c r="J32" s="2">
        <f t="shared" si="5"/>
        <v>18.613636363636363</v>
      </c>
      <c r="K32" s="2">
        <f t="shared" si="4"/>
        <v>19</v>
      </c>
    </row>
    <row r="33" spans="2:11" x14ac:dyDescent="0.25">
      <c r="B33" s="18">
        <v>27</v>
      </c>
      <c r="C33" s="2">
        <v>8</v>
      </c>
      <c r="D33" s="2">
        <v>21</v>
      </c>
      <c r="E33" s="2">
        <f t="shared" si="3"/>
        <v>0</v>
      </c>
      <c r="F33" s="2">
        <f t="shared" si="0"/>
        <v>0</v>
      </c>
      <c r="G33" s="2">
        <f t="shared" si="1"/>
        <v>44</v>
      </c>
      <c r="H33" s="2">
        <f t="shared" si="2"/>
        <v>4500</v>
      </c>
      <c r="J33" s="2">
        <f t="shared" si="5"/>
        <v>20.045454545454547</v>
      </c>
      <c r="K33" s="2">
        <f t="shared" si="4"/>
        <v>20</v>
      </c>
    </row>
    <row r="34" spans="2:11" x14ac:dyDescent="0.25">
      <c r="B34" s="18">
        <v>28</v>
      </c>
      <c r="C34" s="2">
        <v>10</v>
      </c>
      <c r="D34" s="2">
        <v>0</v>
      </c>
      <c r="E34" s="2">
        <f t="shared" si="3"/>
        <v>21</v>
      </c>
      <c r="F34" s="2">
        <f t="shared" si="0"/>
        <v>0</v>
      </c>
      <c r="G34" s="2">
        <f t="shared" si="1"/>
        <v>33</v>
      </c>
      <c r="H34" s="2">
        <f t="shared" si="2"/>
        <v>2475</v>
      </c>
      <c r="J34" s="2">
        <f t="shared" si="5"/>
        <v>21.477272727272727</v>
      </c>
      <c r="K34" s="2">
        <f t="shared" si="4"/>
        <v>21</v>
      </c>
    </row>
    <row r="35" spans="2:11" x14ac:dyDescent="0.25">
      <c r="B35" s="18">
        <v>29</v>
      </c>
      <c r="C35" s="2">
        <v>8</v>
      </c>
      <c r="D35" s="2">
        <v>21</v>
      </c>
      <c r="E35" s="2">
        <f t="shared" si="3"/>
        <v>21</v>
      </c>
      <c r="F35" s="2">
        <f t="shared" si="0"/>
        <v>0</v>
      </c>
      <c r="G35" s="2">
        <f t="shared" si="1"/>
        <v>20</v>
      </c>
      <c r="H35" s="2">
        <f t="shared" si="2"/>
        <v>2700</v>
      </c>
      <c r="J35" s="2">
        <f t="shared" si="5"/>
        <v>22.90909090909091</v>
      </c>
      <c r="K35" s="2">
        <f t="shared" si="4"/>
        <v>23</v>
      </c>
    </row>
    <row r="36" spans="2:11" x14ac:dyDescent="0.25">
      <c r="B36" s="18">
        <v>30</v>
      </c>
      <c r="C36" s="2">
        <v>21</v>
      </c>
      <c r="D36" s="2">
        <v>21</v>
      </c>
      <c r="E36" s="2">
        <f t="shared" si="3"/>
        <v>0</v>
      </c>
      <c r="F36" s="2">
        <f t="shared" si="0"/>
        <v>0</v>
      </c>
      <c r="G36" s="2">
        <f t="shared" si="1"/>
        <v>41</v>
      </c>
      <c r="H36" s="2">
        <f t="shared" si="2"/>
        <v>4275</v>
      </c>
      <c r="J36" s="2">
        <f t="shared" si="5"/>
        <v>24.340909090909093</v>
      </c>
      <c r="K36" s="2">
        <f t="shared" si="4"/>
        <v>24</v>
      </c>
    </row>
    <row r="37" spans="2:11" x14ac:dyDescent="0.25">
      <c r="B37" s="19"/>
      <c r="C37" s="19"/>
      <c r="D37" s="19"/>
      <c r="E37" s="19"/>
      <c r="F37" s="19"/>
      <c r="G37" s="19"/>
      <c r="J37" s="2">
        <f t="shared" si="5"/>
        <v>25.772727272727273</v>
      </c>
      <c r="K37" s="2">
        <f t="shared" si="4"/>
        <v>26</v>
      </c>
    </row>
    <row r="38" spans="2:11" x14ac:dyDescent="0.25">
      <c r="B38" s="20" t="s">
        <v>14</v>
      </c>
      <c r="F38" s="68"/>
      <c r="G38" s="68"/>
      <c r="J38" s="2">
        <f t="shared" si="5"/>
        <v>27.204545454545457</v>
      </c>
      <c r="K38" s="2">
        <f t="shared" si="4"/>
        <v>27</v>
      </c>
    </row>
    <row r="39" spans="2:11" x14ac:dyDescent="0.25">
      <c r="B39" s="16" t="s">
        <v>20</v>
      </c>
      <c r="C39" s="16" t="s">
        <v>21</v>
      </c>
      <c r="D39" s="16" t="s">
        <v>22</v>
      </c>
      <c r="E39" s="16" t="s">
        <v>23</v>
      </c>
      <c r="J39" s="2">
        <f t="shared" si="5"/>
        <v>28.636363636363637</v>
      </c>
      <c r="K39" s="2">
        <f t="shared" si="4"/>
        <v>29</v>
      </c>
    </row>
    <row r="40" spans="2:11" x14ac:dyDescent="0.25">
      <c r="B40" s="3">
        <f>SUM(D7:D36)</f>
        <v>441</v>
      </c>
      <c r="C40" s="3">
        <f>B40/$C$2</f>
        <v>21</v>
      </c>
      <c r="D40" s="3">
        <f>SUM(F7:F36)</f>
        <v>34</v>
      </c>
      <c r="E40" s="3">
        <f>SUM(G7:G36)</f>
        <v>423</v>
      </c>
      <c r="J40" s="2">
        <f t="shared" si="5"/>
        <v>30.06818181818182</v>
      </c>
      <c r="K40" s="2">
        <f t="shared" si="4"/>
        <v>30</v>
      </c>
    </row>
    <row r="41" spans="2:11" x14ac:dyDescent="0.25">
      <c r="J41" s="2">
        <f t="shared" si="5"/>
        <v>31.5</v>
      </c>
      <c r="K41" s="2">
        <f t="shared" si="4"/>
        <v>32</v>
      </c>
    </row>
    <row r="42" spans="2:11" x14ac:dyDescent="0.25">
      <c r="B42" s="20" t="s">
        <v>13</v>
      </c>
    </row>
    <row r="43" spans="2:11" x14ac:dyDescent="0.25">
      <c r="B43" s="16" t="s">
        <v>25</v>
      </c>
      <c r="C43" s="16" t="s">
        <v>30</v>
      </c>
      <c r="D43" s="16" t="s">
        <v>31</v>
      </c>
      <c r="E43" s="16" t="s">
        <v>26</v>
      </c>
      <c r="F43" s="16" t="s">
        <v>24</v>
      </c>
    </row>
    <row r="44" spans="2:11" x14ac:dyDescent="0.25">
      <c r="B44" s="3">
        <f>N11*B40</f>
        <v>22050</v>
      </c>
      <c r="C44" s="3">
        <f>C40*L12</f>
        <v>3150</v>
      </c>
      <c r="D44" s="3">
        <f>L13*N11*D40</f>
        <v>340</v>
      </c>
      <c r="E44" s="3">
        <f>N15*E40</f>
        <v>31725</v>
      </c>
      <c r="F44" s="3">
        <f>SUM(B44:E44)</f>
        <v>57265</v>
      </c>
    </row>
    <row r="61" spans="2:2" x14ac:dyDescent="0.25">
      <c r="B61" s="21"/>
    </row>
  </sheetData>
  <mergeCells count="9">
    <mergeCell ref="F38:G38"/>
    <mergeCell ref="J5:N5"/>
    <mergeCell ref="L6:N6"/>
    <mergeCell ref="J8:J9"/>
    <mergeCell ref="K8:K9"/>
    <mergeCell ref="J10:J11"/>
    <mergeCell ref="K10:K11"/>
    <mergeCell ref="J14:J15"/>
    <mergeCell ref="K14:K1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Basic data</vt:lpstr>
      <vt:lpstr>Demand data (1)</vt:lpstr>
      <vt:lpstr>Demand data (2)</vt:lpstr>
      <vt:lpstr>EOQ (1)</vt:lpstr>
      <vt:lpstr>EOQ (2)</vt:lpstr>
      <vt:lpstr>EOQ (3)</vt:lpstr>
      <vt:lpstr>EOQ (4)</vt:lpstr>
      <vt:lpstr>EOQ (5)</vt:lpstr>
      <vt:lpstr>EOQ (6)</vt:lpstr>
      <vt:lpstr>(Q,r) Calculation (1), (2), (3)</vt:lpstr>
      <vt:lpstr>(Q,r) Calculation (4), (5), (6)</vt:lpstr>
      <vt:lpstr>(Q,r) (1)</vt:lpstr>
      <vt:lpstr>(Q,r) (2)</vt:lpstr>
      <vt:lpstr>(Q,r) (3)</vt:lpstr>
      <vt:lpstr>(Q,r) (4)</vt:lpstr>
      <vt:lpstr>(Q,r) (5)</vt:lpstr>
      <vt:lpstr>(Q,r) (6)</vt:lpstr>
    </vt:vector>
  </TitlesOfParts>
  <Company>MSA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김민주</dc:creator>
  <cp:lastModifiedBy>장서현</cp:lastModifiedBy>
  <cp:lastPrinted>2013-09-24T17:25:33Z</cp:lastPrinted>
  <dcterms:created xsi:type="dcterms:W3CDTF">2006-09-13T08:37:18Z</dcterms:created>
  <dcterms:modified xsi:type="dcterms:W3CDTF">2024-04-08T07:05:04Z</dcterms:modified>
</cp:coreProperties>
</file>