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gseohyun/Documents/workspace/undergrad-coursework/IIE3107/"/>
    </mc:Choice>
  </mc:AlternateContent>
  <xr:revisionPtr revIDLastSave="0" documentId="13_ncr:1_{4ABA6307-8B48-2943-93E3-A5F9A41201BC}" xr6:coauthVersionLast="47" xr6:coauthVersionMax="47" xr10:uidLastSave="{00000000-0000-0000-0000-000000000000}"/>
  <bookViews>
    <workbookView xWindow="0" yWindow="860" windowWidth="38400" windowHeight="24000" xr2:uid="{31CAFB95-A5AC-ED49-B7BC-445E7B45A0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" l="1"/>
  <c r="L19" i="1"/>
  <c r="L20" i="1"/>
  <c r="L16" i="1"/>
  <c r="L15" i="1"/>
  <c r="AB4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" i="1"/>
  <c r="AC22" i="1" s="1"/>
  <c r="AD22" i="1" s="1"/>
  <c r="AB3" i="1"/>
  <c r="AB5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" i="1"/>
  <c r="W6" i="1"/>
  <c r="AB22" i="1" s="1"/>
  <c r="AB25" i="1" s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56" i="1"/>
  <c r="L72" i="1" s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56" i="1"/>
  <c r="J72" i="1"/>
  <c r="K72" i="1" s="1"/>
  <c r="D57" i="1"/>
  <c r="D76" i="1" s="1"/>
  <c r="D58" i="1"/>
  <c r="G58" i="1" s="1"/>
  <c r="D59" i="1"/>
  <c r="G59" i="1" s="1"/>
  <c r="D60" i="1"/>
  <c r="D61" i="1"/>
  <c r="D62" i="1"/>
  <c r="D63" i="1"/>
  <c r="D64" i="1"/>
  <c r="D65" i="1"/>
  <c r="D66" i="1"/>
  <c r="G66" i="1" s="1"/>
  <c r="D67" i="1"/>
  <c r="G67" i="1" s="1"/>
  <c r="D68" i="1"/>
  <c r="D69" i="1"/>
  <c r="D70" i="1"/>
  <c r="D71" i="1"/>
  <c r="D72" i="1"/>
  <c r="D73" i="1"/>
  <c r="D74" i="1"/>
  <c r="G74" i="1" s="1"/>
  <c r="D75" i="1"/>
  <c r="G75" i="1" s="1"/>
  <c r="D56" i="1"/>
  <c r="B76" i="1"/>
  <c r="C76" i="1"/>
  <c r="R46" i="1"/>
  <c r="Q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K46" i="1"/>
  <c r="L40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26" i="1"/>
  <c r="J46" i="1"/>
  <c r="F46" i="1"/>
  <c r="G45" i="1"/>
  <c r="G44" i="1"/>
  <c r="G43" i="1"/>
  <c r="G42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B4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6" i="1"/>
  <c r="G73" i="1" l="1"/>
  <c r="G65" i="1"/>
  <c r="K74" i="1"/>
  <c r="K76" i="1"/>
  <c r="K75" i="1"/>
  <c r="T39" i="1"/>
  <c r="G71" i="1"/>
  <c r="G63" i="1"/>
  <c r="L76" i="1"/>
  <c r="L74" i="1"/>
  <c r="L75" i="1"/>
  <c r="T32" i="1"/>
  <c r="T40" i="1"/>
  <c r="G70" i="1"/>
  <c r="G62" i="1"/>
  <c r="G61" i="1"/>
  <c r="F60" i="1"/>
  <c r="F68" i="1"/>
  <c r="F56" i="1"/>
  <c r="E63" i="1"/>
  <c r="E71" i="1"/>
  <c r="C78" i="1"/>
  <c r="E67" i="1"/>
  <c r="F65" i="1"/>
  <c r="E60" i="1"/>
  <c r="F59" i="1"/>
  <c r="E70" i="1"/>
  <c r="F61" i="1"/>
  <c r="F69" i="1"/>
  <c r="E56" i="1"/>
  <c r="E64" i="1"/>
  <c r="E72" i="1"/>
  <c r="F64" i="1"/>
  <c r="E59" i="1"/>
  <c r="E75" i="1"/>
  <c r="E68" i="1"/>
  <c r="E61" i="1"/>
  <c r="F75" i="1"/>
  <c r="C80" i="1"/>
  <c r="F62" i="1"/>
  <c r="F70" i="1"/>
  <c r="E57" i="1"/>
  <c r="E65" i="1"/>
  <c r="E73" i="1"/>
  <c r="F72" i="1"/>
  <c r="F73" i="1"/>
  <c r="F58" i="1"/>
  <c r="E69" i="1"/>
  <c r="F67" i="1"/>
  <c r="C79" i="1"/>
  <c r="F63" i="1"/>
  <c r="F71" i="1"/>
  <c r="E58" i="1"/>
  <c r="E66" i="1"/>
  <c r="E74" i="1"/>
  <c r="F57" i="1"/>
  <c r="F66" i="1"/>
  <c r="F74" i="1"/>
  <c r="E62" i="1"/>
  <c r="G72" i="1"/>
  <c r="G64" i="1"/>
  <c r="G69" i="1"/>
  <c r="T34" i="1"/>
  <c r="T42" i="1"/>
  <c r="G56" i="1"/>
  <c r="G68" i="1"/>
  <c r="G60" i="1"/>
  <c r="AB6" i="1"/>
  <c r="S46" i="1"/>
  <c r="G57" i="1"/>
  <c r="AB24" i="1"/>
  <c r="AB26" i="1"/>
  <c r="C46" i="1"/>
  <c r="C49" i="1" s="1"/>
  <c r="C48" i="1"/>
  <c r="L46" i="1"/>
  <c r="G46" i="1"/>
  <c r="T44" i="1" l="1"/>
  <c r="T45" i="1"/>
  <c r="T30" i="1"/>
  <c r="T28" i="1"/>
  <c r="T36" i="1"/>
  <c r="T37" i="1"/>
  <c r="T38" i="1"/>
  <c r="T29" i="1"/>
  <c r="T26" i="1"/>
  <c r="T35" i="1"/>
  <c r="T41" i="1"/>
  <c r="C50" i="1"/>
  <c r="T33" i="1"/>
  <c r="T43" i="1"/>
  <c r="T31" i="1"/>
  <c r="T27" i="1"/>
  <c r="M26" i="1"/>
  <c r="L50" i="1"/>
  <c r="L48" i="1"/>
  <c r="L49" i="1"/>
  <c r="N27" i="1"/>
  <c r="N35" i="1"/>
  <c r="N43" i="1"/>
  <c r="N42" i="1"/>
  <c r="N28" i="1"/>
  <c r="N36" i="1"/>
  <c r="N44" i="1"/>
  <c r="N37" i="1"/>
  <c r="N45" i="1"/>
  <c r="N30" i="1"/>
  <c r="N38" i="1"/>
  <c r="N31" i="1"/>
  <c r="N39" i="1"/>
  <c r="N32" i="1"/>
  <c r="N40" i="1"/>
  <c r="N33" i="1"/>
  <c r="N41" i="1"/>
  <c r="N29" i="1"/>
  <c r="N34" i="1"/>
  <c r="G50" i="1"/>
  <c r="G48" i="1"/>
  <c r="N26" i="1"/>
  <c r="M35" i="1"/>
  <c r="M43" i="1"/>
  <c r="M36" i="1"/>
  <c r="M44" i="1"/>
  <c r="M29" i="1"/>
  <c r="M37" i="1"/>
  <c r="M45" i="1"/>
  <c r="M30" i="1"/>
  <c r="M27" i="1"/>
  <c r="M31" i="1"/>
  <c r="M28" i="1"/>
  <c r="M32" i="1"/>
  <c r="M42" i="1"/>
  <c r="M38" i="1"/>
  <c r="M39" i="1"/>
  <c r="M40" i="1"/>
  <c r="M41" i="1"/>
  <c r="M34" i="1"/>
  <c r="M33" i="1"/>
  <c r="G49" i="1"/>
</calcChain>
</file>

<file path=xl/sharedStrings.xml><?xml version="1.0" encoding="utf-8"?>
<sst xmlns="http://schemas.openxmlformats.org/spreadsheetml/2006/main" count="56" uniqueCount="22">
  <si>
    <t>x</t>
  </si>
  <si>
    <t>p</t>
  </si>
  <si>
    <t>UCL</t>
  </si>
  <si>
    <t>CL</t>
  </si>
  <si>
    <t>LCL</t>
  </si>
  <si>
    <t>n</t>
  </si>
  <si>
    <t>ucl</t>
  </si>
  <si>
    <t>lcl</t>
  </si>
  <si>
    <t>cl</t>
  </si>
  <si>
    <t>z</t>
  </si>
  <si>
    <t>u</t>
  </si>
  <si>
    <t>n=4</t>
  </si>
  <si>
    <t>n=8</t>
  </si>
  <si>
    <t>u'</t>
  </si>
  <si>
    <t>x1</t>
  </si>
  <si>
    <t>x2</t>
  </si>
  <si>
    <t>x3</t>
  </si>
  <si>
    <t>x4</t>
  </si>
  <si>
    <t>x5</t>
  </si>
  <si>
    <t>x_bar</t>
  </si>
  <si>
    <t>Range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</si>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</sst>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222648</xdr:colOff>
      <xdr:row>0</xdr:row>
      <xdr:rowOff>67072</xdr:rowOff>
    </xdr:from>
    <xdr:to>
      <xdr:col>9</xdr:col>
      <xdr:colOff>471731</xdr:colOff>
      <xdr:row>22</xdr:row>
      <xdr:rowOff>148344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66300D-5EA4-1792-F678-2A37570F3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648" y="67072"/>
          <a:ext cx="7826749" cy="455167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14</xdr:col>
      <xdr:colOff>357909</xdr:colOff>
      <xdr:row>11</xdr:row>
      <xdr:rowOff>44914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788B85-1357-2B77-B2D6-85AEAB757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7909" y="415636"/>
          <a:ext cx="3960091" cy="1915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683B-9CA6-6B4A-B081-7149F7B1B6F9}">
  <dimension ref="A1:AD80"/>
  <sheetViews>
    <sheetView tabSelected="1" topLeftCell="A2" zoomScale="110" zoomScaleNormal="110" workbookViewId="0">
      <selection activeCell="P15" sqref="P15"/>
    </sheetView>
  </sheetViews>
  <sheetFormatPr baseColWidth="10" defaultRowHeight="16" x14ac:dyDescent="0.2"/>
  <cols>
    <col min="5" max="5" width="21.5" customWidth="1"/>
    <col min="6" max="6" width="12.5" bestFit="1" customWidth="1"/>
    <col min="12" max="13" width="12.6640625" bestFit="1" customWidth="1"/>
  </cols>
  <sheetData>
    <row r="1" spans="2:29" x14ac:dyDescent="0.2">
      <c r="B1" s="1"/>
      <c r="O1" s="1"/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</row>
    <row r="2" spans="2:29" x14ac:dyDescent="0.2">
      <c r="B2" s="1"/>
      <c r="O2" s="1"/>
      <c r="V2">
        <v>1</v>
      </c>
      <c r="W2">
        <v>-30</v>
      </c>
      <c r="X2">
        <v>50</v>
      </c>
      <c r="Y2">
        <v>-20</v>
      </c>
      <c r="Z2">
        <v>10</v>
      </c>
      <c r="AA2">
        <v>30</v>
      </c>
      <c r="AB2">
        <f>AVERAGE(W2:AA2)</f>
        <v>8</v>
      </c>
      <c r="AC2">
        <f>MAX(W2:AA2)-MIN(W2:AA2)</f>
        <v>80</v>
      </c>
    </row>
    <row r="3" spans="2:29" x14ac:dyDescent="0.2">
      <c r="B3" s="1"/>
      <c r="O3" s="1"/>
      <c r="V3">
        <v>2</v>
      </c>
      <c r="W3">
        <v>0</v>
      </c>
      <c r="X3">
        <v>50</v>
      </c>
      <c r="Y3">
        <v>-60</v>
      </c>
      <c r="Z3">
        <v>-20</v>
      </c>
      <c r="AA3">
        <v>30</v>
      </c>
      <c r="AB3">
        <f t="shared" ref="AB3:AB21" si="0">AVERAGE(W3:AA3)</f>
        <v>0</v>
      </c>
      <c r="AC3">
        <f t="shared" ref="AC3:AC21" si="1">MAX(W3:AA3)-MIN(W3:AA3)</f>
        <v>110</v>
      </c>
    </row>
    <row r="4" spans="2:29" x14ac:dyDescent="0.2">
      <c r="B4" s="1"/>
      <c r="O4" s="1"/>
      <c r="V4">
        <v>3</v>
      </c>
      <c r="W4">
        <v>-50</v>
      </c>
      <c r="X4">
        <v>10</v>
      </c>
      <c r="Y4">
        <v>20</v>
      </c>
      <c r="Z4">
        <v>30</v>
      </c>
      <c r="AA4">
        <v>20</v>
      </c>
      <c r="AB4">
        <f t="shared" si="0"/>
        <v>6</v>
      </c>
      <c r="AC4">
        <f t="shared" si="1"/>
        <v>80</v>
      </c>
    </row>
    <row r="5" spans="2:29" x14ac:dyDescent="0.2">
      <c r="B5" s="1"/>
      <c r="O5" s="1"/>
      <c r="V5">
        <v>4</v>
      </c>
      <c r="W5">
        <v>-10</v>
      </c>
      <c r="X5">
        <v>-10</v>
      </c>
      <c r="Y5">
        <v>30</v>
      </c>
      <c r="Z5">
        <v>-20</v>
      </c>
      <c r="AA5">
        <v>50</v>
      </c>
      <c r="AB5">
        <f t="shared" si="0"/>
        <v>8</v>
      </c>
      <c r="AC5">
        <f t="shared" si="1"/>
        <v>70</v>
      </c>
    </row>
    <row r="6" spans="2:29" x14ac:dyDescent="0.2">
      <c r="B6" s="1"/>
      <c r="O6" s="1"/>
      <c r="V6">
        <v>5</v>
      </c>
      <c r="W6">
        <f>20</f>
        <v>20</v>
      </c>
      <c r="X6">
        <v>-40</v>
      </c>
      <c r="Y6">
        <v>50</v>
      </c>
      <c r="Z6">
        <v>20</v>
      </c>
      <c r="AA6">
        <v>10</v>
      </c>
      <c r="AB6">
        <f t="shared" si="0"/>
        <v>12</v>
      </c>
      <c r="AC6">
        <f t="shared" si="1"/>
        <v>90</v>
      </c>
    </row>
    <row r="7" spans="2:29" x14ac:dyDescent="0.2">
      <c r="B7" s="1"/>
      <c r="O7" s="1"/>
      <c r="V7">
        <v>6</v>
      </c>
      <c r="W7">
        <v>0</v>
      </c>
      <c r="X7">
        <v>0</v>
      </c>
      <c r="Y7">
        <v>40</v>
      </c>
      <c r="Z7">
        <v>-40</v>
      </c>
      <c r="AA7">
        <v>20</v>
      </c>
      <c r="AB7">
        <f t="shared" si="0"/>
        <v>4</v>
      </c>
      <c r="AC7">
        <f t="shared" si="1"/>
        <v>80</v>
      </c>
    </row>
    <row r="8" spans="2:29" x14ac:dyDescent="0.2">
      <c r="B8" s="1"/>
      <c r="O8" s="1"/>
      <c r="V8">
        <v>7</v>
      </c>
      <c r="W8">
        <v>0</v>
      </c>
      <c r="X8">
        <v>0</v>
      </c>
      <c r="Y8">
        <v>20</v>
      </c>
      <c r="Z8">
        <v>-20</v>
      </c>
      <c r="AA8">
        <v>-10</v>
      </c>
      <c r="AB8">
        <f t="shared" si="0"/>
        <v>-2</v>
      </c>
      <c r="AC8">
        <f t="shared" si="1"/>
        <v>40</v>
      </c>
    </row>
    <row r="9" spans="2:29" x14ac:dyDescent="0.2">
      <c r="B9" s="1"/>
      <c r="O9" s="1"/>
      <c r="V9">
        <v>8</v>
      </c>
      <c r="W9">
        <v>70</v>
      </c>
      <c r="X9">
        <v>-30</v>
      </c>
      <c r="Y9">
        <v>30</v>
      </c>
      <c r="Z9">
        <v>-10</v>
      </c>
      <c r="AA9">
        <v>0</v>
      </c>
      <c r="AB9">
        <f t="shared" si="0"/>
        <v>12</v>
      </c>
      <c r="AC9">
        <f t="shared" si="1"/>
        <v>100</v>
      </c>
    </row>
    <row r="10" spans="2:29" x14ac:dyDescent="0.2">
      <c r="B10" s="1"/>
      <c r="O10" s="1"/>
      <c r="V10">
        <v>9</v>
      </c>
      <c r="W10">
        <v>0</v>
      </c>
      <c r="X10">
        <v>0</v>
      </c>
      <c r="Y10">
        <v>20</v>
      </c>
      <c r="Z10">
        <v>-20</v>
      </c>
      <c r="AA10">
        <v>10</v>
      </c>
      <c r="AB10">
        <f t="shared" si="0"/>
        <v>2</v>
      </c>
      <c r="AC10">
        <f t="shared" si="1"/>
        <v>40</v>
      </c>
    </row>
    <row r="11" spans="2:29" x14ac:dyDescent="0.2">
      <c r="B11" s="1"/>
      <c r="O11" s="1"/>
      <c r="V11">
        <v>10</v>
      </c>
      <c r="W11">
        <v>10</v>
      </c>
      <c r="X11">
        <v>20</v>
      </c>
      <c r="Y11">
        <v>30</v>
      </c>
      <c r="Z11">
        <v>10</v>
      </c>
      <c r="AA11">
        <v>50</v>
      </c>
      <c r="AB11">
        <f t="shared" si="0"/>
        <v>24</v>
      </c>
      <c r="AC11">
        <f t="shared" si="1"/>
        <v>40</v>
      </c>
    </row>
    <row r="12" spans="2:29" x14ac:dyDescent="0.2">
      <c r="B12" s="1"/>
      <c r="O12" s="1"/>
      <c r="V12">
        <v>11</v>
      </c>
      <c r="W12">
        <v>40</v>
      </c>
      <c r="X12">
        <v>0</v>
      </c>
      <c r="Y12">
        <v>20</v>
      </c>
      <c r="Z12">
        <v>0</v>
      </c>
      <c r="AA12">
        <v>20</v>
      </c>
      <c r="AB12">
        <f t="shared" si="0"/>
        <v>16</v>
      </c>
      <c r="AC12">
        <f t="shared" si="1"/>
        <v>40</v>
      </c>
    </row>
    <row r="13" spans="2:29" x14ac:dyDescent="0.2">
      <c r="B13" s="1"/>
      <c r="O13" s="1"/>
      <c r="V13">
        <v>12</v>
      </c>
      <c r="W13">
        <v>30</v>
      </c>
      <c r="X13">
        <v>20</v>
      </c>
      <c r="Y13">
        <v>30</v>
      </c>
      <c r="Z13">
        <v>10</v>
      </c>
      <c r="AA13">
        <v>40</v>
      </c>
      <c r="AB13">
        <f t="shared" si="0"/>
        <v>26</v>
      </c>
      <c r="AC13">
        <f t="shared" si="1"/>
        <v>30</v>
      </c>
    </row>
    <row r="14" spans="2:29" x14ac:dyDescent="0.2">
      <c r="B14" s="1"/>
      <c r="O14" s="1"/>
      <c r="P14">
        <f>_xlfn.NORM.S.DIST(0.198, TRUE)-_xlfn.NORM.S.DIST(-5.8, TRUE)</f>
        <v>0.57847746481901718</v>
      </c>
      <c r="V14">
        <v>13</v>
      </c>
      <c r="W14">
        <v>30</v>
      </c>
      <c r="X14">
        <v>-30</v>
      </c>
      <c r="Y14">
        <v>0</v>
      </c>
      <c r="Z14">
        <v>10</v>
      </c>
      <c r="AA14">
        <v>10</v>
      </c>
      <c r="AB14">
        <f t="shared" si="0"/>
        <v>4</v>
      </c>
      <c r="AC14">
        <f t="shared" si="1"/>
        <v>60</v>
      </c>
    </row>
    <row r="15" spans="2:29" x14ac:dyDescent="0.2">
      <c r="B15" s="1"/>
      <c r="L15">
        <f>(110-95)/12</f>
        <v>1.25</v>
      </c>
      <c r="O15" s="1"/>
      <c r="V15">
        <v>14</v>
      </c>
      <c r="W15">
        <v>30</v>
      </c>
      <c r="X15">
        <v>-10</v>
      </c>
      <c r="Y15">
        <v>50</v>
      </c>
      <c r="Z15">
        <v>-10</v>
      </c>
      <c r="AA15">
        <v>-30</v>
      </c>
      <c r="AB15">
        <f t="shared" si="0"/>
        <v>6</v>
      </c>
      <c r="AC15">
        <f t="shared" si="1"/>
        <v>80</v>
      </c>
    </row>
    <row r="16" spans="2:29" x14ac:dyDescent="0.2">
      <c r="B16" s="1"/>
      <c r="L16">
        <f>4/6</f>
        <v>0.66666666666666663</v>
      </c>
      <c r="O16" s="1"/>
      <c r="V16">
        <v>15</v>
      </c>
      <c r="W16">
        <v>10</v>
      </c>
      <c r="X16">
        <v>-10</v>
      </c>
      <c r="Y16">
        <v>50</v>
      </c>
      <c r="Z16">
        <v>40</v>
      </c>
      <c r="AA16">
        <v>0</v>
      </c>
      <c r="AB16">
        <f t="shared" si="0"/>
        <v>18</v>
      </c>
      <c r="AC16">
        <f t="shared" si="1"/>
        <v>60</v>
      </c>
    </row>
    <row r="17" spans="1:30" x14ac:dyDescent="0.2">
      <c r="B17" s="1"/>
      <c r="O17" s="1"/>
      <c r="V17">
        <v>16</v>
      </c>
      <c r="W17">
        <v>0</v>
      </c>
      <c r="X17">
        <v>0</v>
      </c>
      <c r="Y17">
        <v>30</v>
      </c>
      <c r="Z17">
        <v>-10</v>
      </c>
      <c r="AA17">
        <v>0</v>
      </c>
      <c r="AB17">
        <f t="shared" si="0"/>
        <v>4</v>
      </c>
      <c r="AC17">
        <f t="shared" si="1"/>
        <v>40</v>
      </c>
    </row>
    <row r="18" spans="1:30" x14ac:dyDescent="0.2">
      <c r="B18" s="1"/>
      <c r="O18" s="1"/>
      <c r="V18">
        <v>17</v>
      </c>
      <c r="W18">
        <v>20</v>
      </c>
      <c r="X18">
        <v>20</v>
      </c>
      <c r="Y18">
        <v>30</v>
      </c>
      <c r="Z18">
        <v>30</v>
      </c>
      <c r="AA18">
        <v>-20</v>
      </c>
      <c r="AB18">
        <f t="shared" si="0"/>
        <v>16</v>
      </c>
      <c r="AC18">
        <f t="shared" si="1"/>
        <v>50</v>
      </c>
    </row>
    <row r="19" spans="1:30" x14ac:dyDescent="0.2">
      <c r="B19" s="1"/>
      <c r="L19">
        <f>_xlfn.NORM.S.DIST(-2, TRUE) + 1- _xlfn.NORM.S.DIST(11/2, TRUE)</f>
        <v>2.2750150937741576E-2</v>
      </c>
      <c r="O19" s="1"/>
      <c r="V19">
        <v>18</v>
      </c>
      <c r="W19">
        <v>10</v>
      </c>
      <c r="X19">
        <v>-20</v>
      </c>
      <c r="Y19">
        <v>50</v>
      </c>
      <c r="Z19">
        <v>30</v>
      </c>
      <c r="AA19">
        <v>10</v>
      </c>
      <c r="AB19">
        <f t="shared" si="0"/>
        <v>16</v>
      </c>
      <c r="AC19">
        <f t="shared" si="1"/>
        <v>70</v>
      </c>
    </row>
    <row r="20" spans="1:30" x14ac:dyDescent="0.2">
      <c r="B20" s="1"/>
      <c r="L20">
        <f>(110-95)/12</f>
        <v>1.25</v>
      </c>
      <c r="O20" s="1"/>
      <c r="V20">
        <v>19</v>
      </c>
      <c r="W20">
        <v>50</v>
      </c>
      <c r="X20">
        <v>-10</v>
      </c>
      <c r="Y20">
        <v>40</v>
      </c>
      <c r="Z20">
        <v>20</v>
      </c>
      <c r="AA20">
        <v>0</v>
      </c>
      <c r="AB20">
        <f t="shared" si="0"/>
        <v>20</v>
      </c>
      <c r="AC20">
        <f t="shared" si="1"/>
        <v>60</v>
      </c>
    </row>
    <row r="21" spans="1:30" x14ac:dyDescent="0.2">
      <c r="B21" s="1"/>
      <c r="O21" s="1"/>
      <c r="V21">
        <v>20</v>
      </c>
      <c r="W21">
        <v>50</v>
      </c>
      <c r="X21">
        <v>0</v>
      </c>
      <c r="Y21">
        <v>0</v>
      </c>
      <c r="Z21">
        <v>30</v>
      </c>
      <c r="AA21">
        <v>10</v>
      </c>
      <c r="AB21">
        <f t="shared" si="0"/>
        <v>18</v>
      </c>
      <c r="AC21">
        <f t="shared" si="1"/>
        <v>50</v>
      </c>
    </row>
    <row r="22" spans="1:30" x14ac:dyDescent="0.2">
      <c r="B22" s="1"/>
      <c r="O22" s="1"/>
      <c r="AA22" t="s">
        <v>21</v>
      </c>
      <c r="AB22">
        <f>AVERAGE(W2:AA21)</f>
        <v>10.9</v>
      </c>
      <c r="AC22">
        <f>AVERAGE(AC2:AC21)</f>
        <v>63.5</v>
      </c>
      <c r="AD22">
        <f>AC22/2.326</f>
        <v>27.300085984522784</v>
      </c>
    </row>
    <row r="23" spans="1:30" x14ac:dyDescent="0.2">
      <c r="B23" s="1"/>
      <c r="O23" s="1"/>
    </row>
    <row r="24" spans="1:30" x14ac:dyDescent="0.2">
      <c r="B24" s="1"/>
      <c r="O24" s="1"/>
      <c r="AA24" t="s">
        <v>2</v>
      </c>
      <c r="AB24">
        <f>AB22+0.577*AC22</f>
        <v>47.539499999999997</v>
      </c>
    </row>
    <row r="25" spans="1:30" x14ac:dyDescent="0.2">
      <c r="B25" s="2" t="s">
        <v>0</v>
      </c>
      <c r="C25" s="2" t="s">
        <v>1</v>
      </c>
      <c r="F25" s="2" t="s">
        <v>0</v>
      </c>
      <c r="G25" s="2" t="s">
        <v>1</v>
      </c>
      <c r="J25" s="2" t="s">
        <v>0</v>
      </c>
      <c r="K25" s="2" t="s">
        <v>5</v>
      </c>
      <c r="L25" s="2" t="s">
        <v>1</v>
      </c>
      <c r="M25" s="2" t="s">
        <v>6</v>
      </c>
      <c r="N25" s="2" t="s">
        <v>7</v>
      </c>
      <c r="Q25" s="2" t="s">
        <v>0</v>
      </c>
      <c r="R25" s="2" t="s">
        <v>5</v>
      </c>
      <c r="S25" s="2" t="s">
        <v>1</v>
      </c>
      <c r="T25" s="2" t="s">
        <v>9</v>
      </c>
      <c r="AA25" t="s">
        <v>3</v>
      </c>
      <c r="AB25">
        <f>AB22</f>
        <v>10.9</v>
      </c>
    </row>
    <row r="26" spans="1:30" x14ac:dyDescent="0.2">
      <c r="A26">
        <v>1</v>
      </c>
      <c r="B26" s="2">
        <v>0</v>
      </c>
      <c r="C26" s="2">
        <f>B26/50</f>
        <v>0</v>
      </c>
      <c r="E26">
        <v>1</v>
      </c>
      <c r="F26" s="2">
        <v>0</v>
      </c>
      <c r="G26" s="2">
        <f>F26/50</f>
        <v>0</v>
      </c>
      <c r="I26">
        <v>1</v>
      </c>
      <c r="J26" s="2">
        <v>3</v>
      </c>
      <c r="K26" s="2">
        <v>200</v>
      </c>
      <c r="L26" s="2">
        <f>J26/K26</f>
        <v>1.4999999999999999E-2</v>
      </c>
      <c r="M26">
        <f>$L$46+3*SQRT($L$46*(1-$L$46)/K26)</f>
        <v>4.7220019086947167E-2</v>
      </c>
      <c r="N26">
        <f>MAX($L$46-3*SQRT($L$46*(1-$L$46)/K26), 0)</f>
        <v>0</v>
      </c>
      <c r="P26">
        <v>1</v>
      </c>
      <c r="Q26" s="2">
        <v>3</v>
      </c>
      <c r="R26" s="2">
        <v>200</v>
      </c>
      <c r="S26" s="2">
        <f>Q26/R26</f>
        <v>1.4999999999999999E-2</v>
      </c>
      <c r="T26">
        <f>(S26-$S$46)/SQRT($S$46*(1-$S$46)/R26)</f>
        <v>-0.37463134754093858</v>
      </c>
      <c r="AA26" t="s">
        <v>4</v>
      </c>
      <c r="AB26">
        <f>AB22-0.577*AC22</f>
        <v>-25.7395</v>
      </c>
    </row>
    <row r="27" spans="1:30" x14ac:dyDescent="0.2">
      <c r="A27">
        <v>2</v>
      </c>
      <c r="B27" s="2">
        <v>3</v>
      </c>
      <c r="C27" s="2">
        <f t="shared" ref="C27:C45" si="2">B27/50</f>
        <v>0.06</v>
      </c>
      <c r="E27">
        <v>2</v>
      </c>
      <c r="F27" s="2">
        <v>3</v>
      </c>
      <c r="G27" s="2">
        <f t="shared" ref="G27:G45" si="3">F27/50</f>
        <v>0.06</v>
      </c>
      <c r="I27">
        <v>2</v>
      </c>
      <c r="J27" s="2">
        <v>4</v>
      </c>
      <c r="K27" s="2">
        <v>250</v>
      </c>
      <c r="L27" s="2">
        <f t="shared" ref="L27:L45" si="4">J27/K27</f>
        <v>1.6E-2</v>
      </c>
      <c r="M27">
        <f>$L$46+3*SQRT($L$46*(1-$L$46)/K27)</f>
        <v>4.4196081740258297E-2</v>
      </c>
      <c r="N27">
        <f t="shared" ref="N27:N45" si="5">MAX($L$46-3*SQRT($L$46*(1-$L$46)/K27), 0)</f>
        <v>0</v>
      </c>
      <c r="P27">
        <v>2</v>
      </c>
      <c r="Q27" s="2">
        <v>4</v>
      </c>
      <c r="R27" s="2">
        <v>250</v>
      </c>
      <c r="S27" s="2">
        <f t="shared" ref="S27:S45" si="6">Q27/R27</f>
        <v>1.6E-2</v>
      </c>
      <c r="T27">
        <f t="shared" ref="T27:T45" si="7">(S27-$S$46)/SQRT($S$46*(1-$S$46)/R27)</f>
        <v>-0.301750942589745</v>
      </c>
    </row>
    <row r="28" spans="1:30" x14ac:dyDescent="0.2">
      <c r="A28">
        <v>3</v>
      </c>
      <c r="B28" s="2">
        <v>4</v>
      </c>
      <c r="C28" s="2">
        <f t="shared" si="2"/>
        <v>0.08</v>
      </c>
      <c r="E28">
        <v>3</v>
      </c>
      <c r="F28" s="2">
        <v>4</v>
      </c>
      <c r="G28" s="2">
        <f t="shared" si="3"/>
        <v>0.08</v>
      </c>
      <c r="I28">
        <v>3</v>
      </c>
      <c r="J28" s="2">
        <v>2</v>
      </c>
      <c r="K28" s="2">
        <v>240</v>
      </c>
      <c r="L28" s="2">
        <f t="shared" si="4"/>
        <v>8.3333333333333332E-3</v>
      </c>
      <c r="M28">
        <f t="shared" ref="M28:M45" si="8">$L$46+3*SQRT($L$46*(1-$L$46)/K28)</f>
        <v>4.4724368419463562E-2</v>
      </c>
      <c r="N28">
        <f t="shared" si="5"/>
        <v>0</v>
      </c>
      <c r="P28">
        <v>3</v>
      </c>
      <c r="Q28" s="2">
        <v>2</v>
      </c>
      <c r="R28" s="2">
        <v>240</v>
      </c>
      <c r="S28" s="2">
        <f t="shared" si="6"/>
        <v>8.3333333333333332E-3</v>
      </c>
      <c r="T28">
        <f t="shared" si="7"/>
        <v>-1.1752797068865575</v>
      </c>
    </row>
    <row r="29" spans="1:30" x14ac:dyDescent="0.2">
      <c r="A29">
        <v>4</v>
      </c>
      <c r="B29" s="2">
        <v>6</v>
      </c>
      <c r="C29" s="2">
        <f t="shared" si="2"/>
        <v>0.12</v>
      </c>
      <c r="E29">
        <v>4</v>
      </c>
      <c r="F29" s="2">
        <v>6</v>
      </c>
      <c r="G29" s="2">
        <f t="shared" si="3"/>
        <v>0.12</v>
      </c>
      <c r="I29">
        <v>4</v>
      </c>
      <c r="J29" s="2">
        <v>5</v>
      </c>
      <c r="K29" s="2">
        <v>300</v>
      </c>
      <c r="L29" s="2">
        <f t="shared" si="4"/>
        <v>1.6666666666666666E-2</v>
      </c>
      <c r="M29">
        <f t="shared" si="8"/>
        <v>4.1963903924023868E-2</v>
      </c>
      <c r="N29">
        <f t="shared" si="5"/>
        <v>0</v>
      </c>
      <c r="P29">
        <v>4</v>
      </c>
      <c r="Q29" s="2">
        <v>5</v>
      </c>
      <c r="R29" s="2">
        <v>300</v>
      </c>
      <c r="S29" s="2">
        <f t="shared" si="6"/>
        <v>1.6666666666666666E-2</v>
      </c>
      <c r="T29">
        <f t="shared" si="7"/>
        <v>-0.24503411230730937</v>
      </c>
    </row>
    <row r="30" spans="1:30" x14ac:dyDescent="0.2">
      <c r="A30">
        <v>5</v>
      </c>
      <c r="B30" s="2">
        <v>5</v>
      </c>
      <c r="C30" s="2">
        <f t="shared" si="2"/>
        <v>0.1</v>
      </c>
      <c r="E30">
        <v>5</v>
      </c>
      <c r="F30" s="2">
        <v>5</v>
      </c>
      <c r="G30" s="2">
        <f t="shared" si="3"/>
        <v>0.1</v>
      </c>
      <c r="I30">
        <v>5</v>
      </c>
      <c r="J30" s="2">
        <v>2</v>
      </c>
      <c r="K30" s="2">
        <v>200</v>
      </c>
      <c r="L30" s="2">
        <f t="shared" si="4"/>
        <v>0.01</v>
      </c>
      <c r="M30">
        <f t="shared" si="8"/>
        <v>4.7220019086947167E-2</v>
      </c>
      <c r="N30">
        <f t="shared" si="5"/>
        <v>0</v>
      </c>
      <c r="P30">
        <v>5</v>
      </c>
      <c r="Q30" s="2">
        <v>2</v>
      </c>
      <c r="R30" s="2">
        <v>200</v>
      </c>
      <c r="S30" s="2">
        <f t="shared" si="6"/>
        <v>0.01</v>
      </c>
      <c r="T30">
        <f t="shared" si="7"/>
        <v>-0.89831684543501866</v>
      </c>
    </row>
    <row r="31" spans="1:30" x14ac:dyDescent="0.2">
      <c r="A31">
        <v>6</v>
      </c>
      <c r="B31" s="2">
        <v>2</v>
      </c>
      <c r="C31" s="2">
        <f t="shared" si="2"/>
        <v>0.04</v>
      </c>
      <c r="E31">
        <v>6</v>
      </c>
      <c r="F31" s="2">
        <v>2</v>
      </c>
      <c r="G31" s="2">
        <f t="shared" si="3"/>
        <v>0.04</v>
      </c>
      <c r="I31">
        <v>6</v>
      </c>
      <c r="J31" s="2">
        <v>4</v>
      </c>
      <c r="K31" s="2">
        <v>250</v>
      </c>
      <c r="L31" s="2">
        <f t="shared" si="4"/>
        <v>1.6E-2</v>
      </c>
      <c r="M31">
        <f t="shared" si="8"/>
        <v>4.4196081740258297E-2</v>
      </c>
      <c r="N31">
        <f t="shared" si="5"/>
        <v>0</v>
      </c>
      <c r="P31">
        <v>6</v>
      </c>
      <c r="Q31" s="2">
        <v>4</v>
      </c>
      <c r="R31" s="2">
        <v>250</v>
      </c>
      <c r="S31" s="2">
        <f t="shared" si="6"/>
        <v>1.6E-2</v>
      </c>
      <c r="T31">
        <f t="shared" si="7"/>
        <v>-0.301750942589745</v>
      </c>
    </row>
    <row r="32" spans="1:30" x14ac:dyDescent="0.2">
      <c r="A32">
        <v>7</v>
      </c>
      <c r="B32" s="2">
        <v>8</v>
      </c>
      <c r="C32" s="2">
        <f t="shared" si="2"/>
        <v>0.16</v>
      </c>
      <c r="E32">
        <v>7</v>
      </c>
      <c r="F32" s="2">
        <v>8</v>
      </c>
      <c r="G32" s="2">
        <f t="shared" si="3"/>
        <v>0.16</v>
      </c>
      <c r="I32">
        <v>7</v>
      </c>
      <c r="J32" s="2">
        <v>3</v>
      </c>
      <c r="K32" s="2">
        <v>246</v>
      </c>
      <c r="L32" s="2">
        <f t="shared" si="4"/>
        <v>1.2195121951219513E-2</v>
      </c>
      <c r="M32">
        <f t="shared" si="8"/>
        <v>4.4403528109213733E-2</v>
      </c>
      <c r="N32">
        <f t="shared" si="5"/>
        <v>0</v>
      </c>
      <c r="P32">
        <v>7</v>
      </c>
      <c r="Q32" s="2">
        <v>3</v>
      </c>
      <c r="R32" s="2">
        <v>246</v>
      </c>
      <c r="S32" s="2">
        <f t="shared" si="6"/>
        <v>1.2195121951219513E-2</v>
      </c>
      <c r="T32">
        <f t="shared" si="7"/>
        <v>-0.74129826861589665</v>
      </c>
    </row>
    <row r="33" spans="1:20" x14ac:dyDescent="0.2">
      <c r="A33">
        <v>8</v>
      </c>
      <c r="B33" s="2">
        <v>9</v>
      </c>
      <c r="C33" s="2">
        <f t="shared" si="2"/>
        <v>0.18</v>
      </c>
      <c r="E33">
        <v>8</v>
      </c>
      <c r="F33" s="2">
        <v>9</v>
      </c>
      <c r="G33" s="2">
        <f t="shared" si="3"/>
        <v>0.18</v>
      </c>
      <c r="I33">
        <v>8</v>
      </c>
      <c r="J33" s="2">
        <v>5</v>
      </c>
      <c r="K33" s="2">
        <v>258</v>
      </c>
      <c r="L33" s="2">
        <f t="shared" si="4"/>
        <v>1.937984496124031E-2</v>
      </c>
      <c r="M33">
        <f t="shared" si="8"/>
        <v>4.3795756982445769E-2</v>
      </c>
      <c r="N33">
        <f t="shared" si="5"/>
        <v>0</v>
      </c>
      <c r="P33">
        <v>8</v>
      </c>
      <c r="Q33" s="2">
        <v>5</v>
      </c>
      <c r="R33" s="2">
        <v>258</v>
      </c>
      <c r="S33" s="2">
        <f t="shared" si="6"/>
        <v>1.937984496124031E-2</v>
      </c>
      <c r="T33">
        <f t="shared" si="7"/>
        <v>9.5520272283256366E-2</v>
      </c>
    </row>
    <row r="34" spans="1:20" x14ac:dyDescent="0.2">
      <c r="A34">
        <v>9</v>
      </c>
      <c r="B34" s="2">
        <v>4</v>
      </c>
      <c r="C34" s="2">
        <f t="shared" si="2"/>
        <v>0.08</v>
      </c>
      <c r="E34">
        <v>9</v>
      </c>
      <c r="F34" s="2">
        <v>4</v>
      </c>
      <c r="G34" s="2">
        <f t="shared" si="3"/>
        <v>0.08</v>
      </c>
      <c r="I34">
        <v>9</v>
      </c>
      <c r="J34" s="2">
        <v>2</v>
      </c>
      <c r="K34" s="2">
        <v>275</v>
      </c>
      <c r="L34" s="2">
        <f t="shared" si="4"/>
        <v>7.2727272727272727E-3</v>
      </c>
      <c r="M34">
        <f t="shared" si="8"/>
        <v>4.3003830119442185E-2</v>
      </c>
      <c r="N34">
        <f t="shared" si="5"/>
        <v>0</v>
      </c>
      <c r="P34">
        <v>9</v>
      </c>
      <c r="Q34" s="2">
        <v>2</v>
      </c>
      <c r="R34" s="2">
        <v>275</v>
      </c>
      <c r="S34" s="2">
        <f t="shared" si="6"/>
        <v>7.2727272727272727E-3</v>
      </c>
      <c r="T34">
        <f t="shared" si="7"/>
        <v>-1.3883202421740071</v>
      </c>
    </row>
    <row r="35" spans="1:20" x14ac:dyDescent="0.2">
      <c r="A35">
        <v>10</v>
      </c>
      <c r="B35" s="2">
        <v>2</v>
      </c>
      <c r="C35" s="2">
        <f t="shared" si="2"/>
        <v>0.04</v>
      </c>
      <c r="E35">
        <v>10</v>
      </c>
      <c r="F35" s="2">
        <v>2</v>
      </c>
      <c r="G35" s="2">
        <f t="shared" si="3"/>
        <v>0.04</v>
      </c>
      <c r="I35">
        <v>10</v>
      </c>
      <c r="J35" s="2">
        <v>1</v>
      </c>
      <c r="K35" s="2">
        <v>274</v>
      </c>
      <c r="L35" s="2">
        <f t="shared" si="4"/>
        <v>3.6496350364963502E-3</v>
      </c>
      <c r="M35">
        <f t="shared" si="8"/>
        <v>4.3048364261610669E-2</v>
      </c>
      <c r="N35">
        <f t="shared" si="5"/>
        <v>0</v>
      </c>
      <c r="P35">
        <v>10</v>
      </c>
      <c r="Q35" s="2">
        <v>1</v>
      </c>
      <c r="R35" s="2">
        <v>274</v>
      </c>
      <c r="S35" s="2">
        <f t="shared" si="6"/>
        <v>3.6496350364963502E-3</v>
      </c>
      <c r="T35">
        <f t="shared" si="7"/>
        <v>-1.8299545147842984</v>
      </c>
    </row>
    <row r="36" spans="1:20" x14ac:dyDescent="0.2">
      <c r="A36">
        <v>11</v>
      </c>
      <c r="B36" s="2">
        <v>6</v>
      </c>
      <c r="C36" s="2">
        <f t="shared" si="2"/>
        <v>0.12</v>
      </c>
      <c r="E36">
        <v>11</v>
      </c>
      <c r="F36" s="2">
        <v>6</v>
      </c>
      <c r="G36" s="2">
        <f t="shared" si="3"/>
        <v>0.12</v>
      </c>
      <c r="I36">
        <v>11</v>
      </c>
      <c r="J36" s="2">
        <v>0</v>
      </c>
      <c r="K36" s="2">
        <v>219</v>
      </c>
      <c r="L36" s="2">
        <f t="shared" si="4"/>
        <v>0</v>
      </c>
      <c r="M36">
        <f t="shared" si="8"/>
        <v>4.5949322217068031E-2</v>
      </c>
      <c r="N36">
        <f t="shared" si="5"/>
        <v>0</v>
      </c>
      <c r="P36">
        <v>11</v>
      </c>
      <c r="Q36" s="2">
        <v>0</v>
      </c>
      <c r="R36" s="2">
        <v>219</v>
      </c>
      <c r="S36" s="2">
        <f t="shared" si="6"/>
        <v>0</v>
      </c>
      <c r="T36">
        <f t="shared" si="7"/>
        <v>-2.0360114899367998</v>
      </c>
    </row>
    <row r="37" spans="1:20" x14ac:dyDescent="0.2">
      <c r="A37">
        <v>12</v>
      </c>
      <c r="B37" s="2">
        <v>4</v>
      </c>
      <c r="C37" s="2">
        <f t="shared" si="2"/>
        <v>0.08</v>
      </c>
      <c r="E37">
        <v>12</v>
      </c>
      <c r="F37" s="2">
        <v>4</v>
      </c>
      <c r="G37" s="2">
        <f t="shared" si="3"/>
        <v>0.08</v>
      </c>
      <c r="I37">
        <v>12</v>
      </c>
      <c r="J37" s="2">
        <v>10</v>
      </c>
      <c r="K37" s="2">
        <v>238</v>
      </c>
      <c r="L37" s="2">
        <f t="shared" si="4"/>
        <v>4.2016806722689079E-2</v>
      </c>
      <c r="M37">
        <f t="shared" si="8"/>
        <v>4.4834002003026396E-2</v>
      </c>
      <c r="N37">
        <f t="shared" si="5"/>
        <v>0</v>
      </c>
      <c r="P37">
        <v>12</v>
      </c>
      <c r="Q37" s="2">
        <v>10</v>
      </c>
      <c r="R37" s="2">
        <v>238</v>
      </c>
      <c r="S37" s="2">
        <f t="shared" si="6"/>
        <v>4.2016806722689079E-2</v>
      </c>
      <c r="T37">
        <f t="shared" si="7"/>
        <v>2.6781222358646684</v>
      </c>
    </row>
    <row r="38" spans="1:20" x14ac:dyDescent="0.2">
      <c r="A38">
        <v>13</v>
      </c>
      <c r="B38" s="2">
        <v>8</v>
      </c>
      <c r="C38" s="2">
        <f t="shared" si="2"/>
        <v>0.16</v>
      </c>
      <c r="E38">
        <v>13</v>
      </c>
      <c r="F38" s="2">
        <v>8</v>
      </c>
      <c r="G38" s="2">
        <f t="shared" si="3"/>
        <v>0.16</v>
      </c>
      <c r="I38">
        <v>13</v>
      </c>
      <c r="J38" s="2">
        <v>4</v>
      </c>
      <c r="K38" s="2">
        <v>250</v>
      </c>
      <c r="L38" s="2">
        <f t="shared" si="4"/>
        <v>1.6E-2</v>
      </c>
      <c r="M38">
        <f t="shared" si="8"/>
        <v>4.4196081740258297E-2</v>
      </c>
      <c r="N38">
        <f t="shared" si="5"/>
        <v>0</v>
      </c>
      <c r="P38">
        <v>13</v>
      </c>
      <c r="Q38" s="2">
        <v>4</v>
      </c>
      <c r="R38" s="2">
        <v>250</v>
      </c>
      <c r="S38" s="2">
        <f t="shared" si="6"/>
        <v>1.6E-2</v>
      </c>
      <c r="T38">
        <f t="shared" si="7"/>
        <v>-0.301750942589745</v>
      </c>
    </row>
    <row r="39" spans="1:20" x14ac:dyDescent="0.2">
      <c r="A39">
        <v>14</v>
      </c>
      <c r="B39" s="2">
        <v>0</v>
      </c>
      <c r="C39" s="2">
        <f t="shared" si="2"/>
        <v>0</v>
      </c>
      <c r="E39">
        <v>14</v>
      </c>
      <c r="F39" s="2">
        <v>0</v>
      </c>
      <c r="G39" s="2">
        <f t="shared" si="3"/>
        <v>0</v>
      </c>
      <c r="I39">
        <v>14</v>
      </c>
      <c r="J39" s="2">
        <v>6</v>
      </c>
      <c r="K39" s="2">
        <v>302</v>
      </c>
      <c r="L39" s="2">
        <f t="shared" si="4"/>
        <v>1.9867549668874173E-2</v>
      </c>
      <c r="M39">
        <f t="shared" si="8"/>
        <v>4.1886334786608664E-2</v>
      </c>
      <c r="N39">
        <f t="shared" si="5"/>
        <v>0</v>
      </c>
      <c r="P39">
        <v>14</v>
      </c>
      <c r="Q39" s="2">
        <v>6</v>
      </c>
      <c r="R39" s="2">
        <v>302</v>
      </c>
      <c r="S39" s="2">
        <f t="shared" si="6"/>
        <v>1.9867549668874173E-2</v>
      </c>
      <c r="T39">
        <f t="shared" si="7"/>
        <v>0.16611403783840384</v>
      </c>
    </row>
    <row r="40" spans="1:20" x14ac:dyDescent="0.2">
      <c r="A40">
        <v>15</v>
      </c>
      <c r="B40" s="2">
        <v>7</v>
      </c>
      <c r="C40" s="2">
        <f t="shared" si="2"/>
        <v>0.14000000000000001</v>
      </c>
      <c r="E40">
        <v>15</v>
      </c>
      <c r="F40" s="2">
        <v>7</v>
      </c>
      <c r="G40" s="2">
        <f t="shared" si="3"/>
        <v>0.14000000000000001</v>
      </c>
      <c r="I40">
        <v>15</v>
      </c>
      <c r="J40" s="2">
        <v>20</v>
      </c>
      <c r="K40" s="2">
        <v>219</v>
      </c>
      <c r="L40" s="2">
        <f t="shared" si="4"/>
        <v>9.1324200913242004E-2</v>
      </c>
      <c r="M40">
        <f t="shared" si="8"/>
        <v>4.5949322217068031E-2</v>
      </c>
      <c r="N40">
        <f t="shared" si="5"/>
        <v>0</v>
      </c>
      <c r="P40">
        <v>15</v>
      </c>
      <c r="Q40" s="2">
        <v>20</v>
      </c>
      <c r="R40" s="2">
        <v>219</v>
      </c>
      <c r="S40" s="2">
        <f t="shared" si="6"/>
        <v>9.1324200913242004E-2</v>
      </c>
      <c r="T40">
        <f t="shared" si="7"/>
        <v>7.9730529079173325</v>
      </c>
    </row>
    <row r="41" spans="1:20" x14ac:dyDescent="0.2">
      <c r="A41">
        <v>16</v>
      </c>
      <c r="B41" s="2">
        <v>20</v>
      </c>
      <c r="C41" s="2">
        <f t="shared" si="2"/>
        <v>0.4</v>
      </c>
      <c r="E41">
        <v>16</v>
      </c>
      <c r="F41" s="2"/>
      <c r="G41" s="2"/>
      <c r="I41">
        <v>16</v>
      </c>
      <c r="J41" s="2">
        <v>3</v>
      </c>
      <c r="K41" s="2">
        <v>246</v>
      </c>
      <c r="L41" s="2">
        <f t="shared" si="4"/>
        <v>1.2195121951219513E-2</v>
      </c>
      <c r="M41">
        <f t="shared" si="8"/>
        <v>4.4403528109213733E-2</v>
      </c>
      <c r="N41">
        <f t="shared" si="5"/>
        <v>0</v>
      </c>
      <c r="P41">
        <v>16</v>
      </c>
      <c r="Q41" s="2">
        <v>3</v>
      </c>
      <c r="R41" s="2">
        <v>246</v>
      </c>
      <c r="S41" s="2">
        <f t="shared" si="6"/>
        <v>1.2195121951219513E-2</v>
      </c>
      <c r="T41">
        <f t="shared" si="7"/>
        <v>-0.74129826861589665</v>
      </c>
    </row>
    <row r="42" spans="1:20" x14ac:dyDescent="0.2">
      <c r="A42">
        <v>17</v>
      </c>
      <c r="B42" s="2">
        <v>6</v>
      </c>
      <c r="C42" s="2">
        <f t="shared" si="2"/>
        <v>0.12</v>
      </c>
      <c r="E42">
        <v>17</v>
      </c>
      <c r="F42" s="2">
        <v>6</v>
      </c>
      <c r="G42" s="2">
        <f t="shared" si="3"/>
        <v>0.12</v>
      </c>
      <c r="I42">
        <v>17</v>
      </c>
      <c r="J42" s="2">
        <v>6</v>
      </c>
      <c r="K42" s="2">
        <v>251</v>
      </c>
      <c r="L42" s="2">
        <f t="shared" si="4"/>
        <v>2.3904382470119521E-2</v>
      </c>
      <c r="M42">
        <f t="shared" si="8"/>
        <v>4.4144996528269871E-2</v>
      </c>
      <c r="N42">
        <f t="shared" si="5"/>
        <v>0</v>
      </c>
      <c r="P42">
        <v>17</v>
      </c>
      <c r="Q42" s="2">
        <v>6</v>
      </c>
      <c r="R42" s="2">
        <v>251</v>
      </c>
      <c r="S42" s="2">
        <f t="shared" si="6"/>
        <v>2.3904382470119521E-2</v>
      </c>
      <c r="T42">
        <f t="shared" si="7"/>
        <v>0.62509583059223117</v>
      </c>
    </row>
    <row r="43" spans="1:20" x14ac:dyDescent="0.2">
      <c r="A43">
        <v>18</v>
      </c>
      <c r="B43" s="2">
        <v>1</v>
      </c>
      <c r="C43" s="2">
        <f t="shared" si="2"/>
        <v>0.02</v>
      </c>
      <c r="E43">
        <v>18</v>
      </c>
      <c r="F43" s="2">
        <v>1</v>
      </c>
      <c r="G43" s="2">
        <f t="shared" si="3"/>
        <v>0.02</v>
      </c>
      <c r="I43">
        <v>18</v>
      </c>
      <c r="J43" s="2">
        <v>7</v>
      </c>
      <c r="K43" s="2">
        <v>273</v>
      </c>
      <c r="L43" s="2">
        <f t="shared" si="4"/>
        <v>2.564102564102564E-2</v>
      </c>
      <c r="M43">
        <f t="shared" si="8"/>
        <v>4.3093142873335211E-2</v>
      </c>
      <c r="N43">
        <f t="shared" si="5"/>
        <v>0</v>
      </c>
      <c r="P43">
        <v>18</v>
      </c>
      <c r="Q43" s="2">
        <v>7</v>
      </c>
      <c r="R43" s="2">
        <v>273</v>
      </c>
      <c r="S43" s="2">
        <f t="shared" si="6"/>
        <v>2.564102564102564E-2</v>
      </c>
      <c r="T43">
        <f t="shared" si="7"/>
        <v>0.86442420222356375</v>
      </c>
    </row>
    <row r="44" spans="1:20" x14ac:dyDescent="0.2">
      <c r="A44">
        <v>19</v>
      </c>
      <c r="B44" s="2">
        <v>5</v>
      </c>
      <c r="C44" s="2">
        <f t="shared" si="2"/>
        <v>0.1</v>
      </c>
      <c r="E44">
        <v>19</v>
      </c>
      <c r="F44" s="2">
        <v>5</v>
      </c>
      <c r="G44" s="2">
        <f t="shared" si="3"/>
        <v>0.1</v>
      </c>
      <c r="I44">
        <v>19</v>
      </c>
      <c r="J44" s="2">
        <v>3</v>
      </c>
      <c r="K44" s="2">
        <v>245</v>
      </c>
      <c r="L44" s="2">
        <f t="shared" si="4"/>
        <v>1.2244897959183673E-2</v>
      </c>
      <c r="M44">
        <f t="shared" si="8"/>
        <v>4.4456181894125042E-2</v>
      </c>
      <c r="N44">
        <f t="shared" si="5"/>
        <v>0</v>
      </c>
      <c r="P44">
        <v>19</v>
      </c>
      <c r="Q44" s="2">
        <v>3</v>
      </c>
      <c r="R44" s="2">
        <v>245</v>
      </c>
      <c r="S44" s="2">
        <f t="shared" si="6"/>
        <v>1.2244897959183673E-2</v>
      </c>
      <c r="T44">
        <f t="shared" si="7"/>
        <v>-0.7340198599339367</v>
      </c>
    </row>
    <row r="45" spans="1:20" x14ac:dyDescent="0.2">
      <c r="A45">
        <v>20</v>
      </c>
      <c r="B45" s="2">
        <v>7</v>
      </c>
      <c r="C45" s="2">
        <f t="shared" si="2"/>
        <v>0.14000000000000001</v>
      </c>
      <c r="E45">
        <v>20</v>
      </c>
      <c r="F45" s="2">
        <v>7</v>
      </c>
      <c r="G45" s="2">
        <f t="shared" si="3"/>
        <v>0.14000000000000001</v>
      </c>
      <c r="I45">
        <v>20</v>
      </c>
      <c r="J45" s="2">
        <v>1</v>
      </c>
      <c r="K45" s="2">
        <v>260</v>
      </c>
      <c r="L45" s="2">
        <f t="shared" si="4"/>
        <v>3.8461538461538464E-3</v>
      </c>
      <c r="M45">
        <f t="shared" si="8"/>
        <v>4.3698574025339693E-2</v>
      </c>
      <c r="N45">
        <f t="shared" si="5"/>
        <v>0</v>
      </c>
      <c r="P45">
        <v>20</v>
      </c>
      <c r="Q45" s="2">
        <v>1</v>
      </c>
      <c r="R45" s="2">
        <v>260</v>
      </c>
      <c r="S45" s="2">
        <f t="shared" si="6"/>
        <v>3.8461538461538464E-3</v>
      </c>
      <c r="T45">
        <f t="shared" si="7"/>
        <v>-1.7591228959540648</v>
      </c>
    </row>
    <row r="46" spans="1:20" x14ac:dyDescent="0.2">
      <c r="B46" s="2">
        <f>AVERAGE(B26:B45)</f>
        <v>5.35</v>
      </c>
      <c r="C46" s="2">
        <f>AVERAGE(C26:C45)</f>
        <v>0.10700000000000001</v>
      </c>
      <c r="F46" s="2">
        <f>AVERAGE(F26:F45)</f>
        <v>4.5789473684210522</v>
      </c>
      <c r="G46" s="2">
        <f>AVERAGE(G26:G45)</f>
        <v>9.1578947368421065E-2</v>
      </c>
      <c r="J46" s="2">
        <f>AVERAGE(J26:J45)</f>
        <v>4.55</v>
      </c>
      <c r="K46" s="2">
        <f>AVERAGE(K26:K45)</f>
        <v>249.8</v>
      </c>
      <c r="L46" s="2">
        <f>AVERAGE(L26:L45)</f>
        <v>1.8576873419709542E-2</v>
      </c>
      <c r="Q46" s="2">
        <f>AVERAGE(Q26:Q45)</f>
        <v>4.55</v>
      </c>
      <c r="R46" s="2">
        <f>AVERAGE(R26:R45)</f>
        <v>249.8</v>
      </c>
      <c r="S46" s="2">
        <f>AVERAGE(S26:S45)</f>
        <v>1.8576873419709542E-2</v>
      </c>
    </row>
    <row r="47" spans="1:20" x14ac:dyDescent="0.2">
      <c r="B47" s="2"/>
      <c r="C47" s="2"/>
      <c r="F47" s="2"/>
      <c r="G47" s="2"/>
      <c r="J47" s="2"/>
      <c r="K47" s="2"/>
      <c r="L47" s="2"/>
    </row>
    <row r="48" spans="1:20" x14ac:dyDescent="0.2">
      <c r="B48" s="2" t="s">
        <v>2</v>
      </c>
      <c r="C48" s="2">
        <f>C46+3*SQRT(C46*(1-C46)/50)</f>
        <v>0.23814564422808712</v>
      </c>
      <c r="F48" s="2" t="s">
        <v>2</v>
      </c>
      <c r="G48" s="2">
        <f>G46+3*SQRT(G46*(1-G46)/50)</f>
        <v>0.21394971135278273</v>
      </c>
      <c r="J48" s="2"/>
      <c r="K48" s="2" t="s">
        <v>6</v>
      </c>
      <c r="L48" s="2">
        <f>L46+3*SQRT(L46*(1-L46)/K46)</f>
        <v>4.4206335576298467E-2</v>
      </c>
      <c r="S48" s="2" t="s">
        <v>6</v>
      </c>
      <c r="T48">
        <v>3</v>
      </c>
    </row>
    <row r="49" spans="1:20" x14ac:dyDescent="0.2">
      <c r="B49" s="2" t="s">
        <v>3</v>
      </c>
      <c r="C49" s="2">
        <f>C46</f>
        <v>0.10700000000000001</v>
      </c>
      <c r="F49" s="2" t="s">
        <v>3</v>
      </c>
      <c r="G49" s="2">
        <f>G46</f>
        <v>9.1578947368421065E-2</v>
      </c>
      <c r="J49" s="2"/>
      <c r="K49" s="2" t="s">
        <v>8</v>
      </c>
      <c r="L49" s="2">
        <f>L46</f>
        <v>1.8576873419709542E-2</v>
      </c>
      <c r="S49" s="2" t="s">
        <v>8</v>
      </c>
      <c r="T49">
        <v>0</v>
      </c>
    </row>
    <row r="50" spans="1:20" x14ac:dyDescent="0.2">
      <c r="B50" s="2" t="s">
        <v>4</v>
      </c>
      <c r="C50" s="2">
        <f>C46-3*SQRT(C46*(1-C46)/50)</f>
        <v>-2.4145644228087099E-2</v>
      </c>
      <c r="F50" s="2" t="s">
        <v>4</v>
      </c>
      <c r="G50" s="2">
        <f>G46-3*SQRT(G46*(1-G46)/50)</f>
        <v>-3.0791816615940604E-2</v>
      </c>
      <c r="J50" s="2"/>
      <c r="K50" s="2" t="s">
        <v>7</v>
      </c>
      <c r="L50" s="2">
        <f>L46-3*SQRT(L46*(1-L46)/K46)</f>
        <v>-7.052588736879379E-3</v>
      </c>
      <c r="S50" s="2" t="s">
        <v>7</v>
      </c>
      <c r="T50">
        <v>-3</v>
      </c>
    </row>
    <row r="51" spans="1:20" x14ac:dyDescent="0.2">
      <c r="B51" s="2"/>
      <c r="C51" s="2"/>
    </row>
    <row r="52" spans="1:20" x14ac:dyDescent="0.2">
      <c r="B52" s="2"/>
      <c r="C52" s="2"/>
    </row>
    <row r="53" spans="1:20" x14ac:dyDescent="0.2">
      <c r="B53" s="2"/>
      <c r="C53" s="2"/>
    </row>
    <row r="54" spans="1:20" x14ac:dyDescent="0.2">
      <c r="B54" s="2"/>
      <c r="C54" s="2"/>
    </row>
    <row r="55" spans="1:20" x14ac:dyDescent="0.2">
      <c r="B55" s="2" t="s">
        <v>5</v>
      </c>
      <c r="C55" s="2" t="s">
        <v>0</v>
      </c>
      <c r="D55" s="2" t="s">
        <v>10</v>
      </c>
      <c r="E55" s="2" t="s">
        <v>2</v>
      </c>
      <c r="F55" s="2" t="s">
        <v>4</v>
      </c>
      <c r="G55" s="2" t="s">
        <v>9</v>
      </c>
      <c r="J55" s="2" t="s">
        <v>0</v>
      </c>
      <c r="K55" s="2" t="s">
        <v>10</v>
      </c>
      <c r="L55" s="2" t="s">
        <v>13</v>
      </c>
    </row>
    <row r="56" spans="1:20" x14ac:dyDescent="0.2">
      <c r="A56">
        <v>1</v>
      </c>
      <c r="B56" s="2">
        <v>18</v>
      </c>
      <c r="C56" s="2">
        <v>12</v>
      </c>
      <c r="D56" s="2">
        <f>C56/B56</f>
        <v>0.66666666666666663</v>
      </c>
      <c r="E56">
        <f>$D$76+3*SQRT($D$76/B56)</f>
        <v>1.3765123875097958</v>
      </c>
      <c r="F56">
        <f>$D$76-3*SQRT($D$76/B56)</f>
        <v>0.14358862259121419</v>
      </c>
      <c r="G56">
        <f>(D56-$D$76)/SQRT($D$76/B56)</f>
        <v>-0.45445066941347401</v>
      </c>
      <c r="I56">
        <v>1</v>
      </c>
      <c r="J56">
        <v>1</v>
      </c>
      <c r="K56">
        <f>J56/4</f>
        <v>0.25</v>
      </c>
      <c r="L56">
        <f>J56/8</f>
        <v>0.125</v>
      </c>
    </row>
    <row r="57" spans="1:20" x14ac:dyDescent="0.2">
      <c r="A57">
        <v>2</v>
      </c>
      <c r="B57" s="2">
        <v>18</v>
      </c>
      <c r="C57" s="2">
        <v>14</v>
      </c>
      <c r="D57" s="2">
        <f t="shared" ref="D57:D75" si="9">C57/B57</f>
        <v>0.77777777777777779</v>
      </c>
      <c r="E57">
        <f>$D$76+3*SQRT($D$76/B57)</f>
        <v>1.3765123875097958</v>
      </c>
      <c r="F57">
        <f t="shared" ref="F57:F75" si="10">$D$76-3*SQRT($D$76/B57)</f>
        <v>0.14358862259121419</v>
      </c>
      <c r="G57">
        <f t="shared" ref="G57:G75" si="11">(D57-$D$76)/SQRT($D$76/B57)</f>
        <v>8.6269434810238077E-2</v>
      </c>
      <c r="I57">
        <v>2</v>
      </c>
      <c r="J57">
        <v>3</v>
      </c>
      <c r="K57">
        <f t="shared" ref="K57:K72" si="12">J57/4</f>
        <v>0.75</v>
      </c>
      <c r="L57">
        <f t="shared" ref="L57:L71" si="13">J57/8</f>
        <v>0.375</v>
      </c>
    </row>
    <row r="58" spans="1:20" x14ac:dyDescent="0.2">
      <c r="A58">
        <v>3</v>
      </c>
      <c r="B58" s="2">
        <v>24</v>
      </c>
      <c r="C58" s="2">
        <v>20</v>
      </c>
      <c r="D58" s="2">
        <f t="shared" si="9"/>
        <v>0.83333333333333337</v>
      </c>
      <c r="E58">
        <f t="shared" ref="E58:E75" si="14">$D$76+3*SQRT($D$76/B58)</f>
        <v>1.2939221557250273</v>
      </c>
      <c r="F58">
        <f t="shared" si="10"/>
        <v>0.22617885437598251</v>
      </c>
      <c r="G58">
        <f t="shared" si="11"/>
        <v>0.41180026055085828</v>
      </c>
      <c r="I58">
        <v>3</v>
      </c>
      <c r="J58">
        <v>2</v>
      </c>
      <c r="K58">
        <f t="shared" si="12"/>
        <v>0.5</v>
      </c>
      <c r="L58">
        <f t="shared" si="13"/>
        <v>0.25</v>
      </c>
    </row>
    <row r="59" spans="1:20" x14ac:dyDescent="0.2">
      <c r="A59">
        <v>4</v>
      </c>
      <c r="B59" s="2">
        <v>22</v>
      </c>
      <c r="C59" s="2">
        <v>18</v>
      </c>
      <c r="D59" s="2">
        <f t="shared" si="9"/>
        <v>0.81818181818181823</v>
      </c>
      <c r="E59">
        <f t="shared" si="14"/>
        <v>1.3176612582342253</v>
      </c>
      <c r="F59">
        <f t="shared" si="10"/>
        <v>0.20243975186678476</v>
      </c>
      <c r="G59">
        <f t="shared" si="11"/>
        <v>0.31275210960015487</v>
      </c>
      <c r="I59">
        <v>4</v>
      </c>
      <c r="J59">
        <v>1</v>
      </c>
      <c r="K59">
        <f t="shared" si="12"/>
        <v>0.25</v>
      </c>
      <c r="L59">
        <f t="shared" si="13"/>
        <v>0.125</v>
      </c>
    </row>
    <row r="60" spans="1:20" x14ac:dyDescent="0.2">
      <c r="A60">
        <v>5</v>
      </c>
      <c r="B60" s="2">
        <v>22</v>
      </c>
      <c r="C60" s="2">
        <v>15</v>
      </c>
      <c r="D60" s="2">
        <f t="shared" si="9"/>
        <v>0.68181818181818177</v>
      </c>
      <c r="E60">
        <f t="shared" si="14"/>
        <v>1.3176612582342253</v>
      </c>
      <c r="F60">
        <f t="shared" si="10"/>
        <v>0.20243975186678476</v>
      </c>
      <c r="G60">
        <f t="shared" si="11"/>
        <v>-0.42089749589108494</v>
      </c>
      <c r="I60">
        <v>5</v>
      </c>
      <c r="J60">
        <v>0</v>
      </c>
      <c r="K60">
        <f t="shared" si="12"/>
        <v>0</v>
      </c>
      <c r="L60">
        <f t="shared" si="13"/>
        <v>0</v>
      </c>
    </row>
    <row r="61" spans="1:20" x14ac:dyDescent="0.2">
      <c r="A61">
        <v>6</v>
      </c>
      <c r="B61" s="2">
        <v>22</v>
      </c>
      <c r="C61" s="2">
        <v>12</v>
      </c>
      <c r="D61" s="2">
        <f t="shared" si="9"/>
        <v>0.54545454545454541</v>
      </c>
      <c r="E61">
        <f t="shared" si="14"/>
        <v>1.3176612582342253</v>
      </c>
      <c r="F61">
        <f t="shared" si="10"/>
        <v>0.20243975186678476</v>
      </c>
      <c r="G61">
        <f t="shared" si="11"/>
        <v>-1.1545471013823241</v>
      </c>
      <c r="I61">
        <v>6</v>
      </c>
      <c r="J61">
        <v>2</v>
      </c>
      <c r="K61">
        <f t="shared" si="12"/>
        <v>0.5</v>
      </c>
      <c r="L61">
        <f t="shared" si="13"/>
        <v>0.25</v>
      </c>
    </row>
    <row r="62" spans="1:20" x14ac:dyDescent="0.2">
      <c r="A62">
        <v>7</v>
      </c>
      <c r="B62" s="2">
        <v>20</v>
      </c>
      <c r="C62" s="2">
        <v>11</v>
      </c>
      <c r="D62" s="2">
        <f t="shared" si="9"/>
        <v>0.55000000000000004</v>
      </c>
      <c r="E62">
        <f t="shared" si="14"/>
        <v>1.3448775968244133</v>
      </c>
      <c r="F62">
        <f t="shared" si="10"/>
        <v>0.17522341327659674</v>
      </c>
      <c r="G62">
        <f t="shared" si="11"/>
        <v>-1.0775005536082942</v>
      </c>
      <c r="I62">
        <v>7</v>
      </c>
      <c r="J62">
        <v>1</v>
      </c>
      <c r="K62">
        <f t="shared" si="12"/>
        <v>0.25</v>
      </c>
      <c r="L62">
        <f t="shared" si="13"/>
        <v>0.125</v>
      </c>
    </row>
    <row r="63" spans="1:20" x14ac:dyDescent="0.2">
      <c r="A63">
        <v>8</v>
      </c>
      <c r="B63" s="2">
        <v>20</v>
      </c>
      <c r="C63" s="2">
        <v>15</v>
      </c>
      <c r="D63" s="2">
        <f t="shared" si="9"/>
        <v>0.75</v>
      </c>
      <c r="E63">
        <f t="shared" si="14"/>
        <v>1.3448775968244133</v>
      </c>
      <c r="F63">
        <f t="shared" si="10"/>
        <v>0.17522341327659674</v>
      </c>
      <c r="G63">
        <f t="shared" si="11"/>
        <v>-5.1556290013957465E-2</v>
      </c>
      <c r="I63">
        <v>8</v>
      </c>
      <c r="J63">
        <v>5</v>
      </c>
      <c r="K63">
        <f t="shared" si="12"/>
        <v>1.25</v>
      </c>
      <c r="L63">
        <f t="shared" si="13"/>
        <v>0.625</v>
      </c>
    </row>
    <row r="64" spans="1:20" x14ac:dyDescent="0.2">
      <c r="A64">
        <v>9</v>
      </c>
      <c r="B64" s="2">
        <v>20</v>
      </c>
      <c r="C64" s="2">
        <v>12</v>
      </c>
      <c r="D64" s="2">
        <f t="shared" si="9"/>
        <v>0.6</v>
      </c>
      <c r="E64">
        <f t="shared" si="14"/>
        <v>1.3448775968244133</v>
      </c>
      <c r="F64">
        <f t="shared" si="10"/>
        <v>0.17522341327659674</v>
      </c>
      <c r="G64">
        <f t="shared" si="11"/>
        <v>-0.82101448770971031</v>
      </c>
      <c r="I64">
        <v>9</v>
      </c>
      <c r="J64">
        <v>2</v>
      </c>
      <c r="K64">
        <f t="shared" si="12"/>
        <v>0.5</v>
      </c>
      <c r="L64">
        <f t="shared" si="13"/>
        <v>0.25</v>
      </c>
    </row>
    <row r="65" spans="1:12" x14ac:dyDescent="0.2">
      <c r="A65">
        <v>10</v>
      </c>
      <c r="B65" s="2">
        <v>20</v>
      </c>
      <c r="C65" s="2">
        <v>10</v>
      </c>
      <c r="D65" s="2">
        <f t="shared" si="9"/>
        <v>0.5</v>
      </c>
      <c r="E65">
        <f t="shared" si="14"/>
        <v>1.3448775968244133</v>
      </c>
      <c r="F65">
        <f t="shared" si="10"/>
        <v>0.17522341327659674</v>
      </c>
      <c r="G65">
        <f t="shared" si="11"/>
        <v>-1.3339866195068788</v>
      </c>
      <c r="I65">
        <v>10</v>
      </c>
      <c r="J65">
        <v>1</v>
      </c>
      <c r="K65">
        <f t="shared" si="12"/>
        <v>0.25</v>
      </c>
      <c r="L65">
        <f t="shared" si="13"/>
        <v>0.125</v>
      </c>
    </row>
    <row r="66" spans="1:12" x14ac:dyDescent="0.2">
      <c r="A66">
        <v>11</v>
      </c>
      <c r="B66" s="2">
        <v>18</v>
      </c>
      <c r="C66" s="2">
        <v>18</v>
      </c>
      <c r="D66" s="2">
        <f t="shared" si="9"/>
        <v>1</v>
      </c>
      <c r="E66">
        <f t="shared" si="14"/>
        <v>1.3765123875097958</v>
      </c>
      <c r="F66">
        <f t="shared" si="10"/>
        <v>0.14358862259121419</v>
      </c>
      <c r="G66">
        <f t="shared" si="11"/>
        <v>1.1677096432576617</v>
      </c>
      <c r="I66">
        <v>11</v>
      </c>
      <c r="J66">
        <v>0</v>
      </c>
      <c r="K66">
        <f t="shared" si="12"/>
        <v>0</v>
      </c>
      <c r="L66">
        <f t="shared" si="13"/>
        <v>0</v>
      </c>
    </row>
    <row r="67" spans="1:12" x14ac:dyDescent="0.2">
      <c r="A67">
        <v>12</v>
      </c>
      <c r="B67" s="2">
        <v>18</v>
      </c>
      <c r="C67" s="2">
        <v>14</v>
      </c>
      <c r="D67" s="2">
        <f t="shared" si="9"/>
        <v>0.77777777777777779</v>
      </c>
      <c r="E67">
        <f t="shared" si="14"/>
        <v>1.3765123875097958</v>
      </c>
      <c r="F67">
        <f t="shared" si="10"/>
        <v>0.14358862259121419</v>
      </c>
      <c r="G67">
        <f t="shared" si="11"/>
        <v>8.6269434810238077E-2</v>
      </c>
      <c r="I67">
        <v>12</v>
      </c>
      <c r="J67">
        <v>2</v>
      </c>
      <c r="K67">
        <f t="shared" si="12"/>
        <v>0.5</v>
      </c>
      <c r="L67">
        <f t="shared" si="13"/>
        <v>0.25</v>
      </c>
    </row>
    <row r="68" spans="1:12" x14ac:dyDescent="0.2">
      <c r="A68">
        <v>13</v>
      </c>
      <c r="B68" s="2">
        <v>18</v>
      </c>
      <c r="C68" s="2">
        <v>9</v>
      </c>
      <c r="D68" s="2">
        <f t="shared" si="9"/>
        <v>0.5</v>
      </c>
      <c r="E68">
        <f t="shared" si="14"/>
        <v>1.3765123875097958</v>
      </c>
      <c r="F68">
        <f t="shared" si="10"/>
        <v>0.14358862259121419</v>
      </c>
      <c r="G68">
        <f t="shared" si="11"/>
        <v>-1.2655308257490416</v>
      </c>
      <c r="I68">
        <v>13</v>
      </c>
      <c r="J68">
        <v>1</v>
      </c>
      <c r="K68">
        <f t="shared" si="12"/>
        <v>0.25</v>
      </c>
      <c r="L68">
        <f t="shared" si="13"/>
        <v>0.125</v>
      </c>
    </row>
    <row r="69" spans="1:12" x14ac:dyDescent="0.2">
      <c r="A69">
        <v>14</v>
      </c>
      <c r="B69" s="2">
        <v>20</v>
      </c>
      <c r="C69" s="2">
        <v>10</v>
      </c>
      <c r="D69" s="2">
        <f t="shared" si="9"/>
        <v>0.5</v>
      </c>
      <c r="E69">
        <f t="shared" si="14"/>
        <v>1.3448775968244133</v>
      </c>
      <c r="F69">
        <f t="shared" si="10"/>
        <v>0.17522341327659674</v>
      </c>
      <c r="G69">
        <f t="shared" si="11"/>
        <v>-1.3339866195068788</v>
      </c>
      <c r="I69">
        <v>14</v>
      </c>
      <c r="J69">
        <v>1</v>
      </c>
      <c r="K69">
        <f t="shared" si="12"/>
        <v>0.25</v>
      </c>
      <c r="L69">
        <f t="shared" si="13"/>
        <v>0.125</v>
      </c>
    </row>
    <row r="70" spans="1:12" x14ac:dyDescent="0.2">
      <c r="A70">
        <v>15</v>
      </c>
      <c r="B70" s="2">
        <v>20</v>
      </c>
      <c r="C70" s="2">
        <v>14</v>
      </c>
      <c r="D70" s="2">
        <f t="shared" si="9"/>
        <v>0.7</v>
      </c>
      <c r="E70">
        <f t="shared" si="14"/>
        <v>1.3448775968244133</v>
      </c>
      <c r="F70">
        <f t="shared" si="10"/>
        <v>0.17522341327659674</v>
      </c>
      <c r="G70">
        <f t="shared" si="11"/>
        <v>-0.30804235591254192</v>
      </c>
      <c r="I70">
        <v>15</v>
      </c>
      <c r="J70">
        <v>2</v>
      </c>
      <c r="K70">
        <f t="shared" si="12"/>
        <v>0.5</v>
      </c>
      <c r="L70">
        <f t="shared" si="13"/>
        <v>0.25</v>
      </c>
    </row>
    <row r="71" spans="1:12" x14ac:dyDescent="0.2">
      <c r="A71">
        <v>16</v>
      </c>
      <c r="B71" s="2">
        <v>13</v>
      </c>
      <c r="C71" s="2">
        <v>13</v>
      </c>
      <c r="D71" s="2">
        <f t="shared" si="9"/>
        <v>1</v>
      </c>
      <c r="E71">
        <f t="shared" si="14"/>
        <v>1.4854392361380586</v>
      </c>
      <c r="F71">
        <f t="shared" si="10"/>
        <v>3.4661773962951337E-2</v>
      </c>
      <c r="G71">
        <f t="shared" si="11"/>
        <v>0.99236237619688106</v>
      </c>
      <c r="I71">
        <v>16</v>
      </c>
      <c r="J71">
        <v>3</v>
      </c>
      <c r="K71">
        <f t="shared" si="12"/>
        <v>0.75</v>
      </c>
      <c r="L71">
        <f t="shared" si="13"/>
        <v>0.375</v>
      </c>
    </row>
    <row r="72" spans="1:12" x14ac:dyDescent="0.2">
      <c r="A72">
        <v>17</v>
      </c>
      <c r="B72" s="2">
        <v>16</v>
      </c>
      <c r="C72" s="2">
        <v>16</v>
      </c>
      <c r="D72" s="2">
        <f t="shared" si="9"/>
        <v>1</v>
      </c>
      <c r="E72">
        <f t="shared" si="14"/>
        <v>1.4139070711954884</v>
      </c>
      <c r="F72">
        <f t="shared" si="10"/>
        <v>0.10619393890552153</v>
      </c>
      <c r="G72">
        <f t="shared" si="11"/>
        <v>1.1009272096058891</v>
      </c>
      <c r="J72">
        <f>AVERAGE(J56:J71)</f>
        <v>1.6875</v>
      </c>
      <c r="K72">
        <f t="shared" si="12"/>
        <v>0.421875</v>
      </c>
      <c r="L72">
        <f>AVERAGE(L56:L71)</f>
        <v>0.2109375</v>
      </c>
    </row>
    <row r="73" spans="1:12" x14ac:dyDescent="0.2">
      <c r="A73">
        <v>18</v>
      </c>
      <c r="B73" s="2">
        <v>18</v>
      </c>
      <c r="C73" s="2">
        <v>18</v>
      </c>
      <c r="D73" s="2">
        <f t="shared" si="9"/>
        <v>1</v>
      </c>
      <c r="E73">
        <f t="shared" si="14"/>
        <v>1.3765123875097958</v>
      </c>
      <c r="F73">
        <f t="shared" si="10"/>
        <v>0.14358862259121419</v>
      </c>
      <c r="G73">
        <f t="shared" si="11"/>
        <v>1.1677096432576617</v>
      </c>
    </row>
    <row r="74" spans="1:12" x14ac:dyDescent="0.2">
      <c r="A74">
        <v>19</v>
      </c>
      <c r="B74" s="2">
        <v>20</v>
      </c>
      <c r="C74" s="2">
        <v>20</v>
      </c>
      <c r="D74" s="2">
        <f t="shared" si="9"/>
        <v>1</v>
      </c>
      <c r="E74">
        <f t="shared" si="14"/>
        <v>1.3448775968244133</v>
      </c>
      <c r="F74">
        <f t="shared" si="10"/>
        <v>0.17522341327659674</v>
      </c>
      <c r="G74">
        <f t="shared" si="11"/>
        <v>1.2308740394789637</v>
      </c>
      <c r="J74" s="1" t="s">
        <v>2</v>
      </c>
      <c r="K74">
        <f>K72+3*SQRT(K72/4)</f>
        <v>1.3961535792574935</v>
      </c>
      <c r="L74">
        <f>L72+3*SQRT(L72/8)</f>
        <v>0.69807678962874675</v>
      </c>
    </row>
    <row r="75" spans="1:12" x14ac:dyDescent="0.2">
      <c r="A75">
        <v>20</v>
      </c>
      <c r="B75" s="2">
        <v>17</v>
      </c>
      <c r="C75" s="2">
        <v>17</v>
      </c>
      <c r="D75" s="2">
        <f t="shared" si="9"/>
        <v>1</v>
      </c>
      <c r="E75">
        <f t="shared" si="14"/>
        <v>1.3943845488668407</v>
      </c>
      <c r="F75">
        <f t="shared" si="10"/>
        <v>0.12571646123416924</v>
      </c>
      <c r="G75">
        <f t="shared" si="11"/>
        <v>1.1348097928303988</v>
      </c>
      <c r="J75" s="1" t="s">
        <v>3</v>
      </c>
      <c r="K75">
        <f>K72</f>
        <v>0.421875</v>
      </c>
      <c r="L75">
        <f>L72</f>
        <v>0.2109375</v>
      </c>
    </row>
    <row r="76" spans="1:12" x14ac:dyDescent="0.2">
      <c r="B76" s="2">
        <f>AVERAGE(B56:B75)</f>
        <v>19.2</v>
      </c>
      <c r="C76" s="2">
        <f>AVERAGE(C56:C75)</f>
        <v>14.4</v>
      </c>
      <c r="D76" s="2">
        <f>AVERAGE(D56:D75)</f>
        <v>0.76005050505050498</v>
      </c>
      <c r="J76" s="1" t="s">
        <v>4</v>
      </c>
      <c r="K76">
        <f>MAX(0,K72-3*SQRT(K72/4))</f>
        <v>0</v>
      </c>
      <c r="L76">
        <f>MAX(0,L72-3*SQRT(L72/8))</f>
        <v>0</v>
      </c>
    </row>
    <row r="77" spans="1:12" x14ac:dyDescent="0.2">
      <c r="B77" s="2"/>
      <c r="C77" s="2"/>
      <c r="D77" s="2"/>
      <c r="K77" t="s">
        <v>11</v>
      </c>
      <c r="L77" t="s">
        <v>12</v>
      </c>
    </row>
    <row r="78" spans="1:12" x14ac:dyDescent="0.2">
      <c r="B78" s="2" t="s">
        <v>2</v>
      </c>
      <c r="C78" s="2">
        <f>D76+3*SQRT(D76/B76)</f>
        <v>1.3569371561346317</v>
      </c>
      <c r="D78" s="2"/>
      <c r="F78" s="2" t="s">
        <v>2</v>
      </c>
      <c r="G78">
        <v>3</v>
      </c>
    </row>
    <row r="79" spans="1:12" x14ac:dyDescent="0.2">
      <c r="B79" s="2" t="s">
        <v>3</v>
      </c>
      <c r="C79" s="2">
        <f>D76</f>
        <v>0.76005050505050498</v>
      </c>
      <c r="D79" s="2"/>
      <c r="F79" s="2" t="s">
        <v>3</v>
      </c>
      <c r="G79">
        <v>0</v>
      </c>
    </row>
    <row r="80" spans="1:12" x14ac:dyDescent="0.2">
      <c r="B80" s="2" t="s">
        <v>4</v>
      </c>
      <c r="C80" s="2">
        <f>D76-3*SQRT(D76/B76)</f>
        <v>0.16316385396637811</v>
      </c>
      <c r="D80" s="2"/>
      <c r="F80" s="2" t="s">
        <v>4</v>
      </c>
      <c r="G80">
        <v>-3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장서현</dc:creator>
  <cp:lastModifiedBy>장서현</cp:lastModifiedBy>
  <dcterms:created xsi:type="dcterms:W3CDTF">2025-04-16T15:12:31Z</dcterms:created>
  <dcterms:modified xsi:type="dcterms:W3CDTF">2025-04-22T12:47:06Z</dcterms:modified>
</cp:coreProperties>
</file>