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F:\Excel Projects\Project-4\"/>
    </mc:Choice>
  </mc:AlternateContent>
  <xr:revisionPtr revIDLastSave="0" documentId="13_ncr:1_{C40C0814-A9E4-4C13-ADA7-53BF65BD94BC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Data" sheetId="1" r:id="rId1"/>
    <sheet name="Calculation" sheetId="2" r:id="rId2"/>
    <sheet name="Dash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7" i="1" s="1"/>
  <c r="D19" i="2"/>
  <c r="C14" i="2"/>
  <c r="C13" i="2"/>
  <c r="C9" i="2"/>
  <c r="C10" i="2"/>
  <c r="C11" i="2"/>
  <c r="C12" i="2"/>
  <c r="C8" i="2"/>
  <c r="C7" i="2"/>
  <c r="C6" i="2"/>
  <c r="C5" i="2"/>
  <c r="C4" i="2"/>
  <c r="Q14" i="1" l="1"/>
  <c r="D10" i="2" s="1"/>
  <c r="Q18" i="1"/>
  <c r="D13" i="2" s="1"/>
  <c r="Q10" i="1"/>
  <c r="D6" i="2" s="1"/>
  <c r="Q6" i="1"/>
  <c r="Q3" i="1"/>
  <c r="D4" i="2" s="1"/>
  <c r="Q17" i="1"/>
  <c r="Q13" i="1"/>
  <c r="D9" i="2" s="1"/>
  <c r="Q9" i="1"/>
  <c r="D5" i="2" s="1"/>
  <c r="Q5" i="1"/>
  <c r="Q20" i="1"/>
  <c r="D14" i="2" s="1"/>
  <c r="Q16" i="1"/>
  <c r="D12" i="2" s="1"/>
  <c r="Q12" i="1"/>
  <c r="D8" i="2" s="1"/>
  <c r="Q8" i="1"/>
  <c r="Q4" i="1"/>
  <c r="Q19" i="1"/>
  <c r="Q15" i="1"/>
  <c r="D11" i="2" s="1"/>
  <c r="Q11" i="1"/>
  <c r="D7" i="2" s="1"/>
  <c r="O19" i="1" l="1"/>
  <c r="O13" i="1"/>
  <c r="O14" i="1"/>
  <c r="O15" i="1"/>
  <c r="O16" i="1"/>
  <c r="O17" i="1"/>
  <c r="O12" i="1"/>
  <c r="O8" i="1"/>
  <c r="G9" i="2" s="1"/>
  <c r="O6" i="1"/>
  <c r="G7" i="2" s="1"/>
  <c r="O4" i="1"/>
  <c r="O3" i="1"/>
  <c r="G4" i="2" s="1"/>
  <c r="D20" i="1"/>
  <c r="E20" i="1"/>
  <c r="F20" i="1"/>
  <c r="G20" i="1"/>
  <c r="H20" i="1"/>
  <c r="I20" i="1"/>
  <c r="J20" i="1"/>
  <c r="K20" i="1"/>
  <c r="L20" i="1"/>
  <c r="M20" i="1"/>
  <c r="N20" i="1"/>
  <c r="C20" i="1"/>
  <c r="D18" i="1"/>
  <c r="E18" i="1"/>
  <c r="F18" i="1"/>
  <c r="G18" i="1"/>
  <c r="H18" i="1"/>
  <c r="I18" i="1"/>
  <c r="J18" i="1"/>
  <c r="K18" i="1"/>
  <c r="L18" i="1"/>
  <c r="M18" i="1"/>
  <c r="N18" i="1"/>
  <c r="C18" i="1"/>
  <c r="D11" i="1"/>
  <c r="E11" i="1"/>
  <c r="F11" i="1"/>
  <c r="G11" i="1"/>
  <c r="H11" i="1"/>
  <c r="I11" i="1"/>
  <c r="J11" i="1"/>
  <c r="K11" i="1"/>
  <c r="L11" i="1"/>
  <c r="M11" i="1"/>
  <c r="N11" i="1"/>
  <c r="C11" i="1"/>
  <c r="D7" i="1"/>
  <c r="D9" i="1" s="1"/>
  <c r="D10" i="1" s="1"/>
  <c r="E7" i="1"/>
  <c r="E9" i="1" s="1"/>
  <c r="E10" i="1" s="1"/>
  <c r="F7" i="1"/>
  <c r="F9" i="1" s="1"/>
  <c r="F10" i="1" s="1"/>
  <c r="G7" i="1"/>
  <c r="G9" i="1" s="1"/>
  <c r="G10" i="1" s="1"/>
  <c r="H7" i="1"/>
  <c r="H9" i="1" s="1"/>
  <c r="H10" i="1" s="1"/>
  <c r="I7" i="1"/>
  <c r="I9" i="1" s="1"/>
  <c r="I10" i="1" s="1"/>
  <c r="J7" i="1"/>
  <c r="J9" i="1" s="1"/>
  <c r="J10" i="1" s="1"/>
  <c r="K7" i="1"/>
  <c r="K9" i="1" s="1"/>
  <c r="K10" i="1" s="1"/>
  <c r="L7" i="1"/>
  <c r="L9" i="1" s="1"/>
  <c r="L10" i="1" s="1"/>
  <c r="M7" i="1"/>
  <c r="M9" i="1" s="1"/>
  <c r="M10" i="1" s="1"/>
  <c r="N7" i="1"/>
  <c r="N9" i="1" s="1"/>
  <c r="N10" i="1" s="1"/>
  <c r="C7" i="1"/>
  <c r="C9" i="1" s="1"/>
  <c r="C10" i="1" s="1"/>
  <c r="D5" i="1"/>
  <c r="E5" i="1"/>
  <c r="F5" i="1"/>
  <c r="G5" i="1"/>
  <c r="H5" i="1"/>
  <c r="I5" i="1"/>
  <c r="J5" i="1"/>
  <c r="K5" i="1"/>
  <c r="L5" i="1"/>
  <c r="M5" i="1"/>
  <c r="N5" i="1"/>
  <c r="C5" i="1"/>
  <c r="O11" i="1" l="1"/>
  <c r="O20" i="1" s="1"/>
  <c r="P20" i="1" s="1"/>
  <c r="G5" i="2"/>
  <c r="O18" i="1"/>
  <c r="P18" i="1" s="1"/>
  <c r="O5" i="1"/>
  <c r="O7" i="1" l="1"/>
  <c r="G6" i="2"/>
  <c r="O9" i="1" l="1"/>
  <c r="O10" i="1" s="1"/>
  <c r="D18" i="2" s="1"/>
  <c r="G8" i="2"/>
  <c r="G10" i="2" s="1"/>
  <c r="E18" i="2" l="1"/>
  <c r="D15" i="2"/>
</calcChain>
</file>

<file path=xl/sharedStrings.xml><?xml version="1.0" encoding="utf-8"?>
<sst xmlns="http://schemas.openxmlformats.org/spreadsheetml/2006/main" count="78" uniqueCount="50">
  <si>
    <t>Indicator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</si>
  <si>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</si>
  <si>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</si>
  <si>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</si>
  <si>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</si>
  <si>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</si>
  <si>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</si>
  <si>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</si>
  <si>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</si>
  <si>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</si>
  <si>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</si>
  <si>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</si>
  <si>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</si>
  <si>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</si>
  <si>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Cost of Goods Sold</t>
  </si>
  <si>
    <t>Gross Profit</t>
  </si>
  <si>
    <t>Total Operating Expenses</t>
  </si>
  <si>
    <t>Operating Profit(EBIT)</t>
  </si>
  <si>
    <t>Taxes</t>
  </si>
  <si>
    <t>Net Profit</t>
  </si>
  <si>
    <t>Net Profit Margin %</t>
  </si>
  <si>
    <t>Expenses</t>
  </si>
  <si>
    <t>Cash at EOM</t>
  </si>
  <si>
    <t>Quick Ratio</t>
  </si>
  <si>
    <t>Current Ratio</t>
  </si>
  <si>
    <t>Accounts Receivable</t>
  </si>
  <si>
    <t>Accounts Payable</t>
  </si>
  <si>
    <t>Income Budget</t>
  </si>
  <si>
    <t>% of Income Budget</t>
  </si>
  <si>
    <t>Expenses Budget</t>
  </si>
  <si>
    <t>% of Expenses Budget</t>
  </si>
  <si>
    <t>Total</t>
  </si>
  <si>
    <t>Var. between selected period and T-1 period</t>
  </si>
  <si>
    <t>Selected Month</t>
  </si>
  <si>
    <t>Net Profit Target</t>
  </si>
  <si>
    <t>Months</t>
  </si>
  <si>
    <t>All</t>
  </si>
  <si>
    <t>ID</t>
  </si>
  <si>
    <t>KPIS</t>
  </si>
  <si>
    <t>Value</t>
  </si>
  <si>
    <t>Net Profit vs Target</t>
  </si>
  <si>
    <t>Net Profit Margin Actual</t>
  </si>
  <si>
    <t>Net Profit Margin Target</t>
  </si>
  <si>
    <t>Income Satement</t>
  </si>
  <si>
    <t>Total Income</t>
  </si>
  <si>
    <t>Costs of Goods Sold</t>
  </si>
  <si>
    <t>Operating Profit(BIT)</t>
  </si>
  <si>
    <t>Statement</t>
  </si>
  <si>
    <t>MONTH</t>
  </si>
  <si>
    <t>Income and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</si>
</sst>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/>
    <xf numFmtId="0" fontId="4" fillId="3" borderId="1" xfId="0" applyFont="1" applyFill="1" applyBorder="1"/>
    <xf numFmtId="0" fontId="5" fillId="4" borderId="1" xfId="0" applyFont="1" applyFill="1" applyBorder="1"/>
    <xf numFmtId="1" fontId="5" fillId="4" borderId="1" xfId="0" applyNumberFormat="1" applyFont="1" applyFill="1" applyBorder="1"/>
    <xf numFmtId="10" fontId="5" fillId="4" borderId="1" xfId="0" applyNumberFormat="1" applyFont="1" applyFill="1" applyBorder="1"/>
    <xf numFmtId="9" fontId="5" fillId="4" borderId="1" xfId="1" applyFont="1" applyFill="1" applyBorder="1"/>
    <xf numFmtId="0" fontId="4" fillId="3" borderId="0" xfId="0" applyFont="1" applyFill="1" applyAlignment="1">
      <alignment horizontal="center" vertical="center" wrapText="1"/>
    </xf>
    <xf numFmtId="164" fontId="6" fillId="7" borderId="0" xfId="1" applyNumberFormat="1" applyFont="1" applyFill="1" applyAlignment="1">
      <alignment horizontal="right" vertical="center"/>
    </xf>
    <xf numFmtId="0" fontId="4" fillId="6" borderId="0" xfId="0" applyFont="1" applyFill="1" applyAlignment="1">
      <alignment horizontal="center" vertical="center"/>
    </xf>
    <xf numFmtId="0" fontId="6" fillId="4" borderId="1" xfId="0" applyFont="1" applyFill="1" applyBorder="1"/>
    <xf numFmtId="164" fontId="7" fillId="5" borderId="1" xfId="0" applyNumberFormat="1" applyFont="1" applyFill="1" applyBorder="1"/>
    <xf numFmtId="0" fontId="7" fillId="6" borderId="1" xfId="0" applyFont="1" applyFill="1" applyBorder="1"/>
    <xf numFmtId="0" fontId="7" fillId="4" borderId="1" xfId="0" applyFont="1" applyFill="1" applyBorder="1"/>
    <xf numFmtId="0" fontId="0" fillId="7" borderId="1" xfId="0" applyFill="1" applyBorder="1"/>
    <xf numFmtId="164" fontId="0" fillId="9" borderId="1" xfId="0" applyNumberFormat="1" applyFill="1" applyBorder="1"/>
    <xf numFmtId="164" fontId="0" fillId="9" borderId="1" xfId="1" applyNumberFormat="1" applyFont="1" applyFill="1" applyBorder="1"/>
    <xf numFmtId="0" fontId="6" fillId="6" borderId="1" xfId="0" applyFont="1" applyFill="1" applyBorder="1"/>
    <xf numFmtId="0" fontId="7" fillId="8" borderId="1" xfId="0" applyFont="1" applyFill="1" applyBorder="1"/>
    <xf numFmtId="164" fontId="7" fillId="8" borderId="1" xfId="1" applyNumberFormat="1" applyFont="1" applyFill="1" applyBorder="1"/>
    <xf numFmtId="0" fontId="5" fillId="7" borderId="1" xfId="0" applyFont="1" applyFill="1" applyBorder="1"/>
    <xf numFmtId="5" fontId="5" fillId="7" borderId="1" xfId="0" applyNumberFormat="1" applyFont="1" applyFill="1" applyBorder="1"/>
    <xf numFmtId="0" fontId="5" fillId="9" borderId="1" xfId="0" applyFont="1" applyFill="1" applyBorder="1"/>
    <xf numFmtId="5" fontId="5" fillId="9" borderId="1" xfId="0" applyNumberFormat="1" applyFont="1" applyFill="1" applyBorder="1"/>
    <xf numFmtId="0" fontId="8" fillId="10" borderId="0" xfId="0" applyFont="1" applyFill="1"/>
    <xf numFmtId="0" fontId="9" fillId="11" borderId="0" xfId="0" applyFont="1" applyFill="1"/>
    <xf numFmtId="0" fontId="0" fillId="10" borderId="0" xfId="0" applyFill="1"/>
    <xf numFmtId="0" fontId="6" fillId="9" borderId="1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164" fontId="10" fillId="0" borderId="0" xfId="0" applyNumberFormat="1" applyFont="1" applyFill="1"/>
    <xf numFmtId="9" fontId="0" fillId="0" borderId="0" xfId="0" applyNumberFormat="1"/>
    <xf numFmtId="0" fontId="11" fillId="12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5050"/>
      <color rgb="FF66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C6-40EF-989B-9D13BAE063CC}"/>
              </c:ext>
            </c:extLst>
          </c:dPt>
          <c:dPt>
            <c:idx val="1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C6-40EF-989B-9D13BAE063CC}"/>
              </c:ext>
            </c:extLst>
          </c:dPt>
          <c:dPt>
            <c:idx val="2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C6-40EF-989B-9D13BAE063CC}"/>
              </c:ext>
            </c:extLst>
          </c:dPt>
          <c:dPt>
            <c:idx val="3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C6-40EF-989B-9D13BAE063CC}"/>
              </c:ext>
            </c:extLst>
          </c:dPt>
          <c:dPt>
            <c:idx val="4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1C6-40EF-989B-9D13BAE063CC}"/>
              </c:ext>
            </c:extLst>
          </c:dPt>
          <c:dPt>
            <c:idx val="5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C6-40EF-989B-9D13BAE063CC}"/>
              </c:ext>
            </c:extLst>
          </c:dPt>
          <c:dPt>
            <c:idx val="6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1C6-40EF-989B-9D13BAE063CC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rgbClr val="FF5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1C6-40EF-989B-9D13BAE063C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rgbClr val="FF5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1C6-40EF-989B-9D13BAE063C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rgbClr val="FF5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1C6-40EF-989B-9D13BAE06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Calculation!$F$3:$F$10</c15:sqref>
                  </c15:fullRef>
                </c:ext>
              </c:extLst>
              <c:f>Calculation!$F$4:$F$10</c:f>
              <c:strCache>
                <c:ptCount val="7"/>
                <c:pt idx="0">
                  <c:v>Total Income</c:v>
                </c:pt>
                <c:pt idx="1">
                  <c:v>Costs of Goods Sold</c:v>
                </c:pt>
                <c:pt idx="2">
                  <c:v>Gross Profit</c:v>
                </c:pt>
                <c:pt idx="3">
                  <c:v>Total Operating Expenses</c:v>
                </c:pt>
                <c:pt idx="4">
                  <c:v>Operating Profit(BIT)</c:v>
                </c:pt>
                <c:pt idx="5">
                  <c:v>Taxes</c:v>
                </c:pt>
                <c:pt idx="6">
                  <c:v>Net 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Calculation!$G$3:$G$10</c15:sqref>
                  </c15:fullRef>
                </c:ext>
              </c:extLst>
              <c:f>Calculation!$G$4:$G$10</c:f>
              <c:numCache>
                <c:formatCode>"$"#,##0_);\("$"#,##0\)</c:formatCode>
                <c:ptCount val="7"/>
                <c:pt idx="0">
                  <c:v>5200</c:v>
                </c:pt>
                <c:pt idx="1">
                  <c:v>-1242</c:v>
                </c:pt>
                <c:pt idx="2">
                  <c:v>3958</c:v>
                </c:pt>
                <c:pt idx="3">
                  <c:v>-1751</c:v>
                </c:pt>
                <c:pt idx="4">
                  <c:v>2207</c:v>
                </c:pt>
                <c:pt idx="5">
                  <c:v>-750</c:v>
                </c:pt>
                <c:pt idx="6">
                  <c:v>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6-40EF-989B-9D13BAE063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931344192"/>
        <c:axId val="937857120"/>
      </c:barChart>
      <c:catAx>
        <c:axId val="931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57120"/>
        <c:crosses val="autoZero"/>
        <c:auto val="1"/>
        <c:lblAlgn val="ctr"/>
        <c:lblOffset val="100"/>
        <c:noMultiLvlLbl val="0"/>
      </c:catAx>
      <c:valAx>
        <c:axId val="937857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3134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val>
            <c:numRef>
              <c:f>Data!$C$13:$N$13</c:f>
              <c:numCache>
                <c:formatCode>General</c:formatCode>
                <c:ptCount val="12"/>
                <c:pt idx="0">
                  <c:v>1.33</c:v>
                </c:pt>
                <c:pt idx="1">
                  <c:v>1.47</c:v>
                </c:pt>
                <c:pt idx="2">
                  <c:v>1.89</c:v>
                </c:pt>
                <c:pt idx="3">
                  <c:v>2.11</c:v>
                </c:pt>
                <c:pt idx="4">
                  <c:v>1.94</c:v>
                </c:pt>
                <c:pt idx="5">
                  <c:v>1.68</c:v>
                </c:pt>
                <c:pt idx="6">
                  <c:v>1.45</c:v>
                </c:pt>
                <c:pt idx="7">
                  <c:v>1.22</c:v>
                </c:pt>
                <c:pt idx="8">
                  <c:v>1.1100000000000001</c:v>
                </c:pt>
                <c:pt idx="9">
                  <c:v>1.55</c:v>
                </c:pt>
                <c:pt idx="10">
                  <c:v>1.76</c:v>
                </c:pt>
                <c:pt idx="11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679-A45D-823065F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79120"/>
        <c:axId val="412731072"/>
      </c:lineChart>
      <c:catAx>
        <c:axId val="46237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731072"/>
        <c:crosses val="autoZero"/>
        <c:auto val="1"/>
        <c:lblAlgn val="ctr"/>
        <c:lblOffset val="100"/>
        <c:noMultiLvlLbl val="0"/>
      </c:catAx>
      <c:valAx>
        <c:axId val="41273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23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val>
            <c:numRef>
              <c:f>Data!$C$14:$N$14</c:f>
              <c:numCache>
                <c:formatCode>General</c:formatCode>
                <c:ptCount val="12"/>
                <c:pt idx="0">
                  <c:v>4.1100000000000003</c:v>
                </c:pt>
                <c:pt idx="1">
                  <c:v>3.66</c:v>
                </c:pt>
                <c:pt idx="2">
                  <c:v>4.01</c:v>
                </c:pt>
                <c:pt idx="3">
                  <c:v>4.08</c:v>
                </c:pt>
                <c:pt idx="4">
                  <c:v>4.1100000000000003</c:v>
                </c:pt>
                <c:pt idx="5">
                  <c:v>2.99</c:v>
                </c:pt>
                <c:pt idx="6">
                  <c:v>3.22</c:v>
                </c:pt>
                <c:pt idx="7">
                  <c:v>3.66</c:v>
                </c:pt>
                <c:pt idx="8">
                  <c:v>3.12</c:v>
                </c:pt>
                <c:pt idx="9">
                  <c:v>3.55</c:v>
                </c:pt>
                <c:pt idx="10">
                  <c:v>3.88</c:v>
                </c:pt>
                <c:pt idx="11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679-A45D-823065F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79120"/>
        <c:axId val="412731072"/>
      </c:lineChart>
      <c:catAx>
        <c:axId val="46237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731072"/>
        <c:crosses val="autoZero"/>
        <c:auto val="1"/>
        <c:lblAlgn val="ctr"/>
        <c:lblOffset val="100"/>
        <c:noMultiLvlLbl val="0"/>
      </c:catAx>
      <c:valAx>
        <c:axId val="41273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23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0DE-9FE6-D126DF54B3C9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0DE-9FE6-D126DF54B3C9}"/>
              </c:ext>
            </c:extLst>
          </c:dPt>
          <c:val>
            <c:numRef>
              <c:f>Data!$O$18:$P$18</c:f>
              <c:numCache>
                <c:formatCode>0%</c:formatCode>
                <c:ptCount val="2"/>
                <c:pt idx="0">
                  <c:v>0.98335854765506803</c:v>
                </c:pt>
                <c:pt idx="1">
                  <c:v>1.6641452344931973E-2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84-40DE-9FE6-D126DF54B3C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66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484-40DE-9FE6-D126DF54B3C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484-40DE-9FE6-D126DF54B3C9}"/>
              </c:ext>
            </c:extLst>
          </c:dPt>
          <c:val>
            <c:numRef>
              <c:f>Data!$O$18:$P$18</c:f>
              <c:numCache>
                <c:formatCode>0%</c:formatCode>
                <c:ptCount val="2"/>
                <c:pt idx="0">
                  <c:v>0.98335854765506803</c:v>
                </c:pt>
                <c:pt idx="1">
                  <c:v>1.6641452344931973E-2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84-40DE-9FE6-D126DF54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0DE-9FE6-D126DF54B3C9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0DE-9FE6-D126DF54B3C9}"/>
              </c:ext>
            </c:extLst>
          </c:dPt>
          <c:val>
            <c:numRef>
              <c:f>Data!$O$20:$P$20</c:f>
              <c:numCache>
                <c:formatCode>0%</c:formatCode>
                <c:ptCount val="2"/>
                <c:pt idx="0">
                  <c:v>0.83254520166898471</c:v>
                </c:pt>
                <c:pt idx="1">
                  <c:v>0.16745479833101529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84-40DE-9FE6-D126DF54B3C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66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484-40DE-9FE6-D126DF54B3C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484-40DE-9FE6-D126DF54B3C9}"/>
              </c:ext>
            </c:extLst>
          </c:dPt>
          <c:val>
            <c:numRef>
              <c:f>Data!$O$20:$P$20</c:f>
              <c:numCache>
                <c:formatCode>0%</c:formatCode>
                <c:ptCount val="2"/>
                <c:pt idx="0">
                  <c:v>0.83254520166898471</c:v>
                </c:pt>
                <c:pt idx="1">
                  <c:v>0.16745479833101529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84-40DE-9FE6-D126DF54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38-49CA-B4B8-5BFDC3DCC009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38-49CA-B4B8-5BFDC3DCC009}"/>
              </c:ext>
            </c:extLst>
          </c:dPt>
          <c:val>
            <c:numRef>
              <c:f>Calculation!$D$18:$E$18</c:f>
              <c:numCache>
                <c:formatCode>0.0%</c:formatCode>
                <c:ptCount val="2"/>
                <c:pt idx="0">
                  <c:v>0.28019230769230768</c:v>
                </c:pt>
                <c:pt idx="1">
                  <c:v>0.71980769230769237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8-49CA-B4B8-5BFDC3DCC009}"/>
            </c:ext>
          </c:extLst>
        </c:ser>
        <c:ser>
          <c:idx val="1"/>
          <c:order val="1"/>
          <c:tx>
            <c:strRef>
              <c:f>Calculation!$D$18:$E$18</c:f>
              <c:strCache>
                <c:ptCount val="2"/>
                <c:pt idx="0">
                  <c:v>28.0%</c:v>
                </c:pt>
                <c:pt idx="1">
                  <c:v>72.0%</c:v>
                </c:pt>
              </c:strCache>
            </c:strRef>
          </c:tx>
          <c:dPt>
            <c:idx val="0"/>
            <c:bubble3D val="0"/>
            <c:spPr>
              <a:solidFill>
                <a:srgbClr val="66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438-49CA-B4B8-5BFDC3DCC00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438-49CA-B4B8-5BFDC3DCC009}"/>
              </c:ext>
            </c:extLst>
          </c:dPt>
          <c:val>
            <c:numRef>
              <c:f>Calculation!$D$18:$E$18</c:f>
              <c:numCache>
                <c:formatCode>0.0%</c:formatCode>
                <c:ptCount val="2"/>
                <c:pt idx="0">
                  <c:v>0.28019230769230768</c:v>
                </c:pt>
                <c:pt idx="1">
                  <c:v>0.71980769230769237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38-49CA-B4B8-5BFDC3DC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Income</c:v>
          </c:tx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cat>
            <c:strRef>
              <c:f>Data!$C$2:$N$2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Data!$C$3:$N$3</c:f>
              <c:numCache>
                <c:formatCode>General</c:formatCode>
                <c:ptCount val="12"/>
                <c:pt idx="0">
                  <c:v>4501</c:v>
                </c:pt>
                <c:pt idx="1">
                  <c:v>4800</c:v>
                </c:pt>
                <c:pt idx="2">
                  <c:v>4300</c:v>
                </c:pt>
                <c:pt idx="3">
                  <c:v>5100</c:v>
                </c:pt>
                <c:pt idx="4">
                  <c:v>4800</c:v>
                </c:pt>
                <c:pt idx="5">
                  <c:v>5200</c:v>
                </c:pt>
                <c:pt idx="6">
                  <c:v>5100</c:v>
                </c:pt>
                <c:pt idx="7">
                  <c:v>4100</c:v>
                </c:pt>
                <c:pt idx="8">
                  <c:v>5200</c:v>
                </c:pt>
                <c:pt idx="9">
                  <c:v>5184</c:v>
                </c:pt>
                <c:pt idx="10">
                  <c:v>4800</c:v>
                </c:pt>
                <c:pt idx="11">
                  <c:v>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3-41AB-91E7-1BA4A5573FFC}"/>
            </c:ext>
          </c:extLst>
        </c:ser>
        <c:ser>
          <c:idx val="1"/>
          <c:order val="1"/>
          <c:tx>
            <c:v>Expenses</c:v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Data!$C$2:$N$2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Data!$C$11:$N$11</c:f>
              <c:numCache>
                <c:formatCode>General</c:formatCode>
                <c:ptCount val="12"/>
                <c:pt idx="0">
                  <c:v>3001</c:v>
                </c:pt>
                <c:pt idx="1">
                  <c:v>3059</c:v>
                </c:pt>
                <c:pt idx="2">
                  <c:v>3040</c:v>
                </c:pt>
                <c:pt idx="3">
                  <c:v>2974</c:v>
                </c:pt>
                <c:pt idx="4">
                  <c:v>2979</c:v>
                </c:pt>
                <c:pt idx="5">
                  <c:v>2993</c:v>
                </c:pt>
                <c:pt idx="6">
                  <c:v>3020</c:v>
                </c:pt>
                <c:pt idx="7">
                  <c:v>3087</c:v>
                </c:pt>
                <c:pt idx="8">
                  <c:v>3264</c:v>
                </c:pt>
                <c:pt idx="9">
                  <c:v>2939</c:v>
                </c:pt>
                <c:pt idx="10">
                  <c:v>2794</c:v>
                </c:pt>
                <c:pt idx="11">
                  <c:v>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3-41AB-91E7-1BA4A5573FF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05536"/>
        <c:axId val="342694656"/>
      </c:lineChart>
      <c:catAx>
        <c:axId val="2825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94656"/>
        <c:crosses val="autoZero"/>
        <c:auto val="1"/>
        <c:lblAlgn val="ctr"/>
        <c:lblOffset val="100"/>
        <c:noMultiLvlLbl val="0"/>
      </c:catAx>
      <c:valAx>
        <c:axId val="34269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055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val>
            <c:numRef>
              <c:f>Data!$C$3:$N$3</c:f>
              <c:numCache>
                <c:formatCode>General</c:formatCode>
                <c:ptCount val="12"/>
                <c:pt idx="0">
                  <c:v>4501</c:v>
                </c:pt>
                <c:pt idx="1">
                  <c:v>4800</c:v>
                </c:pt>
                <c:pt idx="2">
                  <c:v>4300</c:v>
                </c:pt>
                <c:pt idx="3">
                  <c:v>5100</c:v>
                </c:pt>
                <c:pt idx="4">
                  <c:v>4800</c:v>
                </c:pt>
                <c:pt idx="5">
                  <c:v>5200</c:v>
                </c:pt>
                <c:pt idx="6">
                  <c:v>5100</c:v>
                </c:pt>
                <c:pt idx="7">
                  <c:v>4100</c:v>
                </c:pt>
                <c:pt idx="8">
                  <c:v>5200</c:v>
                </c:pt>
                <c:pt idx="9">
                  <c:v>5184</c:v>
                </c:pt>
                <c:pt idx="10">
                  <c:v>4800</c:v>
                </c:pt>
                <c:pt idx="11">
                  <c:v>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679-A45D-823065F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79120"/>
        <c:axId val="412731072"/>
      </c:lineChart>
      <c:catAx>
        <c:axId val="46237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731072"/>
        <c:crosses val="autoZero"/>
        <c:auto val="1"/>
        <c:lblAlgn val="ctr"/>
        <c:lblOffset val="100"/>
        <c:noMultiLvlLbl val="0"/>
      </c:catAx>
      <c:valAx>
        <c:axId val="41273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23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val>
            <c:numRef>
              <c:f>Data!$C$11:$N$11</c:f>
              <c:numCache>
                <c:formatCode>General</c:formatCode>
                <c:ptCount val="12"/>
                <c:pt idx="0">
                  <c:v>3001</c:v>
                </c:pt>
                <c:pt idx="1">
                  <c:v>3059</c:v>
                </c:pt>
                <c:pt idx="2">
                  <c:v>3040</c:v>
                </c:pt>
                <c:pt idx="3">
                  <c:v>2974</c:v>
                </c:pt>
                <c:pt idx="4">
                  <c:v>2979</c:v>
                </c:pt>
                <c:pt idx="5">
                  <c:v>2993</c:v>
                </c:pt>
                <c:pt idx="6">
                  <c:v>3020</c:v>
                </c:pt>
                <c:pt idx="7">
                  <c:v>3087</c:v>
                </c:pt>
                <c:pt idx="8">
                  <c:v>3264</c:v>
                </c:pt>
                <c:pt idx="9">
                  <c:v>2939</c:v>
                </c:pt>
                <c:pt idx="10">
                  <c:v>2794</c:v>
                </c:pt>
                <c:pt idx="11">
                  <c:v>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679-A45D-823065F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79120"/>
        <c:axId val="412731072"/>
      </c:lineChart>
      <c:catAx>
        <c:axId val="46237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731072"/>
        <c:crosses val="autoZero"/>
        <c:auto val="1"/>
        <c:lblAlgn val="ctr"/>
        <c:lblOffset val="100"/>
        <c:noMultiLvlLbl val="0"/>
      </c:catAx>
      <c:valAx>
        <c:axId val="41273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23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val>
            <c:numRef>
              <c:f>Data!$C$9:$N$9</c:f>
              <c:numCache>
                <c:formatCode>0</c:formatCode>
                <c:ptCount val="12"/>
                <c:pt idx="0">
                  <c:v>700</c:v>
                </c:pt>
                <c:pt idx="1">
                  <c:v>741</c:v>
                </c:pt>
                <c:pt idx="2">
                  <c:v>298</c:v>
                </c:pt>
                <c:pt idx="3">
                  <c:v>1349</c:v>
                </c:pt>
                <c:pt idx="4">
                  <c:v>820</c:v>
                </c:pt>
                <c:pt idx="5">
                  <c:v>1457</c:v>
                </c:pt>
                <c:pt idx="6">
                  <c:v>1081</c:v>
                </c:pt>
                <c:pt idx="7">
                  <c:v>125</c:v>
                </c:pt>
                <c:pt idx="8">
                  <c:v>1025</c:v>
                </c:pt>
                <c:pt idx="9">
                  <c:v>1464</c:v>
                </c:pt>
                <c:pt idx="10">
                  <c:v>1132</c:v>
                </c:pt>
                <c:pt idx="11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679-A45D-823065F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79120"/>
        <c:axId val="412731072"/>
      </c:lineChart>
      <c:catAx>
        <c:axId val="46237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731072"/>
        <c:crosses val="autoZero"/>
        <c:auto val="1"/>
        <c:lblAlgn val="ctr"/>
        <c:lblOffset val="100"/>
        <c:noMultiLvlLbl val="0"/>
      </c:catAx>
      <c:valAx>
        <c:axId val="4127310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623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val>
            <c:numRef>
              <c:f>Data!$C$12:$N$12</c:f>
              <c:numCache>
                <c:formatCode>General</c:formatCode>
                <c:ptCount val="12"/>
                <c:pt idx="0">
                  <c:v>4385</c:v>
                </c:pt>
                <c:pt idx="1">
                  <c:v>4167</c:v>
                </c:pt>
                <c:pt idx="2">
                  <c:v>4711</c:v>
                </c:pt>
                <c:pt idx="3">
                  <c:v>4482</c:v>
                </c:pt>
                <c:pt idx="4">
                  <c:v>4299</c:v>
                </c:pt>
                <c:pt idx="5">
                  <c:v>4999</c:v>
                </c:pt>
                <c:pt idx="6">
                  <c:v>4889</c:v>
                </c:pt>
                <c:pt idx="7">
                  <c:v>4721</c:v>
                </c:pt>
                <c:pt idx="8">
                  <c:v>4321</c:v>
                </c:pt>
                <c:pt idx="9">
                  <c:v>4927</c:v>
                </c:pt>
                <c:pt idx="10">
                  <c:v>4288</c:v>
                </c:pt>
                <c:pt idx="11">
                  <c:v>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679-A45D-823065F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79120"/>
        <c:axId val="412731072"/>
      </c:lineChart>
      <c:catAx>
        <c:axId val="46237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731072"/>
        <c:crosses val="autoZero"/>
        <c:auto val="1"/>
        <c:lblAlgn val="ctr"/>
        <c:lblOffset val="100"/>
        <c:noMultiLvlLbl val="0"/>
      </c:catAx>
      <c:valAx>
        <c:axId val="41273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23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val>
            <c:numRef>
              <c:f>Data!$C$15:$N$15</c:f>
              <c:numCache>
                <c:formatCode>General</c:formatCode>
                <c:ptCount val="12"/>
                <c:pt idx="0">
                  <c:v>1060</c:v>
                </c:pt>
                <c:pt idx="1">
                  <c:v>991</c:v>
                </c:pt>
                <c:pt idx="2">
                  <c:v>1050</c:v>
                </c:pt>
                <c:pt idx="3">
                  <c:v>1068</c:v>
                </c:pt>
                <c:pt idx="4">
                  <c:v>1028</c:v>
                </c:pt>
                <c:pt idx="5">
                  <c:v>1020</c:v>
                </c:pt>
                <c:pt idx="6">
                  <c:v>1052</c:v>
                </c:pt>
                <c:pt idx="7">
                  <c:v>1016</c:v>
                </c:pt>
                <c:pt idx="8">
                  <c:v>1024</c:v>
                </c:pt>
                <c:pt idx="9">
                  <c:v>1067</c:v>
                </c:pt>
                <c:pt idx="10">
                  <c:v>1021</c:v>
                </c:pt>
                <c:pt idx="11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679-A45D-823065F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79120"/>
        <c:axId val="412731072"/>
      </c:lineChart>
      <c:catAx>
        <c:axId val="46237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731072"/>
        <c:crosses val="autoZero"/>
        <c:auto val="1"/>
        <c:lblAlgn val="ctr"/>
        <c:lblOffset val="100"/>
        <c:noMultiLvlLbl val="0"/>
      </c:catAx>
      <c:valAx>
        <c:axId val="41273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23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val>
            <c:numRef>
              <c:f>Data!$C$16:$N$16</c:f>
              <c:numCache>
                <c:formatCode>General</c:formatCode>
                <c:ptCount val="12"/>
                <c:pt idx="0">
                  <c:v>884</c:v>
                </c:pt>
                <c:pt idx="1">
                  <c:v>867</c:v>
                </c:pt>
                <c:pt idx="2">
                  <c:v>904</c:v>
                </c:pt>
                <c:pt idx="3">
                  <c:v>1200</c:v>
                </c:pt>
                <c:pt idx="4">
                  <c:v>977</c:v>
                </c:pt>
                <c:pt idx="5">
                  <c:v>888</c:v>
                </c:pt>
                <c:pt idx="6">
                  <c:v>901</c:v>
                </c:pt>
                <c:pt idx="7">
                  <c:v>970</c:v>
                </c:pt>
                <c:pt idx="8">
                  <c:v>830</c:v>
                </c:pt>
                <c:pt idx="9">
                  <c:v>913</c:v>
                </c:pt>
                <c:pt idx="10">
                  <c:v>802</c:v>
                </c:pt>
                <c:pt idx="11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679-A45D-823065F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79120"/>
        <c:axId val="412731072"/>
      </c:lineChart>
      <c:catAx>
        <c:axId val="46237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731072"/>
        <c:crosses val="autoZero"/>
        <c:auto val="1"/>
        <c:lblAlgn val="ctr"/>
        <c:lblOffset val="100"/>
        <c:noMultiLvlLbl val="0"/>
      </c:catAx>
      <c:valAx>
        <c:axId val="41273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23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0</xdr:rowOff>
    </xdr:from>
    <xdr:to>
      <xdr:col>8</xdr:col>
      <xdr:colOff>9921</xdr:colOff>
      <xdr:row>15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0F55FFA-AB07-4A79-A691-ED1B8CE48ACF}"/>
            </a:ext>
          </a:extLst>
        </xdr:cNvPr>
        <xdr:cNvSpPr/>
      </xdr:nvSpPr>
      <xdr:spPr>
        <a:xfrm>
          <a:off x="614759" y="704453"/>
          <a:ext cx="4117975" cy="225464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</xdr:colOff>
      <xdr:row>4</xdr:row>
      <xdr:rowOff>66675</xdr:rowOff>
    </xdr:from>
    <xdr:to>
      <xdr:col>7</xdr:col>
      <xdr:colOff>962422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7D696-8D5D-4DCF-9E1F-F80DBA71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9525</xdr:rowOff>
    </xdr:from>
    <xdr:to>
      <xdr:col>12</xdr:col>
      <xdr:colOff>600075</xdr:colOff>
      <xdr:row>16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8505109-0389-4365-B639-62F495550F9D}"/>
            </a:ext>
          </a:extLst>
        </xdr:cNvPr>
        <xdr:cNvSpPr/>
      </xdr:nvSpPr>
      <xdr:spPr>
        <a:xfrm>
          <a:off x="4962525" y="714375"/>
          <a:ext cx="2428875" cy="22764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47625</xdr:colOff>
      <xdr:row>4</xdr:row>
      <xdr:rowOff>104775</xdr:rowOff>
    </xdr:from>
    <xdr:to>
      <xdr:col>12</xdr:col>
      <xdr:colOff>523875</xdr:colOff>
      <xdr:row>15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838220-256C-4CB9-AC11-9C7A122AD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8</xdr:row>
      <xdr:rowOff>123825</xdr:rowOff>
    </xdr:from>
    <xdr:to>
      <xdr:col>11</xdr:col>
      <xdr:colOff>561975</xdr:colOff>
      <xdr:row>10</xdr:row>
      <xdr:rowOff>142875</xdr:rowOff>
    </xdr:to>
    <xdr:sp macro="" textlink="Calculation!D18">
      <xdr:nvSpPr>
        <xdr:cNvPr id="7" name="TextBox 6">
          <a:extLst>
            <a:ext uri="{FF2B5EF4-FFF2-40B4-BE49-F238E27FC236}">
              <a16:creationId xmlns:a16="http://schemas.microsoft.com/office/drawing/2014/main" id="{9F45EF41-BF6A-4277-B475-88E72962F049}"/>
            </a:ext>
          </a:extLst>
        </xdr:cNvPr>
        <xdr:cNvSpPr txBox="1"/>
      </xdr:nvSpPr>
      <xdr:spPr>
        <a:xfrm>
          <a:off x="5581651" y="1590675"/>
          <a:ext cx="1162049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88102DA-3EC7-48F5-A25E-A810F0BBA62E}" type="TxLink"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28.0%</a:t>
          </a:fld>
          <a:endParaRPr lang="en-US" sz="2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38101</xdr:colOff>
      <xdr:row>10</xdr:row>
      <xdr:rowOff>114300</xdr:rowOff>
    </xdr:from>
    <xdr:to>
      <xdr:col>11</xdr:col>
      <xdr:colOff>590550</xdr:colOff>
      <xdr:row>12</xdr:row>
      <xdr:rowOff>133350</xdr:rowOff>
    </xdr:to>
    <xdr:sp macro="" textlink="Calculation!D15">
      <xdr:nvSpPr>
        <xdr:cNvPr id="8" name="TextBox 7">
          <a:extLst>
            <a:ext uri="{FF2B5EF4-FFF2-40B4-BE49-F238E27FC236}">
              <a16:creationId xmlns:a16="http://schemas.microsoft.com/office/drawing/2014/main" id="{AABACEE1-B00C-4455-B673-E61D585854E3}"/>
            </a:ext>
          </a:extLst>
        </xdr:cNvPr>
        <xdr:cNvSpPr txBox="1"/>
      </xdr:nvSpPr>
      <xdr:spPr>
        <a:xfrm>
          <a:off x="5610226" y="1962150"/>
          <a:ext cx="1162049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6DFE9C2-7366-46A7-A816-29121EA16794}" type="TxLink">
            <a:rPr lang="en-US" sz="1200" b="1" i="0" u="none" strike="noStrike">
              <a:solidFill>
                <a:srgbClr val="66CCFF"/>
              </a:solidFill>
              <a:latin typeface="Arial"/>
              <a:cs typeface="Arial"/>
            </a:rPr>
            <a:pPr algn="ctr"/>
            <a:t>14.0%</a:t>
          </a:fld>
          <a:endParaRPr lang="en-US" sz="2800" b="1">
            <a:solidFill>
              <a:srgbClr val="66CCF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9525</xdr:colOff>
      <xdr:row>4</xdr:row>
      <xdr:rowOff>9525</xdr:rowOff>
    </xdr:from>
    <xdr:to>
      <xdr:col>20</xdr:col>
      <xdr:colOff>833438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E14DB10-2C8C-44F0-BDF7-08E7786EADDB}"/>
            </a:ext>
          </a:extLst>
        </xdr:cNvPr>
        <xdr:cNvSpPr/>
      </xdr:nvSpPr>
      <xdr:spPr>
        <a:xfrm>
          <a:off x="7708900" y="713978"/>
          <a:ext cx="4445397" cy="225266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9526</xdr:colOff>
      <xdr:row>4</xdr:row>
      <xdr:rowOff>9525</xdr:rowOff>
    </xdr:from>
    <xdr:to>
      <xdr:col>20</xdr:col>
      <xdr:colOff>654843</xdr:colOff>
      <xdr:row>15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927FF9-3088-487F-A909-1CAE979DC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598885</xdr:colOff>
      <xdr:row>18</xdr:row>
      <xdr:rowOff>62707</xdr:rowOff>
    </xdr:from>
    <xdr:to>
      <xdr:col>4</xdr:col>
      <xdr:colOff>0</xdr:colOff>
      <xdr:row>24</xdr:row>
      <xdr:rowOff>128985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9098CE7-CA4C-47F8-8B1C-15B538746EB7}"/>
            </a:ext>
          </a:extLst>
        </xdr:cNvPr>
        <xdr:cNvSpPr/>
      </xdr:nvSpPr>
      <xdr:spPr>
        <a:xfrm>
          <a:off x="598885" y="3317082"/>
          <a:ext cx="2209006" cy="119737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479625</xdr:colOff>
      <xdr:row>18</xdr:row>
      <xdr:rowOff>97632</xdr:rowOff>
    </xdr:from>
    <xdr:to>
      <xdr:col>3</xdr:col>
      <xdr:colOff>426840</xdr:colOff>
      <xdr:row>20</xdr:row>
      <xdr:rowOff>116682</xdr:rowOff>
    </xdr:to>
    <xdr:sp macro="" textlink="Data!O3">
      <xdr:nvSpPr>
        <xdr:cNvPr id="14" name="TextBox 13">
          <a:extLst>
            <a:ext uri="{FF2B5EF4-FFF2-40B4-BE49-F238E27FC236}">
              <a16:creationId xmlns:a16="http://schemas.microsoft.com/office/drawing/2014/main" id="{E0C162E9-D21A-4709-BB68-3844F860355E}"/>
            </a:ext>
          </a:extLst>
        </xdr:cNvPr>
        <xdr:cNvSpPr txBox="1"/>
      </xdr:nvSpPr>
      <xdr:spPr>
        <a:xfrm>
          <a:off x="1084859" y="3352007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0DC96B0-C6A0-449C-88F5-AE6A473E98AE}" type="TxLink"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5200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469009</xdr:colOff>
      <xdr:row>19</xdr:row>
      <xdr:rowOff>109140</xdr:rowOff>
    </xdr:from>
    <xdr:to>
      <xdr:col>3</xdr:col>
      <xdr:colOff>437456</xdr:colOff>
      <xdr:row>22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312A9D-5DA0-4F9C-AE94-F23205FA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479625</xdr:colOff>
      <xdr:row>21</xdr:row>
      <xdr:rowOff>71438</xdr:rowOff>
    </xdr:from>
    <xdr:to>
      <xdr:col>3</xdr:col>
      <xdr:colOff>426840</xdr:colOff>
      <xdr:row>23</xdr:row>
      <xdr:rowOff>90488</xdr:rowOff>
    </xdr:to>
    <xdr:sp macro="" textlink="Calculation!D4">
      <xdr:nvSpPr>
        <xdr:cNvPr id="16" name="TextBox 15">
          <a:extLst>
            <a:ext uri="{FF2B5EF4-FFF2-40B4-BE49-F238E27FC236}">
              <a16:creationId xmlns:a16="http://schemas.microsoft.com/office/drawing/2014/main" id="{D5D269DB-E389-4B22-8C12-B7C5DFE9D473}"/>
            </a:ext>
          </a:extLst>
        </xdr:cNvPr>
        <xdr:cNvSpPr txBox="1"/>
      </xdr:nvSpPr>
      <xdr:spPr>
        <a:xfrm>
          <a:off x="1084859" y="3891360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E7ABA50-A202-4072-B043-EF80293B8E33}" type="TxLink">
            <a:rPr lang="en-US" sz="1100" b="1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t>8.3%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433587</xdr:colOff>
      <xdr:row>22</xdr:row>
      <xdr:rowOff>84931</xdr:rowOff>
    </xdr:from>
    <xdr:to>
      <xdr:col>3</xdr:col>
      <xdr:colOff>472877</xdr:colOff>
      <xdr:row>24</xdr:row>
      <xdr:rowOff>103981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D5AD3DC-4DD2-442C-B63E-95AA651BA4AB}"/>
            </a:ext>
          </a:extLst>
        </xdr:cNvPr>
        <xdr:cNvSpPr txBox="1"/>
      </xdr:nvSpPr>
      <xdr:spPr>
        <a:xfrm>
          <a:off x="1038821" y="4093369"/>
          <a:ext cx="1329134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0" i="0" u="none" strike="noStrike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vs</a:t>
          </a:r>
          <a:r>
            <a:rPr lang="en-US" sz="1050" b="0" i="0" u="none" strike="noStrike" baseline="0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 pevious month</a:t>
          </a:r>
          <a:endParaRPr lang="en-US" sz="1050" b="0" i="0" u="none" strike="noStrike">
            <a:solidFill>
              <a:schemeClr val="bg1">
                <a:lumMod val="50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96443</xdr:colOff>
      <xdr:row>18</xdr:row>
      <xdr:rowOff>66279</xdr:rowOff>
    </xdr:from>
    <xdr:to>
      <xdr:col>8</xdr:col>
      <xdr:colOff>1</xdr:colOff>
      <xdr:row>24</xdr:row>
      <xdr:rowOff>132557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9B95E59-A60A-41AC-8452-F777F1CDC772}"/>
            </a:ext>
          </a:extLst>
        </xdr:cNvPr>
        <xdr:cNvSpPr/>
      </xdr:nvSpPr>
      <xdr:spPr>
        <a:xfrm>
          <a:off x="2904334" y="3320654"/>
          <a:ext cx="2185589" cy="119737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471490</xdr:colOff>
      <xdr:row>18</xdr:row>
      <xdr:rowOff>97632</xdr:rowOff>
    </xdr:from>
    <xdr:to>
      <xdr:col>7</xdr:col>
      <xdr:colOff>498080</xdr:colOff>
      <xdr:row>20</xdr:row>
      <xdr:rowOff>116682</xdr:rowOff>
    </xdr:to>
    <xdr:sp macro="" textlink="Data!O11">
      <xdr:nvSpPr>
        <xdr:cNvPr id="19" name="TextBox 18">
          <a:extLst>
            <a:ext uri="{FF2B5EF4-FFF2-40B4-BE49-F238E27FC236}">
              <a16:creationId xmlns:a16="http://schemas.microsoft.com/office/drawing/2014/main" id="{BBBD53D9-1DC7-425E-849D-FDC427E0FAEE}"/>
            </a:ext>
          </a:extLst>
        </xdr:cNvPr>
        <xdr:cNvSpPr txBox="1"/>
      </xdr:nvSpPr>
      <xdr:spPr>
        <a:xfrm>
          <a:off x="3378599" y="3352007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6859AB4-58E4-47E5-926C-ED1C41AF5783}" type="TxLink"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2993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511376</xdr:colOff>
      <xdr:row>19</xdr:row>
      <xdr:rowOff>109140</xdr:rowOff>
    </xdr:from>
    <xdr:to>
      <xdr:col>7</xdr:col>
      <xdr:colOff>458193</xdr:colOff>
      <xdr:row>22</xdr:row>
      <xdr:rowOff>158750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13DAE64-74AD-46EE-8F51-227F289DF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471490</xdr:colOff>
      <xdr:row>21</xdr:row>
      <xdr:rowOff>71438</xdr:rowOff>
    </xdr:from>
    <xdr:to>
      <xdr:col>7</xdr:col>
      <xdr:colOff>498080</xdr:colOff>
      <xdr:row>23</xdr:row>
      <xdr:rowOff>90488</xdr:rowOff>
    </xdr:to>
    <xdr:sp macro="" textlink="Calculation!D7">
      <xdr:nvSpPr>
        <xdr:cNvPr id="21" name="TextBox 20">
          <a:extLst>
            <a:ext uri="{FF2B5EF4-FFF2-40B4-BE49-F238E27FC236}">
              <a16:creationId xmlns:a16="http://schemas.microsoft.com/office/drawing/2014/main" id="{F4D0425A-97D6-4AB0-8BD7-9DF4A37E7D21}"/>
            </a:ext>
          </a:extLst>
        </xdr:cNvPr>
        <xdr:cNvSpPr txBox="1"/>
      </xdr:nvSpPr>
      <xdr:spPr>
        <a:xfrm>
          <a:off x="3378599" y="3891360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28EBAB3-215B-45E4-B474-07F37BDE09A7}" type="TxLink">
            <a:rPr lang="en-US" sz="1100" b="1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t>0.5%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598885</xdr:colOff>
      <xdr:row>27</xdr:row>
      <xdr:rowOff>72629</xdr:rowOff>
    </xdr:from>
    <xdr:to>
      <xdr:col>4</xdr:col>
      <xdr:colOff>0</xdr:colOff>
      <xdr:row>33</xdr:row>
      <xdr:rowOff>138908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24098796-FA3B-4CEC-85E8-6E8C9025C233}"/>
            </a:ext>
          </a:extLst>
        </xdr:cNvPr>
        <xdr:cNvGrpSpPr/>
      </xdr:nvGrpSpPr>
      <xdr:grpSpPr>
        <a:xfrm>
          <a:off x="598885" y="4962129"/>
          <a:ext cx="2226865" cy="1209279"/>
          <a:chOff x="598885" y="4864895"/>
          <a:chExt cx="2209006" cy="1197372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C70C9752-5343-4346-863B-DD4CD1CC2DB0}"/>
              </a:ext>
            </a:extLst>
          </xdr:cNvPr>
          <xdr:cNvSpPr/>
        </xdr:nvSpPr>
        <xdr:spPr>
          <a:xfrm>
            <a:off x="598885" y="4864895"/>
            <a:ext cx="2209006" cy="1197372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schemeClr val="bg1">
                <a:lumMod val="9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Data!O9">
        <xdr:nvSpPr>
          <xdr:cNvPr id="25" name="TextBox 24">
            <a:extLst>
              <a:ext uri="{FF2B5EF4-FFF2-40B4-BE49-F238E27FC236}">
                <a16:creationId xmlns:a16="http://schemas.microsoft.com/office/drawing/2014/main" id="{34952AB7-7CC4-4928-B652-261F5A5AF646}"/>
              </a:ext>
            </a:extLst>
          </xdr:cNvPr>
          <xdr:cNvSpPr txBox="1"/>
        </xdr:nvSpPr>
        <xdr:spPr>
          <a:xfrm>
            <a:off x="1084859" y="4899820"/>
            <a:ext cx="1237059" cy="3960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A761F6B2-0098-4CF7-8466-4EE16A51FF4C}" type="TxLink">
              <a:rPr lang="en-US" sz="2400" b="1" i="0" u="none" strike="noStrike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pPr marL="0" indent="0" algn="ctr"/>
              <a:t>1457</a:t>
            </a:fld>
            <a:endPara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03292119-5E1B-48B1-BB9C-D46AC2257A68}"/>
              </a:ext>
            </a:extLst>
          </xdr:cNvPr>
          <xdr:cNvGraphicFramePr>
            <a:graphicFrameLocks/>
          </xdr:cNvGraphicFramePr>
        </xdr:nvGraphicFramePr>
        <xdr:xfrm>
          <a:off x="1104008" y="5248672"/>
          <a:ext cx="1198760" cy="377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Calculation!D5">
        <xdr:nvSpPr>
          <xdr:cNvPr id="27" name="TextBox 26">
            <a:extLst>
              <a:ext uri="{FF2B5EF4-FFF2-40B4-BE49-F238E27FC236}">
                <a16:creationId xmlns:a16="http://schemas.microsoft.com/office/drawing/2014/main" id="{6E406334-C653-44A5-8EA2-3C079CF7B414}"/>
              </a:ext>
            </a:extLst>
          </xdr:cNvPr>
          <xdr:cNvSpPr txBox="1"/>
        </xdr:nvSpPr>
        <xdr:spPr>
          <a:xfrm>
            <a:off x="1084859" y="5439173"/>
            <a:ext cx="1237059" cy="3960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35AE469-C11C-4E02-B65D-CF955FA5BAED}" type="TxLink">
              <a:rPr lang="en-US" sz="1100" b="1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t>77.7%</a:t>
            </a:fld>
            <a:endPara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7A9B72CB-EAC1-4242-959A-F959BD796BDA}"/>
              </a:ext>
            </a:extLst>
          </xdr:cNvPr>
          <xdr:cNvSpPr txBox="1"/>
        </xdr:nvSpPr>
        <xdr:spPr>
          <a:xfrm>
            <a:off x="1038821" y="5641182"/>
            <a:ext cx="1329134" cy="3960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US" sz="1050" b="0" i="0" u="none" strike="noStrike">
                <a:solidFill>
                  <a:schemeClr val="bg1">
                    <a:lumMod val="50000"/>
                  </a:schemeClr>
                </a:solidFill>
                <a:latin typeface="Arial"/>
                <a:ea typeface="+mn-ea"/>
                <a:cs typeface="Arial"/>
              </a:rPr>
              <a:t>vs</a:t>
            </a:r>
            <a:r>
              <a:rPr lang="en-US" sz="1050" b="0" i="0" u="none" strike="noStrike" baseline="0">
                <a:solidFill>
                  <a:schemeClr val="bg1">
                    <a:lumMod val="50000"/>
                  </a:schemeClr>
                </a:solidFill>
                <a:latin typeface="Arial"/>
                <a:ea typeface="+mn-ea"/>
                <a:cs typeface="Arial"/>
              </a:rPr>
              <a:t> pevious month</a:t>
            </a:r>
            <a:endParaRPr lang="en-US" sz="1050" b="0" i="0" u="none" strike="noStrike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5</xdr:col>
      <xdr:colOff>425452</xdr:colOff>
      <xdr:row>22</xdr:row>
      <xdr:rowOff>84931</xdr:rowOff>
    </xdr:from>
    <xdr:to>
      <xdr:col>7</xdr:col>
      <xdr:colOff>544117</xdr:colOff>
      <xdr:row>24</xdr:row>
      <xdr:rowOff>103981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C8E0DC-D250-4B2F-8B6F-9D65E87F6412}"/>
            </a:ext>
          </a:extLst>
        </xdr:cNvPr>
        <xdr:cNvSpPr txBox="1"/>
      </xdr:nvSpPr>
      <xdr:spPr>
        <a:xfrm>
          <a:off x="3332561" y="4093369"/>
          <a:ext cx="1329134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0" i="0" u="none" strike="noStrike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vs</a:t>
          </a:r>
          <a:r>
            <a:rPr lang="en-US" sz="1050" b="0" i="0" u="none" strike="noStrike" baseline="0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 pevious month</a:t>
          </a:r>
          <a:endParaRPr lang="en-US" sz="1050" b="0" i="0" u="none" strike="noStrike">
            <a:solidFill>
              <a:schemeClr val="bg1">
                <a:lumMod val="50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92869</xdr:colOff>
      <xdr:row>27</xdr:row>
      <xdr:rowOff>72629</xdr:rowOff>
    </xdr:from>
    <xdr:to>
      <xdr:col>8</xdr:col>
      <xdr:colOff>19844</xdr:colOff>
      <xdr:row>33</xdr:row>
      <xdr:rowOff>138908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7EE4CE0B-7E8C-4757-A416-C99D6295398D}"/>
            </a:ext>
          </a:extLst>
        </xdr:cNvPr>
        <xdr:cNvSpPr/>
      </xdr:nvSpPr>
      <xdr:spPr>
        <a:xfrm>
          <a:off x="2900760" y="4864895"/>
          <a:ext cx="2209006" cy="119737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479625</xdr:colOff>
      <xdr:row>27</xdr:row>
      <xdr:rowOff>107554</xdr:rowOff>
    </xdr:from>
    <xdr:to>
      <xdr:col>7</xdr:col>
      <xdr:colOff>506215</xdr:colOff>
      <xdr:row>29</xdr:row>
      <xdr:rowOff>126604</xdr:rowOff>
    </xdr:to>
    <xdr:sp macro="" textlink="Data!O12">
      <xdr:nvSpPr>
        <xdr:cNvPr id="32" name="TextBox 31">
          <a:extLst>
            <a:ext uri="{FF2B5EF4-FFF2-40B4-BE49-F238E27FC236}">
              <a16:creationId xmlns:a16="http://schemas.microsoft.com/office/drawing/2014/main" id="{8E6FEEC0-B653-4954-9D41-0FA051F5F8A4}"/>
            </a:ext>
          </a:extLst>
        </xdr:cNvPr>
        <xdr:cNvSpPr txBox="1"/>
      </xdr:nvSpPr>
      <xdr:spPr>
        <a:xfrm>
          <a:off x="3386734" y="4899820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F68FB6E-46F2-4800-977B-118354306F79}" type="TxLink"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4999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515938</xdr:colOff>
      <xdr:row>29</xdr:row>
      <xdr:rowOff>69453</xdr:rowOff>
    </xdr:from>
    <xdr:to>
      <xdr:col>7</xdr:col>
      <xdr:colOff>416719</xdr:colOff>
      <xdr:row>31</xdr:row>
      <xdr:rowOff>69453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9FA2A07-CB01-4F4D-B4E4-BA2BB8E7F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479625</xdr:colOff>
      <xdr:row>30</xdr:row>
      <xdr:rowOff>81360</xdr:rowOff>
    </xdr:from>
    <xdr:to>
      <xdr:col>7</xdr:col>
      <xdr:colOff>506215</xdr:colOff>
      <xdr:row>32</xdr:row>
      <xdr:rowOff>100410</xdr:rowOff>
    </xdr:to>
    <xdr:sp macro="" textlink="Calculation!D8">
      <xdr:nvSpPr>
        <xdr:cNvPr id="34" name="TextBox 33">
          <a:extLst>
            <a:ext uri="{FF2B5EF4-FFF2-40B4-BE49-F238E27FC236}">
              <a16:creationId xmlns:a16="http://schemas.microsoft.com/office/drawing/2014/main" id="{526F31F8-1451-4126-AB35-EB22BBC4D0AB}"/>
            </a:ext>
          </a:extLst>
        </xdr:cNvPr>
        <xdr:cNvSpPr txBox="1"/>
      </xdr:nvSpPr>
      <xdr:spPr>
        <a:xfrm>
          <a:off x="3386734" y="5439173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62674EC-529B-4CCE-9313-C85ECB0AF717}" type="TxLink">
            <a:rPr lang="en-US" sz="1100" b="1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t>16.3%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433587</xdr:colOff>
      <xdr:row>31</xdr:row>
      <xdr:rowOff>94854</xdr:rowOff>
    </xdr:from>
    <xdr:to>
      <xdr:col>7</xdr:col>
      <xdr:colOff>552252</xdr:colOff>
      <xdr:row>33</xdr:row>
      <xdr:rowOff>113904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B51738C-4D42-4E22-B4C4-A8102FC416B1}"/>
            </a:ext>
          </a:extLst>
        </xdr:cNvPr>
        <xdr:cNvSpPr txBox="1"/>
      </xdr:nvSpPr>
      <xdr:spPr>
        <a:xfrm>
          <a:off x="3340696" y="5641182"/>
          <a:ext cx="1329134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0" i="0" u="none" strike="noStrike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vs</a:t>
          </a:r>
          <a:r>
            <a:rPr lang="en-US" sz="1050" b="0" i="0" u="none" strike="noStrike" baseline="0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 pevious month</a:t>
          </a:r>
          <a:endParaRPr lang="en-US" sz="1050" b="0" i="0" u="none" strike="noStrike">
            <a:solidFill>
              <a:schemeClr val="bg1">
                <a:lumMod val="50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14</xdr:col>
      <xdr:colOff>3573</xdr:colOff>
      <xdr:row>18</xdr:row>
      <xdr:rowOff>62708</xdr:rowOff>
    </xdr:from>
    <xdr:to>
      <xdr:col>17</xdr:col>
      <xdr:colOff>9922</xdr:colOff>
      <xdr:row>24</xdr:row>
      <xdr:rowOff>128986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505E5E9-38D4-4A8B-B1D2-306EC16A02AF}"/>
            </a:ext>
          </a:extLst>
        </xdr:cNvPr>
        <xdr:cNvSpPr/>
      </xdr:nvSpPr>
      <xdr:spPr>
        <a:xfrm>
          <a:off x="7702948" y="3317083"/>
          <a:ext cx="2209005" cy="119737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489547</xdr:colOff>
      <xdr:row>18</xdr:row>
      <xdr:rowOff>97633</xdr:rowOff>
    </xdr:from>
    <xdr:to>
      <xdr:col>16</xdr:col>
      <xdr:colOff>516136</xdr:colOff>
      <xdr:row>20</xdr:row>
      <xdr:rowOff>116683</xdr:rowOff>
    </xdr:to>
    <xdr:sp macro="" textlink="Data!O15">
      <xdr:nvSpPr>
        <xdr:cNvPr id="38" name="TextBox 37">
          <a:extLst>
            <a:ext uri="{FF2B5EF4-FFF2-40B4-BE49-F238E27FC236}">
              <a16:creationId xmlns:a16="http://schemas.microsoft.com/office/drawing/2014/main" id="{928E8B3F-D28F-4F02-B88A-312E58DE99CB}"/>
            </a:ext>
          </a:extLst>
        </xdr:cNvPr>
        <xdr:cNvSpPr txBox="1"/>
      </xdr:nvSpPr>
      <xdr:spPr>
        <a:xfrm>
          <a:off x="8188922" y="3352008"/>
          <a:ext cx="1237058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D256C59-6A40-416A-AA20-95E89E2D7DE2}" type="TxLink"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1020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508696</xdr:colOff>
      <xdr:row>20</xdr:row>
      <xdr:rowOff>69454</xdr:rowOff>
    </xdr:from>
    <xdr:to>
      <xdr:col>16</xdr:col>
      <xdr:colOff>496986</xdr:colOff>
      <xdr:row>22</xdr:row>
      <xdr:rowOff>69453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74F291B-5178-4810-80F2-46BFC8886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489547</xdr:colOff>
      <xdr:row>21</xdr:row>
      <xdr:rowOff>71439</xdr:rowOff>
    </xdr:from>
    <xdr:to>
      <xdr:col>16</xdr:col>
      <xdr:colOff>516136</xdr:colOff>
      <xdr:row>23</xdr:row>
      <xdr:rowOff>90489</xdr:rowOff>
    </xdr:to>
    <xdr:sp macro="" textlink="Calculation!D11">
      <xdr:nvSpPr>
        <xdr:cNvPr id="40" name="TextBox 39">
          <a:extLst>
            <a:ext uri="{FF2B5EF4-FFF2-40B4-BE49-F238E27FC236}">
              <a16:creationId xmlns:a16="http://schemas.microsoft.com/office/drawing/2014/main" id="{23743BA7-03B5-4A33-AEF6-A4095EE40963}"/>
            </a:ext>
          </a:extLst>
        </xdr:cNvPr>
        <xdr:cNvSpPr txBox="1"/>
      </xdr:nvSpPr>
      <xdr:spPr>
        <a:xfrm>
          <a:off x="8188922" y="3891361"/>
          <a:ext cx="1237058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D6F0578-1059-45CD-B388-80FFAE21B69B}" type="TxLink">
            <a:rPr lang="en-US" sz="1100" b="1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t>-0.8%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443509</xdr:colOff>
      <xdr:row>22</xdr:row>
      <xdr:rowOff>84932</xdr:rowOff>
    </xdr:from>
    <xdr:to>
      <xdr:col>16</xdr:col>
      <xdr:colOff>562173</xdr:colOff>
      <xdr:row>24</xdr:row>
      <xdr:rowOff>103982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15D91E2-BE97-44D6-A74B-35E04CFF0F7E}"/>
            </a:ext>
          </a:extLst>
        </xdr:cNvPr>
        <xdr:cNvSpPr txBox="1"/>
      </xdr:nvSpPr>
      <xdr:spPr>
        <a:xfrm>
          <a:off x="8142884" y="4093370"/>
          <a:ext cx="1329133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0" i="0" u="none" strike="noStrike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vs</a:t>
          </a:r>
          <a:r>
            <a:rPr lang="en-US" sz="1050" b="0" i="0" u="none" strike="noStrike" baseline="0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 pevious month</a:t>
          </a:r>
          <a:endParaRPr lang="en-US" sz="1050" b="0" i="0" u="none" strike="noStrike">
            <a:solidFill>
              <a:schemeClr val="bg1">
                <a:lumMod val="50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18</xdr:col>
      <xdr:colOff>7145</xdr:colOff>
      <xdr:row>18</xdr:row>
      <xdr:rowOff>56356</xdr:rowOff>
    </xdr:from>
    <xdr:to>
      <xdr:col>21</xdr:col>
      <xdr:colOff>9922</xdr:colOff>
      <xdr:row>24</xdr:row>
      <xdr:rowOff>122634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5EDD794-B45B-4BFD-8220-2CA942ECF493}"/>
            </a:ext>
          </a:extLst>
        </xdr:cNvPr>
        <xdr:cNvSpPr/>
      </xdr:nvSpPr>
      <xdr:spPr>
        <a:xfrm>
          <a:off x="9978629" y="3310731"/>
          <a:ext cx="2195512" cy="119737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490150</xdr:colOff>
      <xdr:row>18</xdr:row>
      <xdr:rowOff>91281</xdr:rowOff>
    </xdr:from>
    <xdr:to>
      <xdr:col>20</xdr:col>
      <xdr:colOff>370277</xdr:colOff>
      <xdr:row>20</xdr:row>
      <xdr:rowOff>110331</xdr:rowOff>
    </xdr:to>
    <xdr:sp macro="" textlink="Data!O16">
      <xdr:nvSpPr>
        <xdr:cNvPr id="50" name="TextBox 49">
          <a:extLst>
            <a:ext uri="{FF2B5EF4-FFF2-40B4-BE49-F238E27FC236}">
              <a16:creationId xmlns:a16="http://schemas.microsoft.com/office/drawing/2014/main" id="{A7829671-952F-4C3B-BFAB-253571E4995D}"/>
            </a:ext>
          </a:extLst>
        </xdr:cNvPr>
        <xdr:cNvSpPr txBox="1"/>
      </xdr:nvSpPr>
      <xdr:spPr>
        <a:xfrm>
          <a:off x="10461634" y="3345656"/>
          <a:ext cx="1229502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324EBEA-5B69-4E93-80A8-1C299C361725}" type="TxLink"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888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509182</xdr:colOff>
      <xdr:row>20</xdr:row>
      <xdr:rowOff>63102</xdr:rowOff>
    </xdr:from>
    <xdr:to>
      <xdr:col>20</xdr:col>
      <xdr:colOff>351244</xdr:colOff>
      <xdr:row>22</xdr:row>
      <xdr:rowOff>63101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B1C6F24-CDCD-4995-91D9-5133DEA5F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490150</xdr:colOff>
      <xdr:row>21</xdr:row>
      <xdr:rowOff>65087</xdr:rowOff>
    </xdr:from>
    <xdr:to>
      <xdr:col>20</xdr:col>
      <xdr:colOff>370277</xdr:colOff>
      <xdr:row>23</xdr:row>
      <xdr:rowOff>84137</xdr:rowOff>
    </xdr:to>
    <xdr:sp macro="" textlink="Calculation!D12">
      <xdr:nvSpPr>
        <xdr:cNvPr id="52" name="TextBox 51">
          <a:extLst>
            <a:ext uri="{FF2B5EF4-FFF2-40B4-BE49-F238E27FC236}">
              <a16:creationId xmlns:a16="http://schemas.microsoft.com/office/drawing/2014/main" id="{AF5E6008-0F0F-4646-94FB-1388F989C7F2}"/>
            </a:ext>
          </a:extLst>
        </xdr:cNvPr>
        <xdr:cNvSpPr txBox="1"/>
      </xdr:nvSpPr>
      <xdr:spPr>
        <a:xfrm>
          <a:off x="10461634" y="3885009"/>
          <a:ext cx="1229502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9BE3EB1-4832-4F5C-A509-5E9B699C2391}" type="TxLink">
            <a:rPr lang="en-US" sz="1100" b="1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t>-9.1%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444394</xdr:colOff>
      <xdr:row>22</xdr:row>
      <xdr:rowOff>78580</xdr:rowOff>
    </xdr:from>
    <xdr:to>
      <xdr:col>20</xdr:col>
      <xdr:colOff>416034</xdr:colOff>
      <xdr:row>24</xdr:row>
      <xdr:rowOff>97630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737B62B-773F-46A3-A4DA-BBCF2CBCD3E4}"/>
            </a:ext>
          </a:extLst>
        </xdr:cNvPr>
        <xdr:cNvSpPr txBox="1"/>
      </xdr:nvSpPr>
      <xdr:spPr>
        <a:xfrm>
          <a:off x="10415878" y="4087018"/>
          <a:ext cx="1321015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0" i="0" u="none" strike="noStrike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vs</a:t>
          </a:r>
          <a:r>
            <a:rPr lang="en-US" sz="1050" b="0" i="0" u="none" strike="noStrike" baseline="0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 pevious month</a:t>
          </a:r>
          <a:endParaRPr lang="en-US" sz="1050" b="0" i="0" u="none" strike="noStrike">
            <a:solidFill>
              <a:schemeClr val="bg1">
                <a:lumMod val="50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13</xdr:col>
      <xdr:colOff>92869</xdr:colOff>
      <xdr:row>27</xdr:row>
      <xdr:rowOff>72629</xdr:rowOff>
    </xdr:from>
    <xdr:to>
      <xdr:col>17</xdr:col>
      <xdr:colOff>0</xdr:colOff>
      <xdr:row>33</xdr:row>
      <xdr:rowOff>138908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B0459560-C13F-4806-BA43-8F53B8436D66}"/>
            </a:ext>
          </a:extLst>
        </xdr:cNvPr>
        <xdr:cNvSpPr/>
      </xdr:nvSpPr>
      <xdr:spPr>
        <a:xfrm>
          <a:off x="7693025" y="4864895"/>
          <a:ext cx="2209006" cy="119737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479624</xdr:colOff>
      <xdr:row>27</xdr:row>
      <xdr:rowOff>107554</xdr:rowOff>
    </xdr:from>
    <xdr:to>
      <xdr:col>16</xdr:col>
      <xdr:colOff>506214</xdr:colOff>
      <xdr:row>29</xdr:row>
      <xdr:rowOff>126604</xdr:rowOff>
    </xdr:to>
    <xdr:sp macro="" textlink="Data!O13">
      <xdr:nvSpPr>
        <xdr:cNvPr id="56" name="TextBox 55">
          <a:extLst>
            <a:ext uri="{FF2B5EF4-FFF2-40B4-BE49-F238E27FC236}">
              <a16:creationId xmlns:a16="http://schemas.microsoft.com/office/drawing/2014/main" id="{F1D4EBC5-13CE-4A43-8237-DAB7B00C7599}"/>
            </a:ext>
          </a:extLst>
        </xdr:cNvPr>
        <xdr:cNvSpPr txBox="1"/>
      </xdr:nvSpPr>
      <xdr:spPr>
        <a:xfrm>
          <a:off x="8178999" y="4899820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6AB8BCB-C153-4AEA-8440-C4972CF81D3C}" type="TxLink"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1.68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498773</xdr:colOff>
      <xdr:row>29</xdr:row>
      <xdr:rowOff>79375</xdr:rowOff>
    </xdr:from>
    <xdr:to>
      <xdr:col>16</xdr:col>
      <xdr:colOff>487064</xdr:colOff>
      <xdr:row>31</xdr:row>
      <xdr:rowOff>79375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4AFE7CE3-5FF3-4FF2-8A49-9B991607B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479624</xdr:colOff>
      <xdr:row>30</xdr:row>
      <xdr:rowOff>81360</xdr:rowOff>
    </xdr:from>
    <xdr:to>
      <xdr:col>16</xdr:col>
      <xdr:colOff>506214</xdr:colOff>
      <xdr:row>32</xdr:row>
      <xdr:rowOff>100410</xdr:rowOff>
    </xdr:to>
    <xdr:sp macro="" textlink="Calculation!D9">
      <xdr:nvSpPr>
        <xdr:cNvPr id="58" name="TextBox 57">
          <a:extLst>
            <a:ext uri="{FF2B5EF4-FFF2-40B4-BE49-F238E27FC236}">
              <a16:creationId xmlns:a16="http://schemas.microsoft.com/office/drawing/2014/main" id="{64A20C69-6ED3-44D5-9C05-9D9511BE6117}"/>
            </a:ext>
          </a:extLst>
        </xdr:cNvPr>
        <xdr:cNvSpPr txBox="1"/>
      </xdr:nvSpPr>
      <xdr:spPr>
        <a:xfrm>
          <a:off x="8178999" y="5439173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BC8AEF2-D3DC-4FA8-8126-6FBE6B95B0DD}" type="TxLink">
            <a:rPr lang="en-US" sz="1100" b="1" i="0" u="none" strike="noStrike">
              <a:solidFill>
                <a:schemeClr val="tx1"/>
              </a:solidFill>
              <a:latin typeface="Arial"/>
              <a:ea typeface="+mn-ea"/>
              <a:cs typeface="Arial"/>
            </a:rPr>
            <a:t>-13.4%</a:t>
          </a:fld>
          <a:endParaRPr lang="en-US" sz="2400" b="1" i="0" u="none" strike="noStrike">
            <a:solidFill>
              <a:schemeClr val="tx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433586</xdr:colOff>
      <xdr:row>31</xdr:row>
      <xdr:rowOff>94854</xdr:rowOff>
    </xdr:from>
    <xdr:to>
      <xdr:col>16</xdr:col>
      <xdr:colOff>552251</xdr:colOff>
      <xdr:row>33</xdr:row>
      <xdr:rowOff>113904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7CA3D5-D434-405D-B131-E21062DACCC4}"/>
            </a:ext>
          </a:extLst>
        </xdr:cNvPr>
        <xdr:cNvSpPr txBox="1"/>
      </xdr:nvSpPr>
      <xdr:spPr>
        <a:xfrm>
          <a:off x="8132961" y="5641182"/>
          <a:ext cx="1329134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0" i="0" u="none" strike="noStrike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vs</a:t>
          </a:r>
          <a:r>
            <a:rPr lang="en-US" sz="1050" b="0" i="0" u="none" strike="noStrike" baseline="0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 pevious month</a:t>
          </a:r>
          <a:endParaRPr lang="en-US" sz="1050" b="0" i="0" u="none" strike="noStrike">
            <a:solidFill>
              <a:schemeClr val="bg1">
                <a:lumMod val="50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18</xdr:col>
      <xdr:colOff>3572</xdr:colOff>
      <xdr:row>27</xdr:row>
      <xdr:rowOff>72629</xdr:rowOff>
    </xdr:from>
    <xdr:to>
      <xdr:col>21</xdr:col>
      <xdr:colOff>19843</xdr:colOff>
      <xdr:row>33</xdr:row>
      <xdr:rowOff>138908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55416866-B0E6-4DB4-9171-4D7F7D1C564F}"/>
            </a:ext>
          </a:extLst>
        </xdr:cNvPr>
        <xdr:cNvSpPr/>
      </xdr:nvSpPr>
      <xdr:spPr>
        <a:xfrm>
          <a:off x="9975056" y="4864895"/>
          <a:ext cx="2209006" cy="119737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489546</xdr:colOff>
      <xdr:row>27</xdr:row>
      <xdr:rowOff>107554</xdr:rowOff>
    </xdr:from>
    <xdr:to>
      <xdr:col>20</xdr:col>
      <xdr:colOff>377230</xdr:colOff>
      <xdr:row>29</xdr:row>
      <xdr:rowOff>126604</xdr:rowOff>
    </xdr:to>
    <xdr:sp macro="" textlink="Data!O14">
      <xdr:nvSpPr>
        <xdr:cNvPr id="62" name="TextBox 61">
          <a:extLst>
            <a:ext uri="{FF2B5EF4-FFF2-40B4-BE49-F238E27FC236}">
              <a16:creationId xmlns:a16="http://schemas.microsoft.com/office/drawing/2014/main" id="{A187ACFF-BA15-4C85-9B9B-B4BB022D0A9F}"/>
            </a:ext>
          </a:extLst>
        </xdr:cNvPr>
        <xdr:cNvSpPr txBox="1"/>
      </xdr:nvSpPr>
      <xdr:spPr>
        <a:xfrm>
          <a:off x="10461030" y="4899820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03CC66F-D746-4864-B1F4-13D22E31BE78}" type="TxLink"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2.99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508695</xdr:colOff>
      <xdr:row>29</xdr:row>
      <xdr:rowOff>79375</xdr:rowOff>
    </xdr:from>
    <xdr:to>
      <xdr:col>20</xdr:col>
      <xdr:colOff>358080</xdr:colOff>
      <xdr:row>31</xdr:row>
      <xdr:rowOff>79375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D360CBF7-7718-4143-9B7B-6A83E3E6C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489546</xdr:colOff>
      <xdr:row>30</xdr:row>
      <xdr:rowOff>81360</xdr:rowOff>
    </xdr:from>
    <xdr:to>
      <xdr:col>20</xdr:col>
      <xdr:colOff>377230</xdr:colOff>
      <xdr:row>32</xdr:row>
      <xdr:rowOff>100410</xdr:rowOff>
    </xdr:to>
    <xdr:sp macro="" textlink="Calculation!D10">
      <xdr:nvSpPr>
        <xdr:cNvPr id="64" name="TextBox 63">
          <a:extLst>
            <a:ext uri="{FF2B5EF4-FFF2-40B4-BE49-F238E27FC236}">
              <a16:creationId xmlns:a16="http://schemas.microsoft.com/office/drawing/2014/main" id="{B8433F02-A9F5-4C31-A3C6-F3088F624E61}"/>
            </a:ext>
          </a:extLst>
        </xdr:cNvPr>
        <xdr:cNvSpPr txBox="1"/>
      </xdr:nvSpPr>
      <xdr:spPr>
        <a:xfrm>
          <a:off x="10461030" y="5439173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C401DE9-90CC-461F-8E83-8040A80197B8}" type="TxLink">
            <a:rPr lang="en-US" sz="1100" b="1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t>-27.3%</a:t>
          </a:fld>
          <a:endParaRPr lang="en-US" sz="24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443508</xdr:colOff>
      <xdr:row>31</xdr:row>
      <xdr:rowOff>94854</xdr:rowOff>
    </xdr:from>
    <xdr:to>
      <xdr:col>20</xdr:col>
      <xdr:colOff>423267</xdr:colOff>
      <xdr:row>33</xdr:row>
      <xdr:rowOff>113904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94E8068A-F0C3-4053-8540-C0E74DC1B55C}"/>
            </a:ext>
          </a:extLst>
        </xdr:cNvPr>
        <xdr:cNvSpPr txBox="1"/>
      </xdr:nvSpPr>
      <xdr:spPr>
        <a:xfrm>
          <a:off x="10414992" y="5641182"/>
          <a:ext cx="1329134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0" i="0" u="none" strike="noStrike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vs</a:t>
          </a:r>
          <a:r>
            <a:rPr lang="en-US" sz="1050" b="0" i="0" u="none" strike="noStrike" baseline="0">
              <a:solidFill>
                <a:schemeClr val="bg1">
                  <a:lumMod val="50000"/>
                </a:schemeClr>
              </a:solidFill>
              <a:latin typeface="Arial"/>
              <a:ea typeface="+mn-ea"/>
              <a:cs typeface="Arial"/>
            </a:rPr>
            <a:t> pevious month</a:t>
          </a:r>
          <a:endParaRPr lang="en-US" sz="1050" b="0" i="0" u="none" strike="noStrike">
            <a:solidFill>
              <a:schemeClr val="bg1">
                <a:lumMod val="50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9</xdr:col>
      <xdr:colOff>3571</xdr:colOff>
      <xdr:row>18</xdr:row>
      <xdr:rowOff>72629</xdr:rowOff>
    </xdr:from>
    <xdr:to>
      <xdr:col>13</xdr:col>
      <xdr:colOff>9921</xdr:colOff>
      <xdr:row>24</xdr:row>
      <xdr:rowOff>128984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9667E5FD-D55A-4017-9729-EE88983D63D2}"/>
            </a:ext>
          </a:extLst>
        </xdr:cNvPr>
        <xdr:cNvSpPr/>
      </xdr:nvSpPr>
      <xdr:spPr>
        <a:xfrm>
          <a:off x="5182790" y="3327004"/>
          <a:ext cx="2427287" cy="118744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309362</xdr:colOff>
      <xdr:row>18</xdr:row>
      <xdr:rowOff>72626</xdr:rowOff>
    </xdr:from>
    <xdr:to>
      <xdr:col>12</xdr:col>
      <xdr:colOff>309363</xdr:colOff>
      <xdr:row>24</xdr:row>
      <xdr:rowOff>119063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D1463426-1751-44BD-A560-23189CC0F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13297</xdr:colOff>
      <xdr:row>20</xdr:row>
      <xdr:rowOff>97632</xdr:rowOff>
    </xdr:from>
    <xdr:to>
      <xdr:col>12</xdr:col>
      <xdr:colOff>39887</xdr:colOff>
      <xdr:row>22</xdr:row>
      <xdr:rowOff>116681</xdr:rowOff>
    </xdr:to>
    <xdr:sp macro="" textlink="Data!O18">
      <xdr:nvSpPr>
        <xdr:cNvPr id="68" name="TextBox 67">
          <a:extLst>
            <a:ext uri="{FF2B5EF4-FFF2-40B4-BE49-F238E27FC236}">
              <a16:creationId xmlns:a16="http://schemas.microsoft.com/office/drawing/2014/main" id="{245B437F-E1C4-40E4-9533-39D64A8A8193}"/>
            </a:ext>
          </a:extLst>
        </xdr:cNvPr>
        <xdr:cNvSpPr txBox="1"/>
      </xdr:nvSpPr>
      <xdr:spPr>
        <a:xfrm>
          <a:off x="5797750" y="3729038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E2A9F9C-77AE-41DB-866E-ACFC1B88A980}" type="TxLink">
            <a:rPr lang="en-US" sz="20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98%</a:t>
          </a:fld>
          <a:endParaRPr lang="en-US" sz="36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3571</xdr:colOff>
      <xdr:row>27</xdr:row>
      <xdr:rowOff>72628</xdr:rowOff>
    </xdr:from>
    <xdr:to>
      <xdr:col>13</xdr:col>
      <xdr:colOff>9921</xdr:colOff>
      <xdr:row>33</xdr:row>
      <xdr:rowOff>128984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3F565A6B-4B0F-439A-8B5A-27BF32FD4C19}"/>
            </a:ext>
          </a:extLst>
        </xdr:cNvPr>
        <xdr:cNvSpPr/>
      </xdr:nvSpPr>
      <xdr:spPr>
        <a:xfrm>
          <a:off x="5182790" y="4864894"/>
          <a:ext cx="2427287" cy="118744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309362</xdr:colOff>
      <xdr:row>27</xdr:row>
      <xdr:rowOff>72625</xdr:rowOff>
    </xdr:from>
    <xdr:to>
      <xdr:col>12</xdr:col>
      <xdr:colOff>309363</xdr:colOff>
      <xdr:row>33</xdr:row>
      <xdr:rowOff>119063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EECC9139-2135-4353-BAD9-153FE2253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13297</xdr:colOff>
      <xdr:row>29</xdr:row>
      <xdr:rowOff>97631</xdr:rowOff>
    </xdr:from>
    <xdr:to>
      <xdr:col>12</xdr:col>
      <xdr:colOff>39887</xdr:colOff>
      <xdr:row>31</xdr:row>
      <xdr:rowOff>116681</xdr:rowOff>
    </xdr:to>
    <xdr:sp macro="" textlink="Data!O20">
      <xdr:nvSpPr>
        <xdr:cNvPr id="71" name="TextBox 70">
          <a:extLst>
            <a:ext uri="{FF2B5EF4-FFF2-40B4-BE49-F238E27FC236}">
              <a16:creationId xmlns:a16="http://schemas.microsoft.com/office/drawing/2014/main" id="{8575559E-9224-4DE5-BF79-EE9F29658405}"/>
            </a:ext>
          </a:extLst>
        </xdr:cNvPr>
        <xdr:cNvSpPr txBox="1"/>
      </xdr:nvSpPr>
      <xdr:spPr>
        <a:xfrm>
          <a:off x="5797750" y="5266928"/>
          <a:ext cx="1237059" cy="3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497D92A-30C9-4374-A80A-4076978A44CB}" type="TxLink">
            <a:rPr lang="en-US" sz="2000" b="1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83%</a:t>
          </a:fld>
          <a:endParaRPr lang="en-US" sz="2000" b="1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U36"/>
  <sheetViews>
    <sheetView zoomScale="77" zoomScaleNormal="77" workbookViewId="0">
      <selection activeCell="P18" sqref="P18"/>
    </sheetView>
  </sheetViews>
  <sheetFormatPr defaultRowHeight="15" x14ac:dyDescent="0.25"/>
  <cols>
    <col min="2" max="2" width="36.5703125" bestFit="1" customWidth="1"/>
    <col min="3" max="4" width="9.7109375" bestFit="1" customWidth="1"/>
    <col min="5" max="5" width="9.28515625" bestFit="1" customWidth="1"/>
    <col min="6" max="9" width="9.7109375" bestFit="1" customWidth="1"/>
    <col min="10" max="10" width="9.28515625" bestFit="1" customWidth="1"/>
    <col min="11" max="15" width="9.7109375" bestFit="1" customWidth="1"/>
    <col min="16" max="16" width="7.85546875" customWidth="1"/>
    <col min="17" max="17" width="32" customWidth="1"/>
    <col min="18" max="18" width="15.140625" bestFit="1" customWidth="1"/>
  </cols>
  <sheetData>
    <row r="2" spans="2:18" ht="37.5" customHeigh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31</v>
      </c>
      <c r="Q2" s="8" t="s">
        <v>32</v>
      </c>
      <c r="R2" s="8" t="s">
        <v>33</v>
      </c>
    </row>
    <row r="3" spans="2:18" ht="18" x14ac:dyDescent="0.25">
      <c r="B3" s="3" t="s">
        <v>13</v>
      </c>
      <c r="C3" s="4">
        <v>4501</v>
      </c>
      <c r="D3" s="4">
        <v>4800</v>
      </c>
      <c r="E3" s="4">
        <v>4300</v>
      </c>
      <c r="F3" s="4">
        <v>5100</v>
      </c>
      <c r="G3" s="4">
        <v>4800</v>
      </c>
      <c r="H3" s="4">
        <v>5200</v>
      </c>
      <c r="I3" s="4">
        <v>5100</v>
      </c>
      <c r="J3" s="4">
        <v>4100</v>
      </c>
      <c r="K3" s="4">
        <v>5200</v>
      </c>
      <c r="L3" s="4">
        <v>5184</v>
      </c>
      <c r="M3" s="4">
        <v>4800</v>
      </c>
      <c r="N3" s="4">
        <v>4625</v>
      </c>
      <c r="O3" s="4">
        <f>IFERROR(IF($R$3=$E$36,SUM(C3:N3),IF($R$3=$C$2,C3,IF($R$3=$D$2,D3,IF($R$3=$E$2,E3,IF($R$3=$F$2,F3,IF($R$3=$G$2,G3,IF($R$3=$H$2,H3,IF($R$3=$I$2,I3,IF($R$3=$J$2,J3,IF($R$3=$K$2,K3,IF($R$3=$L$2,L3,IF($R$3=$M$2,M3,IF($R$3=$N$2,N3,0))))))))))))),0)</f>
        <v>5200</v>
      </c>
      <c r="Q3" s="9">
        <f>IFERROR(IF($R$3=$C$2,0,IF($R$3=$D$2,D3/C3-1,IF($R$3=$E$2,E3/D3-1,IF($R$3=$F$2,F3/E3-1,IF($R$3=$G$2,G3/F3-1,IF($R$3=$H$2,H3/G3-1,IF($R$3=$I$2,I3/H3-1,IF($R$3=$J$2,J3/I3-1,IF($R$3=$K$2,K3/J3-1,IF($R$3=$L$2,L3/K3-1,IF($R$3=$M$2,M3/K3-1,IF($R$3=$N$2,N3/M3-1,"")))))))))))),0)</f>
        <v>8.3333333333333259E-2</v>
      </c>
      <c r="R3" s="10" t="str">
        <f>Dashboard!V6</f>
        <v>JUN</v>
      </c>
    </row>
    <row r="4" spans="2:18" ht="18" x14ac:dyDescent="0.25">
      <c r="B4" s="3" t="s">
        <v>14</v>
      </c>
      <c r="C4" s="4">
        <v>1250</v>
      </c>
      <c r="D4" s="4">
        <v>1259</v>
      </c>
      <c r="E4" s="4">
        <v>1255</v>
      </c>
      <c r="F4" s="4">
        <v>1252</v>
      </c>
      <c r="G4" s="4">
        <v>1235</v>
      </c>
      <c r="H4" s="4">
        <v>1242</v>
      </c>
      <c r="I4" s="4">
        <v>1226</v>
      </c>
      <c r="J4" s="4">
        <v>1237</v>
      </c>
      <c r="K4" s="4">
        <v>1262</v>
      </c>
      <c r="L4" s="4">
        <v>1201</v>
      </c>
      <c r="M4" s="4">
        <v>1236</v>
      </c>
      <c r="N4" s="4">
        <v>1224</v>
      </c>
      <c r="O4" s="4">
        <f>IFERROR(IF($R$3=$E$36,SUM(C4:N4),IF($R$3=$C$2,C4,IF($R$3=$D$2,D4,IF($R$3=$E$2,E4,IF($R$3=$F$2,F4,IF($R$3=$G$2,G4,IF($R$3=$H$2,H4,IF($R$3=$I$2,I4,IF($R$3=$J$2,J4,IF($R$3=$K$2,K4,IF($R$3=$L$2,L4,IF($R$3=$M$2,M4,IF($R$3=$N$2,N4,0))))))))))))),0)</f>
        <v>1242</v>
      </c>
      <c r="Q4" s="9">
        <f t="shared" ref="Q4:Q20" si="0">IFERROR(IF($R$3=$C$2,0,IF($R$3=$D$2,D4/C4-1,IF($R$3=$E$2,E4/D4-1,IF($R$3=$F$2,F4/E4-1,IF($R$3=$G$2,G4/F4-1,IF($R$3=$H$2,H4/G4-1,IF($R$3=$I$2,I4/H4-1,IF($R$3=$J$2,J4/I4-1,IF($R$3=$K$2,K4/J4-1,IF($R$3=$L$2,L4/K4-1,IF($R$3=$M$2,M4/K4-1,IF($R$3=$N$2,N4/M4-1,"")))))))))))),0)</f>
        <v>5.6680161943318819E-3</v>
      </c>
    </row>
    <row r="5" spans="2:18" ht="18" x14ac:dyDescent="0.25">
      <c r="B5" s="3" t="s">
        <v>15</v>
      </c>
      <c r="C5" s="4">
        <f>C3-C4</f>
        <v>3251</v>
      </c>
      <c r="D5" s="4">
        <f t="shared" ref="D5:N5" si="1">D3-D4</f>
        <v>3541</v>
      </c>
      <c r="E5" s="4">
        <f t="shared" si="1"/>
        <v>3045</v>
      </c>
      <c r="F5" s="4">
        <f t="shared" si="1"/>
        <v>3848</v>
      </c>
      <c r="G5" s="4">
        <f t="shared" si="1"/>
        <v>3565</v>
      </c>
      <c r="H5" s="4">
        <f t="shared" si="1"/>
        <v>3958</v>
      </c>
      <c r="I5" s="4">
        <f t="shared" si="1"/>
        <v>3874</v>
      </c>
      <c r="J5" s="4">
        <f t="shared" si="1"/>
        <v>2863</v>
      </c>
      <c r="K5" s="4">
        <f t="shared" si="1"/>
        <v>3938</v>
      </c>
      <c r="L5" s="4">
        <f t="shared" si="1"/>
        <v>3983</v>
      </c>
      <c r="M5" s="4">
        <f t="shared" si="1"/>
        <v>3564</v>
      </c>
      <c r="N5" s="4">
        <f t="shared" si="1"/>
        <v>3401</v>
      </c>
      <c r="O5" s="4">
        <f>O3-O4</f>
        <v>3958</v>
      </c>
      <c r="Q5" s="9">
        <f t="shared" si="0"/>
        <v>0.11023842917251048</v>
      </c>
    </row>
    <row r="6" spans="2:18" ht="18" x14ac:dyDescent="0.25">
      <c r="B6" s="3" t="s">
        <v>16</v>
      </c>
      <c r="C6" s="4">
        <v>1751</v>
      </c>
      <c r="D6" s="4">
        <v>1800</v>
      </c>
      <c r="E6" s="4">
        <v>1785</v>
      </c>
      <c r="F6" s="4">
        <v>1722</v>
      </c>
      <c r="G6" s="4">
        <v>1744</v>
      </c>
      <c r="H6" s="4">
        <v>1751</v>
      </c>
      <c r="I6" s="4">
        <v>1794</v>
      </c>
      <c r="J6" s="4">
        <v>1850</v>
      </c>
      <c r="K6" s="4">
        <v>2002</v>
      </c>
      <c r="L6" s="4">
        <v>1738</v>
      </c>
      <c r="M6" s="4">
        <v>1558</v>
      </c>
      <c r="N6" s="4">
        <v>1444</v>
      </c>
      <c r="O6" s="4">
        <f>IFERROR(IF($R$3=$E$36,SUM(C6:N6),IF($R$3=$C$2,C6,IF($R$3=$D$2,D6,IF($R$3=$E$2,E6,IF($R$3=$F$2,F6,IF($R$3=$G$2,G6,IF($R$3=$H$2,H6,IF($R$3=$I$2,I6,IF($R$3=$J$2,J6,IF($R$3=$K$2,K6,IF($R$3=$L$2,L6,IF($R$3=$M$2,M6,IF($R$3=$N$2,N6,0))))))))))))),0)</f>
        <v>1751</v>
      </c>
      <c r="Q6" s="9">
        <f t="shared" si="0"/>
        <v>4.0137614678898981E-3</v>
      </c>
    </row>
    <row r="7" spans="2:18" ht="18" x14ac:dyDescent="0.25">
      <c r="B7" s="3" t="s">
        <v>17</v>
      </c>
      <c r="C7" s="5">
        <f>C5-C6</f>
        <v>1500</v>
      </c>
      <c r="D7" s="5">
        <f t="shared" ref="D7:N7" si="2">D5-D6</f>
        <v>1741</v>
      </c>
      <c r="E7" s="5">
        <f t="shared" si="2"/>
        <v>1260</v>
      </c>
      <c r="F7" s="5">
        <f t="shared" si="2"/>
        <v>2126</v>
      </c>
      <c r="G7" s="5">
        <f t="shared" si="2"/>
        <v>1821</v>
      </c>
      <c r="H7" s="5">
        <f t="shared" si="2"/>
        <v>2207</v>
      </c>
      <c r="I7" s="5">
        <f t="shared" si="2"/>
        <v>2080</v>
      </c>
      <c r="J7" s="5">
        <f t="shared" si="2"/>
        <v>1013</v>
      </c>
      <c r="K7" s="5">
        <f t="shared" si="2"/>
        <v>1936</v>
      </c>
      <c r="L7" s="5">
        <f t="shared" si="2"/>
        <v>2245</v>
      </c>
      <c r="M7" s="5">
        <f t="shared" si="2"/>
        <v>2006</v>
      </c>
      <c r="N7" s="5">
        <f t="shared" si="2"/>
        <v>1957</v>
      </c>
      <c r="O7" s="5">
        <f>O5-O6</f>
        <v>2207</v>
      </c>
      <c r="Q7" s="9">
        <f t="shared" si="0"/>
        <v>0.21197144426139491</v>
      </c>
    </row>
    <row r="8" spans="2:18" ht="18" x14ac:dyDescent="0.25">
      <c r="B8" s="3" t="s">
        <v>18</v>
      </c>
      <c r="C8" s="4">
        <v>800</v>
      </c>
      <c r="D8" s="4">
        <v>1000</v>
      </c>
      <c r="E8" s="4">
        <v>962</v>
      </c>
      <c r="F8" s="4">
        <v>777</v>
      </c>
      <c r="G8" s="4">
        <v>1001</v>
      </c>
      <c r="H8" s="4">
        <v>750</v>
      </c>
      <c r="I8" s="4">
        <v>999</v>
      </c>
      <c r="J8" s="4">
        <v>888</v>
      </c>
      <c r="K8" s="4">
        <v>911</v>
      </c>
      <c r="L8" s="4">
        <v>781</v>
      </c>
      <c r="M8" s="4">
        <v>874</v>
      </c>
      <c r="N8" s="4">
        <v>980</v>
      </c>
      <c r="O8" s="4">
        <f>IFERROR(IF($R$3=$E$36,SUM(C8:N8),IF($R$3=$C$2,C8,IF($R$3=$D$2,D8,IF($R$3=$E$2,E8,IF($R$3=$F$2,F8,IF($R$3=$G$2,G8,IF($R$3=$H$2,H8,IF($R$3=$I$2,I8,IF($R$3=$J$2,J8,IF($R$3=$K$2,K8,IF($R$3=$L$2,L8,IF($R$3=$M$2,M8,IF($R$3=$N$2,N8,0))))))))))))),0)</f>
        <v>750</v>
      </c>
      <c r="Q8" s="9">
        <f t="shared" si="0"/>
        <v>-0.2507492507492507</v>
      </c>
    </row>
    <row r="9" spans="2:18" ht="18" x14ac:dyDescent="0.25">
      <c r="B9" s="3" t="s">
        <v>19</v>
      </c>
      <c r="C9" s="5">
        <f>C7-C8</f>
        <v>700</v>
      </c>
      <c r="D9" s="5">
        <f t="shared" ref="D9:N9" si="3">D7-D8</f>
        <v>741</v>
      </c>
      <c r="E9" s="5">
        <f t="shared" si="3"/>
        <v>298</v>
      </c>
      <c r="F9" s="5">
        <f t="shared" si="3"/>
        <v>1349</v>
      </c>
      <c r="G9" s="5">
        <f t="shared" si="3"/>
        <v>820</v>
      </c>
      <c r="H9" s="5">
        <f t="shared" si="3"/>
        <v>1457</v>
      </c>
      <c r="I9" s="5">
        <f t="shared" si="3"/>
        <v>1081</v>
      </c>
      <c r="J9" s="5">
        <f t="shared" si="3"/>
        <v>125</v>
      </c>
      <c r="K9" s="5">
        <f t="shared" si="3"/>
        <v>1025</v>
      </c>
      <c r="L9" s="5">
        <f t="shared" si="3"/>
        <v>1464</v>
      </c>
      <c r="M9" s="5">
        <f t="shared" si="3"/>
        <v>1132</v>
      </c>
      <c r="N9" s="5">
        <f t="shared" si="3"/>
        <v>977</v>
      </c>
      <c r="O9" s="5">
        <f>O7-O8</f>
        <v>1457</v>
      </c>
      <c r="Q9" s="9">
        <f t="shared" si="0"/>
        <v>0.77682926829268295</v>
      </c>
    </row>
    <row r="10" spans="2:18" ht="18" x14ac:dyDescent="0.25">
      <c r="B10" s="3" t="s">
        <v>20</v>
      </c>
      <c r="C10" s="6">
        <f>IFERROR(C9/C3,0)</f>
        <v>0.15552099533437014</v>
      </c>
      <c r="D10" s="6">
        <f t="shared" ref="D10:N10" si="4">IFERROR(D9/D3,0)</f>
        <v>0.15437500000000001</v>
      </c>
      <c r="E10" s="6">
        <f t="shared" si="4"/>
        <v>6.9302325581395346E-2</v>
      </c>
      <c r="F10" s="6">
        <f t="shared" si="4"/>
        <v>0.26450980392156864</v>
      </c>
      <c r="G10" s="6">
        <f t="shared" si="4"/>
        <v>0.17083333333333334</v>
      </c>
      <c r="H10" s="6">
        <f t="shared" si="4"/>
        <v>0.28019230769230768</v>
      </c>
      <c r="I10" s="6">
        <f t="shared" si="4"/>
        <v>0.2119607843137255</v>
      </c>
      <c r="J10" s="6">
        <f t="shared" si="4"/>
        <v>3.048780487804878E-2</v>
      </c>
      <c r="K10" s="6">
        <f t="shared" si="4"/>
        <v>0.19711538461538461</v>
      </c>
      <c r="L10" s="6">
        <f t="shared" si="4"/>
        <v>0.28240740740740738</v>
      </c>
      <c r="M10" s="6">
        <f t="shared" si="4"/>
        <v>0.23583333333333334</v>
      </c>
      <c r="N10" s="6">
        <f t="shared" si="4"/>
        <v>0.21124324324324326</v>
      </c>
      <c r="O10" s="6">
        <f>IFERROR(O9/O3,0)</f>
        <v>0.28019230769230768</v>
      </c>
      <c r="Q10" s="9">
        <f t="shared" si="0"/>
        <v>0.64015009380863042</v>
      </c>
    </row>
    <row r="11" spans="2:18" ht="18" x14ac:dyDescent="0.25">
      <c r="B11" s="3" t="s">
        <v>21</v>
      </c>
      <c r="C11" s="4">
        <f>C4+C6</f>
        <v>3001</v>
      </c>
      <c r="D11" s="4">
        <f t="shared" ref="D11:N11" si="5">D4+D6</f>
        <v>3059</v>
      </c>
      <c r="E11" s="4">
        <f t="shared" si="5"/>
        <v>3040</v>
      </c>
      <c r="F11" s="4">
        <f t="shared" si="5"/>
        <v>2974</v>
      </c>
      <c r="G11" s="4">
        <f t="shared" si="5"/>
        <v>2979</v>
      </c>
      <c r="H11" s="4">
        <f t="shared" si="5"/>
        <v>2993</v>
      </c>
      <c r="I11" s="4">
        <f t="shared" si="5"/>
        <v>3020</v>
      </c>
      <c r="J11" s="4">
        <f t="shared" si="5"/>
        <v>3087</v>
      </c>
      <c r="K11" s="4">
        <f t="shared" si="5"/>
        <v>3264</v>
      </c>
      <c r="L11" s="4">
        <f t="shared" si="5"/>
        <v>2939</v>
      </c>
      <c r="M11" s="4">
        <f t="shared" si="5"/>
        <v>2794</v>
      </c>
      <c r="N11" s="4">
        <f t="shared" si="5"/>
        <v>2668</v>
      </c>
      <c r="O11" s="4">
        <f>O4+O6</f>
        <v>2993</v>
      </c>
      <c r="Q11" s="9">
        <f t="shared" si="0"/>
        <v>4.6995636119502304E-3</v>
      </c>
    </row>
    <row r="12" spans="2:18" ht="18" x14ac:dyDescent="0.25">
      <c r="B12" s="3" t="s">
        <v>22</v>
      </c>
      <c r="C12" s="4">
        <v>4385</v>
      </c>
      <c r="D12" s="4">
        <v>4167</v>
      </c>
      <c r="E12" s="4">
        <v>4711</v>
      </c>
      <c r="F12" s="4">
        <v>4482</v>
      </c>
      <c r="G12" s="4">
        <v>4299</v>
      </c>
      <c r="H12" s="4">
        <v>4999</v>
      </c>
      <c r="I12" s="4">
        <v>4889</v>
      </c>
      <c r="J12" s="4">
        <v>4721</v>
      </c>
      <c r="K12" s="4">
        <v>4321</v>
      </c>
      <c r="L12" s="4">
        <v>4927</v>
      </c>
      <c r="M12" s="4">
        <v>4288</v>
      </c>
      <c r="N12" s="4">
        <v>4677</v>
      </c>
      <c r="O12" s="4">
        <f>IFERROR(IF($R$3=$E$36,SUM(C12:N12),IF($R$3=$C$2,C12,IF($R$3=$D$2,D12,IF($R$3=$E$2,E12,IF($R$3=$F$2,F12,IF($R$3=$G$2,G12,IF($R$3=$H$2,H12,IF($R$3=$I$2,I12,IF($R$3=$J$2,J12,IF($R$3=$K$2,K12,IF($R$3=$L$2,L12,IF($R$3=$M$2,M12,IF($R$3=$N$2,N12,0))))))))))))),0)</f>
        <v>4999</v>
      </c>
      <c r="Q12" s="9">
        <f t="shared" si="0"/>
        <v>0.16282856478250762</v>
      </c>
    </row>
    <row r="13" spans="2:18" ht="18" x14ac:dyDescent="0.25">
      <c r="B13" s="3" t="s">
        <v>23</v>
      </c>
      <c r="C13" s="4">
        <v>1.33</v>
      </c>
      <c r="D13" s="4">
        <v>1.47</v>
      </c>
      <c r="E13" s="4">
        <v>1.89</v>
      </c>
      <c r="F13" s="4">
        <v>2.11</v>
      </c>
      <c r="G13" s="4">
        <v>1.94</v>
      </c>
      <c r="H13" s="4">
        <v>1.68</v>
      </c>
      <c r="I13" s="4">
        <v>1.45</v>
      </c>
      <c r="J13" s="4">
        <v>1.22</v>
      </c>
      <c r="K13" s="4">
        <v>1.1100000000000001</v>
      </c>
      <c r="L13" s="4">
        <v>1.55</v>
      </c>
      <c r="M13" s="4">
        <v>1.76</v>
      </c>
      <c r="N13" s="4">
        <v>1.33</v>
      </c>
      <c r="O13" s="4">
        <f t="shared" ref="O13:O19" si="6">IFERROR(IF($R$3=$E$36,SUM(C13:N13),IF($R$3=$C$2,C13,IF($R$3=$D$2,D13,IF($R$3=$E$2,E13,IF($R$3=$F$2,F13,IF($R$3=$G$2,G13,IF($R$3=$H$2,H13,IF($R$3=$I$2,I13,IF($R$3=$J$2,J13,IF($R$3=$K$2,K13,IF($R$3=$L$2,L13,IF($R$3=$M$2,M13,IF($R$3=$N$2,N13,0))))))))))))),0)</f>
        <v>1.68</v>
      </c>
      <c r="Q13" s="9">
        <f t="shared" si="0"/>
        <v>-0.134020618556701</v>
      </c>
    </row>
    <row r="14" spans="2:18" ht="18" x14ac:dyDescent="0.25">
      <c r="B14" s="3" t="s">
        <v>24</v>
      </c>
      <c r="C14" s="4">
        <v>4.1100000000000003</v>
      </c>
      <c r="D14" s="4">
        <v>3.66</v>
      </c>
      <c r="E14" s="4">
        <v>4.01</v>
      </c>
      <c r="F14" s="4">
        <v>4.08</v>
      </c>
      <c r="G14" s="4">
        <v>4.1100000000000003</v>
      </c>
      <c r="H14" s="4">
        <v>2.99</v>
      </c>
      <c r="I14" s="4">
        <v>3.22</v>
      </c>
      <c r="J14" s="4">
        <v>3.66</v>
      </c>
      <c r="K14" s="4">
        <v>3.12</v>
      </c>
      <c r="L14" s="4">
        <v>3.55</v>
      </c>
      <c r="M14" s="4">
        <v>3.88</v>
      </c>
      <c r="N14" s="4">
        <v>3.99</v>
      </c>
      <c r="O14" s="4">
        <f t="shared" si="6"/>
        <v>2.99</v>
      </c>
      <c r="Q14" s="9">
        <f t="shared" si="0"/>
        <v>-0.27250608272506083</v>
      </c>
    </row>
    <row r="15" spans="2:18" ht="18" x14ac:dyDescent="0.25">
      <c r="B15" s="3" t="s">
        <v>25</v>
      </c>
      <c r="C15" s="4">
        <v>1060</v>
      </c>
      <c r="D15" s="4">
        <v>991</v>
      </c>
      <c r="E15" s="4">
        <v>1050</v>
      </c>
      <c r="F15" s="4">
        <v>1068</v>
      </c>
      <c r="G15" s="4">
        <v>1028</v>
      </c>
      <c r="H15" s="4">
        <v>1020</v>
      </c>
      <c r="I15" s="4">
        <v>1052</v>
      </c>
      <c r="J15" s="4">
        <v>1016</v>
      </c>
      <c r="K15" s="4">
        <v>1024</v>
      </c>
      <c r="L15" s="4">
        <v>1067</v>
      </c>
      <c r="M15" s="4">
        <v>1021</v>
      </c>
      <c r="N15" s="4">
        <v>1003</v>
      </c>
      <c r="O15" s="4">
        <f t="shared" si="6"/>
        <v>1020</v>
      </c>
      <c r="Q15" s="9">
        <f t="shared" si="0"/>
        <v>-7.7821011673151474E-3</v>
      </c>
    </row>
    <row r="16" spans="2:18" ht="18" x14ac:dyDescent="0.25">
      <c r="B16" s="3" t="s">
        <v>26</v>
      </c>
      <c r="C16" s="4">
        <v>884</v>
      </c>
      <c r="D16" s="4">
        <v>867</v>
      </c>
      <c r="E16" s="4">
        <v>904</v>
      </c>
      <c r="F16" s="4">
        <v>1200</v>
      </c>
      <c r="G16" s="4">
        <v>977</v>
      </c>
      <c r="H16" s="4">
        <v>888</v>
      </c>
      <c r="I16" s="4">
        <v>901</v>
      </c>
      <c r="J16" s="4">
        <v>970</v>
      </c>
      <c r="K16" s="4">
        <v>830</v>
      </c>
      <c r="L16" s="4">
        <v>913</v>
      </c>
      <c r="M16" s="4">
        <v>802</v>
      </c>
      <c r="N16" s="4">
        <v>801</v>
      </c>
      <c r="O16" s="4">
        <f t="shared" si="6"/>
        <v>888</v>
      </c>
      <c r="Q16" s="9">
        <f t="shared" si="0"/>
        <v>-9.1095189355168915E-2</v>
      </c>
    </row>
    <row r="17" spans="2:21" ht="18" x14ac:dyDescent="0.25">
      <c r="B17" s="3" t="s">
        <v>27</v>
      </c>
      <c r="C17" s="4">
        <v>4718</v>
      </c>
      <c r="D17" s="4">
        <v>5111</v>
      </c>
      <c r="E17" s="4">
        <v>4888</v>
      </c>
      <c r="F17" s="4">
        <v>5200</v>
      </c>
      <c r="G17" s="4">
        <v>5222</v>
      </c>
      <c r="H17" s="4">
        <v>5288</v>
      </c>
      <c r="I17" s="4">
        <v>5311</v>
      </c>
      <c r="J17" s="4">
        <v>4999</v>
      </c>
      <c r="K17" s="4">
        <v>5388</v>
      </c>
      <c r="L17" s="4">
        <v>5488</v>
      </c>
      <c r="M17" s="4">
        <v>5500</v>
      </c>
      <c r="N17" s="4">
        <v>4999</v>
      </c>
      <c r="O17" s="4">
        <f t="shared" si="6"/>
        <v>5288</v>
      </c>
      <c r="Q17" s="9">
        <f t="shared" si="0"/>
        <v>1.2638835695135908E-2</v>
      </c>
      <c r="U17" s="1"/>
    </row>
    <row r="18" spans="2:21" ht="18" x14ac:dyDescent="0.25">
      <c r="B18" s="3" t="s">
        <v>28</v>
      </c>
      <c r="C18" s="7">
        <f>C3/C17</f>
        <v>0.95400593471810091</v>
      </c>
      <c r="D18" s="7">
        <f t="shared" ref="D18:N18" si="7">D3/D17</f>
        <v>0.93915085110545882</v>
      </c>
      <c r="E18" s="7">
        <f t="shared" si="7"/>
        <v>0.87970540098199668</v>
      </c>
      <c r="F18" s="7">
        <f t="shared" si="7"/>
        <v>0.98076923076923073</v>
      </c>
      <c r="G18" s="7">
        <f t="shared" si="7"/>
        <v>0.91918805055534281</v>
      </c>
      <c r="H18" s="7">
        <f t="shared" si="7"/>
        <v>0.98335854765506803</v>
      </c>
      <c r="I18" s="7">
        <f t="shared" si="7"/>
        <v>0.96027113537940123</v>
      </c>
      <c r="J18" s="7">
        <f t="shared" si="7"/>
        <v>0.82016403280656136</v>
      </c>
      <c r="K18" s="7">
        <f t="shared" si="7"/>
        <v>0.96510764662212323</v>
      </c>
      <c r="L18" s="7">
        <f t="shared" si="7"/>
        <v>0.94460641399416911</v>
      </c>
      <c r="M18" s="7">
        <f t="shared" si="7"/>
        <v>0.87272727272727268</v>
      </c>
      <c r="N18" s="7">
        <f t="shared" si="7"/>
        <v>0.92518503700740151</v>
      </c>
      <c r="O18" s="7">
        <f>O3/O17</f>
        <v>0.98335854765506803</v>
      </c>
      <c r="P18" s="31">
        <f>1-O18</f>
        <v>1.6641452344931973E-2</v>
      </c>
      <c r="Q18" s="9">
        <f t="shared" si="0"/>
        <v>6.9812153303075997E-2</v>
      </c>
    </row>
    <row r="19" spans="2:21" ht="18" x14ac:dyDescent="0.25">
      <c r="B19" s="3" t="s">
        <v>29</v>
      </c>
      <c r="C19" s="4">
        <v>3662</v>
      </c>
      <c r="D19" s="4">
        <v>3674</v>
      </c>
      <c r="E19" s="4">
        <v>3568</v>
      </c>
      <c r="F19" s="4">
        <v>3650</v>
      </c>
      <c r="G19" s="4">
        <v>3568</v>
      </c>
      <c r="H19" s="4">
        <v>3595</v>
      </c>
      <c r="I19" s="4">
        <v>3515</v>
      </c>
      <c r="J19" s="4">
        <v>3561</v>
      </c>
      <c r="K19" s="4">
        <v>3558</v>
      </c>
      <c r="L19" s="4">
        <v>3530</v>
      </c>
      <c r="M19" s="4">
        <v>3592</v>
      </c>
      <c r="N19" s="4">
        <v>3556</v>
      </c>
      <c r="O19" s="4">
        <f t="shared" si="6"/>
        <v>3595</v>
      </c>
      <c r="Q19" s="9">
        <f t="shared" si="0"/>
        <v>7.5672645739910394E-3</v>
      </c>
    </row>
    <row r="20" spans="2:21" ht="18" x14ac:dyDescent="0.25">
      <c r="B20" s="3" t="s">
        <v>30</v>
      </c>
      <c r="C20" s="7">
        <f>C11/C19</f>
        <v>0.81949754232659744</v>
      </c>
      <c r="D20" s="7">
        <f t="shared" ref="D20:O20" si="8">D11/D19</f>
        <v>0.83260751224823082</v>
      </c>
      <c r="E20" s="7">
        <f t="shared" si="8"/>
        <v>0.85201793721973096</v>
      </c>
      <c r="F20" s="7">
        <f t="shared" si="8"/>
        <v>0.81479452054794521</v>
      </c>
      <c r="G20" s="7">
        <f t="shared" si="8"/>
        <v>0.83492152466367708</v>
      </c>
      <c r="H20" s="7">
        <f t="shared" si="8"/>
        <v>0.83254520166898471</v>
      </c>
      <c r="I20" s="7">
        <f t="shared" si="8"/>
        <v>0.85917496443812236</v>
      </c>
      <c r="J20" s="7">
        <f t="shared" si="8"/>
        <v>0.8668913226621735</v>
      </c>
      <c r="K20" s="7">
        <f t="shared" si="8"/>
        <v>0.91736930860033727</v>
      </c>
      <c r="L20" s="7">
        <f t="shared" si="8"/>
        <v>0.83257790368271956</v>
      </c>
      <c r="M20" s="7">
        <f t="shared" si="8"/>
        <v>0.7778396436525612</v>
      </c>
      <c r="N20" s="7">
        <f t="shared" si="8"/>
        <v>0.75028121484814403</v>
      </c>
      <c r="O20" s="7">
        <f t="shared" si="8"/>
        <v>0.83254520166898471</v>
      </c>
      <c r="P20" s="31">
        <f>1-O20</f>
        <v>0.16745479833101529</v>
      </c>
      <c r="Q20" s="9">
        <f t="shared" si="0"/>
        <v>-2.8461632913938661E-3</v>
      </c>
    </row>
    <row r="23" spans="2:21" ht="15.75" x14ac:dyDescent="0.25">
      <c r="B23" s="11" t="s">
        <v>34</v>
      </c>
      <c r="C23" s="12">
        <v>0.14000000000000001</v>
      </c>
      <c r="E23" s="13" t="s">
        <v>35</v>
      </c>
    </row>
    <row r="24" spans="2:21" x14ac:dyDescent="0.25">
      <c r="E24" s="14" t="s">
        <v>1</v>
      </c>
    </row>
    <row r="25" spans="2:21" x14ac:dyDescent="0.25">
      <c r="E25" s="14" t="s">
        <v>2</v>
      </c>
    </row>
    <row r="26" spans="2:21" x14ac:dyDescent="0.25">
      <c r="E26" s="14" t="s">
        <v>3</v>
      </c>
    </row>
    <row r="27" spans="2:21" x14ac:dyDescent="0.25">
      <c r="E27" s="14" t="s">
        <v>4</v>
      </c>
    </row>
    <row r="28" spans="2:21" x14ac:dyDescent="0.25">
      <c r="E28" s="14" t="s">
        <v>5</v>
      </c>
    </row>
    <row r="29" spans="2:21" x14ac:dyDescent="0.25">
      <c r="E29" s="14" t="s">
        <v>6</v>
      </c>
    </row>
    <row r="30" spans="2:21" x14ac:dyDescent="0.25">
      <c r="E30" s="14" t="s">
        <v>7</v>
      </c>
    </row>
    <row r="31" spans="2:21" x14ac:dyDescent="0.25">
      <c r="E31" s="14" t="s">
        <v>8</v>
      </c>
    </row>
    <row r="32" spans="2:21" x14ac:dyDescent="0.25">
      <c r="E32" s="14" t="s">
        <v>9</v>
      </c>
    </row>
    <row r="33" spans="5:5" x14ac:dyDescent="0.25">
      <c r="E33" s="14" t="s">
        <v>10</v>
      </c>
    </row>
    <row r="34" spans="5:5" x14ac:dyDescent="0.25">
      <c r="E34" s="14" t="s">
        <v>11</v>
      </c>
    </row>
    <row r="35" spans="5:5" x14ac:dyDescent="0.25">
      <c r="E35" s="14" t="s">
        <v>12</v>
      </c>
    </row>
    <row r="36" spans="5:5" x14ac:dyDescent="0.25">
      <c r="E36" s="14" t="s">
        <v>36</v>
      </c>
    </row>
  </sheetData>
  <phoneticPr fontId="2" type="noConversion"/>
  <pageMargins left="0.7" right="0.7" top="0.75" bottom="0.75" header="0.3" footer="0.3"/>
  <pageSetup orientation="portrait" r:id="rId1"/>
  <ignoredErrors>
    <ignoredError sqref="O5:O7 O18 O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4BA7-0116-4933-8AC3-E52D1908ED42}">
  <dimension ref="B3:G19"/>
  <sheetViews>
    <sheetView zoomScale="80" zoomScaleNormal="80" workbookViewId="0">
      <selection activeCell="I20" sqref="I20"/>
    </sheetView>
  </sheetViews>
  <sheetFormatPr defaultRowHeight="15" x14ac:dyDescent="0.25"/>
  <cols>
    <col min="3" max="3" width="24.85546875" bestFit="1" customWidth="1"/>
    <col min="6" max="6" width="26.5703125" bestFit="1" customWidth="1"/>
    <col min="7" max="7" width="11.5703125" bestFit="1" customWidth="1"/>
  </cols>
  <sheetData>
    <row r="3" spans="2:7" ht="15.75" x14ac:dyDescent="0.25">
      <c r="B3" s="18" t="s">
        <v>37</v>
      </c>
      <c r="C3" s="18" t="s">
        <v>38</v>
      </c>
      <c r="D3" s="18" t="s">
        <v>39</v>
      </c>
      <c r="F3" s="28" t="s">
        <v>43</v>
      </c>
      <c r="G3" s="28"/>
    </row>
    <row r="4" spans="2:7" ht="15.75" x14ac:dyDescent="0.25">
      <c r="B4" s="19">
        <v>1</v>
      </c>
      <c r="C4" s="19" t="str">
        <f>Data!B3</f>
        <v>Income</v>
      </c>
      <c r="D4" s="20">
        <f>Data!Q3</f>
        <v>8.3333333333333259E-2</v>
      </c>
      <c r="F4" s="21" t="s">
        <v>44</v>
      </c>
      <c r="G4" s="22">
        <f>Data!O3</f>
        <v>5200</v>
      </c>
    </row>
    <row r="5" spans="2:7" ht="15.75" x14ac:dyDescent="0.25">
      <c r="B5" s="19">
        <v>2</v>
      </c>
      <c r="C5" s="19" t="str">
        <f>Data!B9</f>
        <v>Net Profit</v>
      </c>
      <c r="D5" s="20">
        <f>Data!Q9</f>
        <v>0.77682926829268295</v>
      </c>
      <c r="F5" s="21" t="s">
        <v>45</v>
      </c>
      <c r="G5" s="22">
        <f>-Data!O4</f>
        <v>-1242</v>
      </c>
    </row>
    <row r="6" spans="2:7" ht="15.75" x14ac:dyDescent="0.25">
      <c r="B6" s="19">
        <v>3</v>
      </c>
      <c r="C6" s="19" t="str">
        <f>Data!B10</f>
        <v>Net Profit Margin %</v>
      </c>
      <c r="D6" s="20">
        <f>Data!Q10</f>
        <v>0.64015009380863042</v>
      </c>
      <c r="F6" s="21" t="s">
        <v>15</v>
      </c>
      <c r="G6" s="22">
        <f>Data!O5</f>
        <v>3958</v>
      </c>
    </row>
    <row r="7" spans="2:7" ht="15.75" x14ac:dyDescent="0.25">
      <c r="B7" s="19">
        <v>4</v>
      </c>
      <c r="C7" s="19" t="str">
        <f>Data!B11</f>
        <v>Expenses</v>
      </c>
      <c r="D7" s="20">
        <f>Data!Q11</f>
        <v>4.6995636119502304E-3</v>
      </c>
      <c r="F7" s="21" t="s">
        <v>16</v>
      </c>
      <c r="G7" s="22">
        <f>-Data!O6</f>
        <v>-1751</v>
      </c>
    </row>
    <row r="8" spans="2:7" ht="15.75" x14ac:dyDescent="0.25">
      <c r="B8" s="19">
        <v>5</v>
      </c>
      <c r="C8" s="19" t="str">
        <f>Data!B12</f>
        <v>Cash at EOM</v>
      </c>
      <c r="D8" s="20">
        <f>Data!Q12</f>
        <v>0.16282856478250762</v>
      </c>
      <c r="F8" s="21" t="s">
        <v>46</v>
      </c>
      <c r="G8" s="22">
        <f>Data!O7</f>
        <v>2207</v>
      </c>
    </row>
    <row r="9" spans="2:7" ht="15.75" x14ac:dyDescent="0.25">
      <c r="B9" s="19">
        <v>6</v>
      </c>
      <c r="C9" s="19" t="str">
        <f>Data!B13</f>
        <v>Quick Ratio</v>
      </c>
      <c r="D9" s="20">
        <f>Data!Q13</f>
        <v>-0.134020618556701</v>
      </c>
      <c r="F9" s="21" t="s">
        <v>18</v>
      </c>
      <c r="G9" s="22">
        <f>-Data!O8</f>
        <v>-750</v>
      </c>
    </row>
    <row r="10" spans="2:7" ht="15.75" x14ac:dyDescent="0.25">
      <c r="B10" s="19">
        <v>7</v>
      </c>
      <c r="C10" s="19" t="str">
        <f>Data!B14</f>
        <v>Current Ratio</v>
      </c>
      <c r="D10" s="20">
        <f>Data!Q14</f>
        <v>-0.27250608272506083</v>
      </c>
      <c r="F10" s="23" t="s">
        <v>19</v>
      </c>
      <c r="G10" s="24">
        <f>SUM(G4:G9)</f>
        <v>7622</v>
      </c>
    </row>
    <row r="11" spans="2:7" x14ac:dyDescent="0.25">
      <c r="B11" s="19">
        <v>8</v>
      </c>
      <c r="C11" s="19" t="str">
        <f>Data!B15</f>
        <v>Accounts Receivable</v>
      </c>
      <c r="D11" s="20">
        <f>Data!Q15</f>
        <v>-7.7821011673151474E-3</v>
      </c>
    </row>
    <row r="12" spans="2:7" x14ac:dyDescent="0.25">
      <c r="B12" s="19">
        <v>9</v>
      </c>
      <c r="C12" s="19" t="str">
        <f>Data!B16</f>
        <v>Accounts Payable</v>
      </c>
      <c r="D12" s="20">
        <f>Data!Q16</f>
        <v>-9.1095189355168915E-2</v>
      </c>
    </row>
    <row r="13" spans="2:7" x14ac:dyDescent="0.25">
      <c r="B13" s="19">
        <v>10</v>
      </c>
      <c r="C13" s="19" t="str">
        <f>Data!B18</f>
        <v>% of Income Budget</v>
      </c>
      <c r="D13" s="20">
        <f>Data!Q18</f>
        <v>6.9812153303075997E-2</v>
      </c>
    </row>
    <row r="14" spans="2:7" x14ac:dyDescent="0.25">
      <c r="B14" s="19">
        <v>11</v>
      </c>
      <c r="C14" s="19" t="str">
        <f>Data!B20</f>
        <v>% of Expenses Budget</v>
      </c>
      <c r="D14" s="20">
        <f>Data!Q20</f>
        <v>-2.8461632913938661E-3</v>
      </c>
    </row>
    <row r="15" spans="2:7" x14ac:dyDescent="0.25">
      <c r="B15" s="19">
        <v>12</v>
      </c>
      <c r="C15" s="19" t="s">
        <v>40</v>
      </c>
      <c r="D15" s="20">
        <f>D18-D19</f>
        <v>0.14019230769230767</v>
      </c>
    </row>
    <row r="18" spans="3:5" x14ac:dyDescent="0.25">
      <c r="C18" s="15" t="s">
        <v>41</v>
      </c>
      <c r="D18" s="16">
        <f>Data!O10</f>
        <v>0.28019230769230768</v>
      </c>
      <c r="E18" s="30">
        <f>1-D18</f>
        <v>0.71980769230769237</v>
      </c>
    </row>
    <row r="19" spans="3:5" x14ac:dyDescent="0.25">
      <c r="C19" s="15" t="s">
        <v>42</v>
      </c>
      <c r="D19" s="17">
        <f>Data!C23</f>
        <v>0.14000000000000001</v>
      </c>
    </row>
  </sheetData>
  <mergeCells count="1">
    <mergeCell ref="F3:G3"/>
  </mergeCells>
  <conditionalFormatting sqref="D4:D1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12DB-5F25-4A69-B7D8-2A946ADA2F6B}">
  <dimension ref="B3:V27"/>
  <sheetViews>
    <sheetView showGridLines="0" showRowColHeaders="0" tabSelected="1" topLeftCell="A3" zoomScale="90" zoomScaleNormal="90" workbookViewId="0">
      <selection activeCell="W12" sqref="W12"/>
    </sheetView>
  </sheetViews>
  <sheetFormatPr defaultRowHeight="15" x14ac:dyDescent="0.25"/>
  <cols>
    <col min="1" max="2" width="9.140625" style="25"/>
    <col min="3" max="3" width="10.28515625" style="25" customWidth="1"/>
    <col min="4" max="4" width="13.7109375" style="25" customWidth="1"/>
    <col min="5" max="5" width="1.42578125" style="25" customWidth="1"/>
    <col min="6" max="7" width="9.140625" style="25"/>
    <col min="8" max="8" width="14.5703125" style="25" customWidth="1"/>
    <col min="9" max="9" width="1.28515625" style="25" customWidth="1"/>
    <col min="10" max="13" width="9.140625" style="25"/>
    <col min="14" max="14" width="1.42578125" style="25" customWidth="1"/>
    <col min="15" max="16" width="9.140625" style="25"/>
    <col min="17" max="17" width="14.85546875" style="25" customWidth="1"/>
    <col min="18" max="18" width="1" style="25" customWidth="1"/>
    <col min="19" max="19" width="9.140625" style="25"/>
    <col min="20" max="20" width="11.140625" style="25" customWidth="1"/>
    <col min="21" max="21" width="12.7109375" style="25" customWidth="1"/>
    <col min="22" max="22" width="10.5703125" style="25" customWidth="1"/>
    <col min="23" max="16384" width="9.140625" style="25"/>
  </cols>
  <sheetData>
    <row r="3" spans="2:22" ht="15.75" x14ac:dyDescent="0.25">
      <c r="B3" s="29" t="s">
        <v>47</v>
      </c>
      <c r="C3" s="29"/>
      <c r="D3" s="29"/>
      <c r="E3" s="29"/>
      <c r="F3" s="29"/>
      <c r="G3" s="29"/>
      <c r="H3" s="29"/>
      <c r="J3" s="29" t="s">
        <v>20</v>
      </c>
      <c r="K3" s="29"/>
      <c r="L3" s="29"/>
      <c r="M3" s="29"/>
      <c r="O3" s="29" t="s">
        <v>49</v>
      </c>
      <c r="P3" s="29"/>
      <c r="Q3" s="29"/>
      <c r="R3" s="29"/>
      <c r="S3" s="29"/>
      <c r="T3" s="29"/>
      <c r="U3" s="29"/>
    </row>
    <row r="4" spans="2:22" ht="9.75" customHeight="1" x14ac:dyDescent="0.25"/>
    <row r="5" spans="2:22" ht="15.75" x14ac:dyDescent="0.25">
      <c r="V5" s="26" t="s">
        <v>48</v>
      </c>
    </row>
    <row r="6" spans="2:22" ht="18" x14ac:dyDescent="0.25">
      <c r="V6" s="32" t="s">
        <v>6</v>
      </c>
    </row>
    <row r="13" spans="2:22" x14ac:dyDescent="0.25">
      <c r="V13" s="27"/>
    </row>
    <row r="17" spans="2:21" ht="6.75" customHeight="1" x14ac:dyDescent="0.25"/>
    <row r="18" spans="2:21" ht="15.75" x14ac:dyDescent="0.25">
      <c r="B18" s="29" t="s">
        <v>13</v>
      </c>
      <c r="C18" s="29"/>
      <c r="D18" s="29"/>
      <c r="F18" s="29" t="s">
        <v>21</v>
      </c>
      <c r="G18" s="29"/>
      <c r="H18" s="29"/>
      <c r="J18" s="29" t="s">
        <v>28</v>
      </c>
      <c r="K18" s="29"/>
      <c r="L18" s="29"/>
      <c r="M18" s="29"/>
      <c r="O18" s="29" t="s">
        <v>25</v>
      </c>
      <c r="P18" s="29"/>
      <c r="Q18" s="29"/>
      <c r="S18" s="29" t="s">
        <v>26</v>
      </c>
      <c r="T18" s="29"/>
      <c r="U18" s="29"/>
    </row>
    <row r="25" spans="2:21" ht="11.25" customHeight="1" x14ac:dyDescent="0.25"/>
    <row r="26" spans="2:21" ht="5.25" customHeight="1" x14ac:dyDescent="0.25"/>
    <row r="27" spans="2:21" ht="15.75" x14ac:dyDescent="0.25">
      <c r="B27" s="29" t="s">
        <v>19</v>
      </c>
      <c r="C27" s="29"/>
      <c r="D27" s="29"/>
      <c r="F27" s="29" t="s">
        <v>22</v>
      </c>
      <c r="G27" s="29"/>
      <c r="H27" s="29"/>
      <c r="J27" s="29" t="s">
        <v>30</v>
      </c>
      <c r="K27" s="29"/>
      <c r="L27" s="29"/>
      <c r="M27" s="29"/>
      <c r="O27" s="29" t="s">
        <v>23</v>
      </c>
      <c r="P27" s="29"/>
      <c r="Q27" s="29"/>
      <c r="S27" s="29" t="s">
        <v>24</v>
      </c>
      <c r="T27" s="29"/>
      <c r="U27" s="29"/>
    </row>
  </sheetData>
  <mergeCells count="13">
    <mergeCell ref="B27:D27"/>
    <mergeCell ref="F27:H27"/>
    <mergeCell ref="O18:Q18"/>
    <mergeCell ref="S18:U18"/>
    <mergeCell ref="O27:Q27"/>
    <mergeCell ref="S27:U27"/>
    <mergeCell ref="J18:M18"/>
    <mergeCell ref="J27:M27"/>
    <mergeCell ref="B3:H3"/>
    <mergeCell ref="J3:M3"/>
    <mergeCell ref="B18:D18"/>
    <mergeCell ref="F18:H18"/>
    <mergeCell ref="O3:U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402BD5-06FF-422D-A12E-2CBFD4DD7749}">
          <x14:formula1>
            <xm:f>Data!$E$24:$E$35</xm:f>
          </x14:formula1>
          <xm:sqref>V6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Syful Islam</dc:creator>
  <cp:lastModifiedBy>Syful Islam</cp:lastModifiedBy>
  <dcterms:created xsi:type="dcterms:W3CDTF">2015-06-05T18:17:20Z</dcterms:created>
  <dcterms:modified xsi:type="dcterms:W3CDTF">2020-08-21T09:26:51Z</dcterms:modified>
</cp:coreProperties>
</file>