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codeName="ThisWorkbook"/>
  <xr:revisionPtr revIDLastSave="0" documentId="8_{FD9883B9-D852-4F8C-9186-E51D751F130B}" xr6:coauthVersionLast="43" xr6:coauthVersionMax="43" xr10:uidLastSave="{00000000-0000-0000-0000-000000000000}"/>
  <bookViews>
    <workbookView xWindow="-110" yWindow="-110" windowWidth="19420" windowHeight="11020" tabRatio="675" xr2:uid="{00000000-000D-0000-FFFF-FFFF00000000}"/>
  </bookViews>
  <sheets>
    <sheet name="Floor" sheetId="3" r:id="rId1"/>
    <sheet name="Bungalow" sheetId="1" r:id="rId2"/>
    <sheet name="Flair-152RE" sheetId="5" r:id="rId3"/>
    <sheet name="Flair110" sheetId="4" r:id="rId4"/>
    <sheet name="Winkel_Bungalow" sheetId="9" r:id="rId5"/>
    <sheet name="NeusHaus" sheetId="8" r:id="rId6"/>
    <sheet name="FloorTyp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B25" i="3"/>
  <c r="B24" i="3"/>
  <c r="D23" i="3"/>
  <c r="C23" i="3"/>
  <c r="B23" i="3"/>
  <c r="D22" i="3"/>
  <c r="C22" i="3"/>
  <c r="B22" i="3"/>
  <c r="D21" i="3"/>
  <c r="C21" i="3"/>
  <c r="B21" i="3"/>
  <c r="B5" i="3" l="1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0" i="3"/>
  <c r="C20" i="3"/>
  <c r="D20" i="3"/>
  <c r="D19" i="3"/>
  <c r="C19" i="3"/>
  <c r="B19" i="3"/>
  <c r="B18" i="3"/>
  <c r="C18" i="3"/>
  <c r="D18" i="3"/>
  <c r="D17" i="3"/>
  <c r="C17" i="3"/>
  <c r="B17" i="3"/>
  <c r="B16" i="3"/>
  <c r="C16" i="3"/>
  <c r="D16" i="3"/>
  <c r="D15" i="3"/>
  <c r="C15" i="3"/>
  <c r="B15" i="3"/>
  <c r="D14" i="3"/>
  <c r="C14" i="3"/>
  <c r="B14" i="3"/>
  <c r="D13" i="3"/>
  <c r="C13" i="3"/>
  <c r="B13" i="3"/>
  <c r="D12" i="3"/>
  <c r="D11" i="3"/>
  <c r="D10" i="3"/>
  <c r="D9" i="3"/>
  <c r="D8" i="3"/>
  <c r="D7" i="3"/>
  <c r="D6" i="3"/>
  <c r="D5" i="3"/>
  <c r="D25" i="3" l="1"/>
  <c r="C25" i="3"/>
  <c r="C24" i="3"/>
  <c r="D24" i="3"/>
  <c r="H8" i="3"/>
  <c r="I6" i="3"/>
  <c r="I8" i="3"/>
  <c r="H5" i="3"/>
  <c r="I5" i="3"/>
  <c r="H6" i="3"/>
  <c r="H7" i="3"/>
  <c r="I7" i="3"/>
</calcChain>
</file>

<file path=xl/sharedStrings.xml><?xml version="1.0" encoding="utf-8"?>
<sst xmlns="http://schemas.openxmlformats.org/spreadsheetml/2006/main" count="157" uniqueCount="58">
  <si>
    <t>P01</t>
  </si>
  <si>
    <t>P02</t>
  </si>
  <si>
    <t>P03</t>
  </si>
  <si>
    <t>P04</t>
  </si>
  <si>
    <t>X</t>
  </si>
  <si>
    <t>Y</t>
  </si>
  <si>
    <t>Z</t>
  </si>
  <si>
    <t>Level 1</t>
  </si>
  <si>
    <t>160mm Concrete With 50mm Metal Deck</t>
  </si>
  <si>
    <r>
      <t xml:space="preserve">Bungalow 110-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</si>
  <si>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FloorType</t>
  </si>
  <si>
    <t>Fußbodenaufbau EG</t>
  </si>
  <si>
    <r>
      <t xml:space="preserve">Flair-152RE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</si>
  <si>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r>
      <t xml:space="preserve">Flair-110 -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</si>
  <si>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Levels</t>
  </si>
  <si>
    <t>Level 2</t>
  </si>
  <si>
    <t>Decke über EG</t>
  </si>
  <si>
    <t>Generic Floor - 400mm - Filled</t>
  </si>
  <si>
    <t>Steel Bar Joist - VCT on LW Concrete</t>
  </si>
  <si>
    <t>Wood Joist 220mm - Wood Finish</t>
  </si>
  <si>
    <t>Floor-Grnd-Bearing_65Scr-90Ins-125Conc-50SBld-150Hcore</t>
  </si>
  <si>
    <t>Floor-Grnd-Susp_65Scr-80Ins-100Blk-75PC</t>
  </si>
  <si>
    <t>Floor-Upper_160mmConc-CorusComFlor51</t>
  </si>
  <si>
    <t>Floor_Timber_22Cbd-225Joist</t>
  </si>
  <si>
    <t>Flair-152RE</t>
  </si>
  <si>
    <t>P11</t>
  </si>
  <si>
    <t>P12</t>
  </si>
  <si>
    <t>P13</t>
  </si>
  <si>
    <t>P14</t>
  </si>
  <si>
    <t>First..</t>
  </si>
  <si>
    <t>No of points</t>
  </si>
  <si>
    <t>P05</t>
  </si>
  <si>
    <t>P06</t>
  </si>
  <si>
    <t>P07</t>
  </si>
  <si>
    <t>P08</t>
  </si>
  <si>
    <t>Bungalow</t>
  </si>
  <si>
    <t>Flair110</t>
  </si>
  <si>
    <t>HausTypes</t>
  </si>
  <si>
    <t>P15</t>
  </si>
  <si>
    <t>P16</t>
  </si>
  <si>
    <t>P17</t>
  </si>
  <si>
    <t>P18</t>
  </si>
  <si>
    <t>-1,5</t>
  </si>
  <si>
    <t>5,01</t>
  </si>
  <si>
    <t>P09</t>
  </si>
  <si>
    <t>P10</t>
  </si>
  <si>
    <t>Winkel_Bungalow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</si>
  <si>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</si>
  <si>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</si>
  <si>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</si>
  <si>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</si>
  <si>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</si>
  <si>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</si>
  <si>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</si>
  <si>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</si>
  <si>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</si>
  <si>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</si>
  <si>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r>
      <t xml:space="preserve">WinkelBungalow - </t>
    </r>
    <r>
      <rPr>
        <b/>
        <sz val="11"/>
        <color theme="5" tint="-0.499984740745262"/>
        <rFont val="Calibri"/>
        <family val="2"/>
        <scheme val="minor"/>
      </rPr>
      <t>Ground Floor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</si>
</sst>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0" fillId="0" borderId="14" xfId="0" applyBorder="1"/>
    <xf numFmtId="0" fontId="1" fillId="2" borderId="30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5" borderId="14" xfId="0" applyFill="1" applyBorder="1"/>
    <xf numFmtId="0" fontId="0" fillId="0" borderId="2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4" xfId="0" applyFill="1" applyBorder="1"/>
    <xf numFmtId="0" fontId="0" fillId="6" borderId="32" xfId="0" applyFill="1" applyBorder="1"/>
    <xf numFmtId="0" fontId="0" fillId="6" borderId="6" xfId="0" applyFill="1" applyBorder="1"/>
    <xf numFmtId="0" fontId="0" fillId="6" borderId="33" xfId="0" applyFill="1" applyBorder="1"/>
    <xf numFmtId="0" fontId="0" fillId="6" borderId="7" xfId="0" applyFill="1" applyBorder="1"/>
    <xf numFmtId="0" fontId="0" fillId="6" borderId="31" xfId="0" applyFill="1" applyBorder="1"/>
    <xf numFmtId="0" fontId="0" fillId="6" borderId="8" xfId="0" applyFill="1" applyBorder="1"/>
    <xf numFmtId="0" fontId="0" fillId="3" borderId="3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3" fontId="0" fillId="0" borderId="0" xfId="0" applyNumberFormat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16" xfId="0" applyBorder="1"/>
    <xf numFmtId="0" fontId="0" fillId="3" borderId="36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3" fontId="7" fillId="7" borderId="1" xfId="0" applyNumberFormat="1" applyFont="1" applyFill="1" applyBorder="1" applyAlignment="1">
      <alignment horizontal="center" vertical="center" wrapText="1"/>
    </xf>
    <xf numFmtId="164" fontId="7" fillId="7" borderId="1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3" borderId="31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31" fmlaLink="Floor!$B$1" fmlaRange="FloorType!$A$3:$A$6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158750</xdr:colOff>
          <xdr:row>0</xdr:row>
          <xdr:rowOff>57150</xdr:rowOff>
        </xdr:from>
        <xdr:to>
          <xdr:col>8</xdr:col>
          <xdr:colOff>31750</xdr:colOff>
          <xdr:row>1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6EF-83B1-4A9A-943E-4385F2E27C08}">
  <sheetPr codeName="Sheet1"/>
  <dimension ref="A1:T32"/>
  <sheetViews>
    <sheetView tabSelected="1" zoomScaleNormal="100" workbookViewId="0">
      <selection activeCell="A3" sqref="A3"/>
    </sheetView>
  </sheetViews>
  <sheetFormatPr defaultRowHeight="14.5" x14ac:dyDescent="0.35"/>
  <cols>
    <col min="1" max="1" width="35.81640625" bestFit="1" customWidth="1"/>
    <col min="4" max="4" width="12.453125" bestFit="1" customWidth="1"/>
    <col min="5" max="5" width="4.1796875" customWidth="1"/>
    <col min="6" max="6" width="4.54296875" customWidth="1"/>
    <col min="7" max="7" width="22.90625" bestFit="1" customWidth="1"/>
    <col min="11" max="11" width="4.1796875" customWidth="1"/>
  </cols>
  <sheetData>
    <row r="1" spans="1:20" ht="15" thickBot="1" x14ac:dyDescent="0.4">
      <c r="A1" t="s">
        <v>35</v>
      </c>
      <c r="B1">
        <v>4</v>
      </c>
    </row>
    <row r="2" spans="1:20" ht="15" thickBot="1" x14ac:dyDescent="0.4">
      <c r="A2" t="s">
        <v>30</v>
      </c>
      <c r="B2" s="30">
        <v>20</v>
      </c>
    </row>
    <row r="3" spans="1:20" ht="15" thickBot="1" x14ac:dyDescent="0.4">
      <c r="A3" s="28" t="str">
        <f>IF($A$1="Bungalow",Bungalow!A2,IF($A$1="Flair-152RE",'Flair-152RE'!A2,IF($A$1="Flair110",Flair110!A2,IF($A$1="Winkel_Bungalow",Winkel_Bungalow!A2,0))))</f>
        <v>Fußbodenaufbau EG</v>
      </c>
      <c r="B3" s="31"/>
      <c r="C3" s="12"/>
      <c r="D3" s="12"/>
      <c r="E3" s="13"/>
    </row>
    <row r="4" spans="1:20" ht="16" thickBot="1" x14ac:dyDescent="0.4">
      <c r="A4" s="32" t="s">
        <v>7</v>
      </c>
      <c r="B4" s="27" t="s">
        <v>4</v>
      </c>
      <c r="C4" s="8" t="s">
        <v>5</v>
      </c>
      <c r="D4" s="8" t="s">
        <v>6</v>
      </c>
      <c r="E4" s="25"/>
      <c r="G4" s="94" t="s">
        <v>29</v>
      </c>
      <c r="H4" s="95"/>
      <c r="I4" s="95"/>
      <c r="J4" s="96"/>
      <c r="L4" s="97"/>
      <c r="M4" s="97"/>
      <c r="N4" s="97"/>
      <c r="O4" s="97"/>
    </row>
    <row r="5" spans="1:20" x14ac:dyDescent="0.35">
      <c r="A5" s="5" t="s">
        <v>0</v>
      </c>
      <c r="B5" s="9">
        <f>IF($A$1="Bungalow",Bungalow!B4,IF($A$1="Flair-152RE",'Flair-152RE'!B4,IF($A$1="Flair110",Flair110!B4,IF($A$1="Winkel_Bungalow",Winkel_Bungalow!B4,0))))</f>
        <v>0</v>
      </c>
      <c r="C5" s="4">
        <f>IF($A$1="Bungalow",Bungalow!C4,IF($A$1="Flair-152RE",'Flair-152RE'!C4,IF($A$1="Flair110",Flair110!C4,IF($A$1="Winkel_Bungalow",Winkel_Bungalow!C4,0))))</f>
        <v>0</v>
      </c>
      <c r="D5" s="4">
        <f>IF($A$1="Bungalow",Bungalow!D4,IF($A$1="Flair-152RE",'Flair-152RE'!D4,IF($A$1="Flair110",Flair110!D4,IF($A$1="Winkel_Bungalow",Winkel_Bungalow!D4,0))))</f>
        <v>3.06</v>
      </c>
      <c r="E5" s="23"/>
      <c r="G5" s="5" t="s">
        <v>25</v>
      </c>
      <c r="H5" s="19">
        <f>IF($A$1="Bungalow",Bungalow!M4,IF($A$1="Flair-152RE",Bungalow!M4,IF($A$1="Flair110",Bungalow!M4,0)))</f>
        <v>0</v>
      </c>
      <c r="I5" s="16">
        <f>IF($A$1="Bungalow",Bungalow!N4,IF($A$1="Flair-152RE",'Flair-152RE'!C4,IF($A$1="Flair110",Flair110!C4,0)))</f>
        <v>0</v>
      </c>
      <c r="J5" s="21">
        <v>11.11</v>
      </c>
      <c r="L5" s="84"/>
      <c r="M5" s="86">
        <v>0</v>
      </c>
      <c r="N5" s="86">
        <v>0</v>
      </c>
      <c r="O5" s="2">
        <v>3.26</v>
      </c>
      <c r="Q5" s="15">
        <v>4</v>
      </c>
      <c r="R5" s="2">
        <v>6.7249999999999996</v>
      </c>
      <c r="S5" s="2">
        <v>2.61</v>
      </c>
      <c r="T5" s="2">
        <v>3.26</v>
      </c>
    </row>
    <row r="6" spans="1:20" x14ac:dyDescent="0.35">
      <c r="A6" s="6" t="s">
        <v>1</v>
      </c>
      <c r="B6" s="10">
        <f>IF($A$1="Bungalow",Bungalow!B5,IF($A$1="Flair-152RE",'Flair-152RE'!B5,IF($A$1="Flair110",Flair110!B5,IF($A$1="Winkel_Bungalow",Winkel_Bungalow!B5,0))))</f>
        <v>9</v>
      </c>
      <c r="C6" s="2">
        <f>IF($A$1="Bungalow",Bungalow!C5,IF($A$1="Flair-152RE",'Flair-152RE'!C5,IF($A$1="Flair110",Flair110!C5,IF($A$1="Winkel_Bungalow",Winkel_Bungalow!C5,0))))</f>
        <v>5</v>
      </c>
      <c r="D6" s="2">
        <f>IF($A$1="Bungalow",Bungalow!D5,IF($A$1="Flair-152RE",'Flair-152RE'!D5,IF($A$1="Flair110",Flair110!D5,IF($A$1="Winkel_Bungalow",Winkel_Bungalow!D5,0))))</f>
        <v>3.06</v>
      </c>
      <c r="E6" s="22"/>
      <c r="G6" s="6" t="s">
        <v>26</v>
      </c>
      <c r="H6" s="10">
        <f>IF($A$1="Bungalow",Bungalow!M5,IF($A$1="Flair-152RE",'Flair-152RE'!B5,IF($A$1="Flair110",Flair110!B5,0)))</f>
        <v>1</v>
      </c>
      <c r="I6" s="2">
        <f>IF($A$1="Bungalow",Bungalow!N5,IF($A$1="Flair-152RE",'Flair-152RE'!C5,IF($A$1="Flair110",Flair110!C5,0)))</f>
        <v>0</v>
      </c>
      <c r="J6" s="22">
        <v>11.11</v>
      </c>
      <c r="L6" s="84"/>
      <c r="M6" s="86">
        <v>13.135</v>
      </c>
      <c r="N6" s="86">
        <v>0</v>
      </c>
      <c r="O6" s="2">
        <v>3.26</v>
      </c>
      <c r="Q6" s="15">
        <v>5</v>
      </c>
      <c r="R6" s="2">
        <v>10.0875</v>
      </c>
      <c r="S6" s="2">
        <v>2.61</v>
      </c>
      <c r="T6" s="2">
        <v>3.26</v>
      </c>
    </row>
    <row r="7" spans="1:20" x14ac:dyDescent="0.35">
      <c r="A7" s="6" t="s">
        <v>2</v>
      </c>
      <c r="B7" s="10">
        <f>IF($A$1="Bungalow",Bungalow!B6,IF($A$1="Flair-152RE",'Flair-152RE'!B6,IF($A$1="Flair110",Flair110!B6,IF($A$1="Winkel_Bungalow",Winkel_Bungalow!B6,0))))</f>
        <v>9</v>
      </c>
      <c r="C7" s="2">
        <f>IF($A$1="Bungalow",Bungalow!C6,IF($A$1="Flair-152RE",'Flair-152RE'!C6,IF($A$1="Flair110",Flair110!C6,IF($A$1="Winkel_Bungalow",Winkel_Bungalow!C6,0))))</f>
        <v>5</v>
      </c>
      <c r="D7" s="2">
        <f>IF($A$1="Bungalow",Bungalow!D6,IF($A$1="Flair-152RE",'Flair-152RE'!D6,IF($A$1="Flair110",Flair110!D6,IF($A$1="Winkel_Bungalow",Winkel_Bungalow!D6,0))))</f>
        <v>3.06</v>
      </c>
      <c r="E7" s="17"/>
      <c r="G7" s="6" t="s">
        <v>27</v>
      </c>
      <c r="H7" s="10">
        <f>IF($A$1="Bungalow",Bungalow!M6,IF($A$1="Flair-152RE",'Flair-152RE'!B6,IF($A$1="Flair110",Flair110!B6,0)))</f>
        <v>1</v>
      </c>
      <c r="I7" s="2">
        <f>IF($A$1="Bungalow",Bungalow!N6,IF($A$1="Flair-152RE",'Flair-152RE'!C6,IF($A$1="Flair110",Flair110!C6,0)))</f>
        <v>0</v>
      </c>
      <c r="J7" s="23">
        <v>11.11</v>
      </c>
      <c r="L7" s="84"/>
      <c r="M7" s="86">
        <v>13.135</v>
      </c>
      <c r="N7" s="86">
        <v>0</v>
      </c>
      <c r="O7" s="2">
        <v>3.26</v>
      </c>
      <c r="Q7" s="15">
        <v>6</v>
      </c>
      <c r="R7" s="2">
        <v>10.0875</v>
      </c>
      <c r="S7" s="2">
        <v>2.61</v>
      </c>
      <c r="T7" s="2">
        <v>3.26</v>
      </c>
    </row>
    <row r="8" spans="1:20" ht="15" thickBot="1" x14ac:dyDescent="0.4">
      <c r="A8" s="7" t="s">
        <v>3</v>
      </c>
      <c r="B8" s="46">
        <f>IF($A$1="Bungalow",Bungalow!B7,IF($A$1="Flair-152RE",'Flair-152RE'!B7,IF($A$1="Flair110",Flair110!B7,IF($A$1="Winkel_Bungalow",Winkel_Bungalow!B7,0))))</f>
        <v>11</v>
      </c>
      <c r="C8" s="47">
        <f>IF($A$1="Bungalow",Bungalow!C7,IF($A$1="Flair-152RE",'Flair-152RE'!C7,IF($A$1="Flair110",Flair110!C7,IF($A$1="Winkel_Bungalow",Winkel_Bungalow!C7,0))))</f>
        <v>5</v>
      </c>
      <c r="D8" s="47">
        <f>IF($A$1="Bungalow",Bungalow!D7,IF($A$1="Flair-152RE",'Flair-152RE'!D7,IF($A$1="Flair110",Flair110!D7,IF($A$1="Winkel_Bungalow",Winkel_Bungalow!D7,0))))</f>
        <v>3.06</v>
      </c>
      <c r="E8" s="48"/>
      <c r="G8" s="7" t="s">
        <v>28</v>
      </c>
      <c r="H8" s="20">
        <f>IF($A$1="Bungalow",Bungalow!M7,IF($A$1="Flair-152RE",'Flair-152RE'!B7,IF($A$1="Flair110",Flair110!B7,0)))</f>
        <v>1</v>
      </c>
      <c r="I8" s="18" t="str">
        <f>IF($A$1="Bungalow",Bungalow!N7,IF($A$1="Flair-152RE",'Flair-152RE'!C7,IF($A$1="Flair110",Flair110!C7,0)))</f>
        <v>-1,5</v>
      </c>
      <c r="J8" s="24">
        <v>11.11</v>
      </c>
      <c r="L8" s="84"/>
      <c r="M8" s="86">
        <v>13.135</v>
      </c>
      <c r="N8" s="86">
        <v>9.1349999999999998</v>
      </c>
      <c r="O8" s="2">
        <v>3.26</v>
      </c>
      <c r="Q8" s="15">
        <v>7</v>
      </c>
      <c r="R8" s="2">
        <v>10.0875</v>
      </c>
      <c r="S8" s="2">
        <v>4.7249999999999996</v>
      </c>
      <c r="T8" s="2">
        <v>3.26</v>
      </c>
    </row>
    <row r="9" spans="1:20" ht="15" thickBot="1" x14ac:dyDescent="0.4">
      <c r="A9" s="71" t="s">
        <v>31</v>
      </c>
      <c r="B9" s="74">
        <f>IF($A$1="Bungalow",Bungalow!B8,IF($A$1="Flair-152RE",'Flair-152RE'!B8,IF($A$1="Flair110",Flair110!B8,IF($A$1="Winkel_Bungalow",Winkel_Bungalow!B8,0))))</f>
        <v>11</v>
      </c>
      <c r="C9" s="75">
        <f>IF($A$1="Bungalow",Bungalow!C8,IF($A$1="Flair-152RE",'Flair-152RE'!C8,IF($A$1="Flair110",Flair110!C8,IF($A$1="Winkel_Bungalow",Winkel_Bungalow!C8,0))))</f>
        <v>5</v>
      </c>
      <c r="D9" s="75">
        <f>IF($A$1="Bungalow",Bungalow!D8,IF($A$1="Flair-152RE",'Flair-152RE'!D8,IF($A$1="Flair110",Flair110!D8,IF($A$1="Winkel_Bungalow",Winkel_Bungalow!D8,0))))</f>
        <v>3.06</v>
      </c>
      <c r="E9" s="76"/>
      <c r="G9" s="5" t="s">
        <v>38</v>
      </c>
      <c r="L9" s="84"/>
      <c r="M9" s="86">
        <v>13.135</v>
      </c>
      <c r="N9" s="86">
        <v>9.1349999999999998</v>
      </c>
      <c r="O9" s="2">
        <v>3.26</v>
      </c>
      <c r="Q9" s="15">
        <v>8</v>
      </c>
      <c r="R9" s="2">
        <v>10.0875</v>
      </c>
      <c r="S9" s="2">
        <v>4.7249999999999996</v>
      </c>
      <c r="T9" s="2">
        <v>3.26</v>
      </c>
    </row>
    <row r="10" spans="1:20" ht="15" thickBot="1" x14ac:dyDescent="0.4">
      <c r="A10" s="77" t="s">
        <v>32</v>
      </c>
      <c r="B10" s="49">
        <f>IF($A$1="Bungalow",Bungalow!B9,IF($A$1="Flair-152RE",'Flair-152RE'!B9,IF($A$1="Flair110",Flair110!B9,IF($A$1="Winkel_Bungalow",Winkel_Bungalow!B9,0))))</f>
        <v>11</v>
      </c>
      <c r="C10" s="16">
        <f>IF($A$1="Bungalow",Bungalow!C9,IF($A$1="Flair-152RE",'Flair-152RE'!C9,IF($A$1="Flair110",Flair110!C9,IF($A$1="Winkel_Bungalow",Winkel_Bungalow!C9,0))))</f>
        <v>7</v>
      </c>
      <c r="D10" s="16">
        <f>IF($A$1="Bungalow",Bungalow!D9,IF($A$1="Flair-152RE",'Flair-152RE'!D9,IF($A$1="Flair110",Flair110!D9,IF($A$1="Winkel_Bungalow",Winkel_Bungalow!D9,0))))</f>
        <v>3.06</v>
      </c>
      <c r="E10" s="21"/>
      <c r="G10" s="6" t="s">
        <v>39</v>
      </c>
      <c r="L10" s="84"/>
      <c r="M10" s="86">
        <v>0</v>
      </c>
      <c r="N10" s="86">
        <v>9.1349999999999998</v>
      </c>
      <c r="O10" s="2">
        <v>3.26</v>
      </c>
      <c r="Q10" s="15">
        <v>9</v>
      </c>
      <c r="R10" s="2">
        <v>6.7249999999999996</v>
      </c>
      <c r="S10" s="2">
        <v>4.7249999999999996</v>
      </c>
      <c r="T10" s="2">
        <v>3.26</v>
      </c>
    </row>
    <row r="11" spans="1:20" x14ac:dyDescent="0.35">
      <c r="A11" s="71" t="s">
        <v>33</v>
      </c>
      <c r="B11" s="72">
        <f>IF($A$1="Bungalow",Bungalow!B10,IF($A$1="Flair-152RE",'Flair-152RE'!B10,IF($A$1="Flair110",Flair110!B10,IF($A$1="Winkel_Bungalow",Winkel_Bungalow!B10,0))))</f>
        <v>11</v>
      </c>
      <c r="C11" s="47">
        <f>IF($A$1="Bungalow",Bungalow!C10,IF($A$1="Flair-152RE",'Flair-152RE'!C10,IF($A$1="Flair110",Flair110!C10,IF($A$1="Winkel_Bungalow",Winkel_Bungalow!C10,0))))</f>
        <v>7</v>
      </c>
      <c r="D11" s="47">
        <f>IF($A$1="Bungalow",Bungalow!D10,IF($A$1="Flair-152RE",'Flair-152RE'!D10,IF($A$1="Flair110",Flair110!D10,IF($A$1="Winkel_Bungalow",Winkel_Bungalow!D10,0))))</f>
        <v>3.06</v>
      </c>
      <c r="E11" s="73"/>
      <c r="G11" s="6" t="s">
        <v>40</v>
      </c>
      <c r="L11" s="84"/>
      <c r="M11" s="86">
        <v>0</v>
      </c>
      <c r="N11" s="86">
        <v>9.1349999999999998</v>
      </c>
      <c r="O11" s="2">
        <v>3.26</v>
      </c>
      <c r="Q11" s="15">
        <v>10</v>
      </c>
      <c r="R11" s="2">
        <v>6.7249999999999996</v>
      </c>
      <c r="S11" s="2">
        <v>4.7249999999999996</v>
      </c>
      <c r="T11" s="2">
        <v>3.26</v>
      </c>
    </row>
    <row r="12" spans="1:20" ht="15" thickBot="1" x14ac:dyDescent="0.4">
      <c r="A12" s="78" t="s">
        <v>34</v>
      </c>
      <c r="B12" s="18">
        <f>IF($A$1="Bungalow",Bungalow!B11,IF($A$1="Flair-152RE",'Flair-152RE'!B11,IF($A$1="Flair110",Flair110!B11,IF($A$1="Winkel_Bungalow",Winkel_Bungalow!B11,0))))</f>
        <v>9</v>
      </c>
      <c r="C12" s="18">
        <f>IF($A$1="Bungalow",Bungalow!C11,IF($A$1="Flair-152RE",'Flair-152RE'!C11,IF($A$1="Flair110",Flair110!C11,IF($A$1="Winkel_Bungalow",Winkel_Bungalow!C11,0))))</f>
        <v>7</v>
      </c>
      <c r="D12" s="18">
        <f>IF($A$1="Bungalow",Bungalow!D11,IF($A$1="Flair-152RE",'Flair-152RE'!D11,IF($A$1="Flair110",Flair110!D11,IF($A$1="Winkel_Bungalow",Winkel_Bungalow!D11,0))))</f>
        <v>3.06</v>
      </c>
      <c r="E12" s="50"/>
      <c r="G12" s="7" t="s">
        <v>41</v>
      </c>
      <c r="L12" s="84"/>
      <c r="M12" s="86">
        <v>0</v>
      </c>
      <c r="N12" s="86">
        <v>0</v>
      </c>
      <c r="O12" s="2">
        <v>3.26</v>
      </c>
      <c r="Q12" s="15">
        <v>11</v>
      </c>
      <c r="R12" s="2">
        <v>6.7249999999999996</v>
      </c>
      <c r="S12" s="2">
        <v>2.61</v>
      </c>
      <c r="T12" s="2">
        <v>3.26</v>
      </c>
    </row>
    <row r="13" spans="1:20" x14ac:dyDescent="0.35">
      <c r="A13" s="79" t="s">
        <v>44</v>
      </c>
      <c r="B13" s="82">
        <f>IF(AND(A1="Bungalow",B2&gt;=9),Bungalow!B12,IF(AND(A1="Flair-152RE",B2&gt;=9),'Flair-152RE'!#REF!,IF(AND(A1="Flair110",B2&gt;=9),Flair110!#REF!,IF(AND(A1="Winkel_Bungalow",B2&gt;=9),Winkel_Bungalow!B12,0))))</f>
        <v>9</v>
      </c>
      <c r="C13" s="82">
        <f>IF(AND(A1="Bungalow",B2&gt;=9),Bungalow!C12,IF(AND(A1="Flair-152RE",B2&gt;=9),'Flair-152RE'!#REF!,IF(AND(A1="Flair110",B2&gt;=9),Flair110!#REF!,IF(AND(A1="Winkel_Bungalow",B2&gt;=9),Winkel_Bungalow!C12,0))))</f>
        <v>7</v>
      </c>
      <c r="D13" s="82">
        <f>IF(AND(A1="Bungalow",B2&gt;=9),Bungalow!D12,IF(AND(A1="Flair-152RE",B2&gt;=9),'Flair-152RE'!#REF!,IF(AND(A1="Flair110",B2&gt;=9),Flair110!#REF!,IF(AND(A1="Winkel_Bungalow",B2&gt;=9),Winkel_Bungalow!D12,0))))</f>
        <v>3.06</v>
      </c>
      <c r="E13" s="80"/>
      <c r="Q13" s="15">
        <v>12</v>
      </c>
    </row>
    <row r="14" spans="1:20" x14ac:dyDescent="0.35">
      <c r="A14" s="81" t="s">
        <v>45</v>
      </c>
      <c r="B14" s="83">
        <f>IF(AND(A1="Bungalow",B2&gt;=10),Bungalow!B13,IF(AND(A1="Flair-152RE",B2&gt;=10),'Flair-152RE'!#REF!,IF(AND(A1="Flair110",B2&gt;=10),Flair110!#REF!,IF(AND(A1="Winkel_Bungalow",B2&gt;=10),Winkel_Bungalow!B13,0))))</f>
        <v>9</v>
      </c>
      <c r="C14" s="83">
        <f>IF(AND(A1="Bungalow",B2&gt;=10),Bungalow!C13,IF(AND(A1="Flair-152RE",B2&gt;=10),'Flair-152RE'!#REF!,IF(AND(A1="Flair110",B2&gt;=10),Flair110!#REF!,IF(AND(A1="Winkel_Bungalow",B2&gt;=10),Winkel_Bungalow!C13,0))))</f>
        <v>5</v>
      </c>
      <c r="D14" s="83">
        <f>IF(AND(A1="Bungalow",B2&gt;=10),Bungalow!D13,IF(AND(A1="Flair-152RE",B2&gt;=10),'Flair-152RE'!#REF!,IF(AND(A1="Flair110",B2&gt;=10),Flair110!#REF!,IF(AND(A1="Winkel_Bungalow",B2&gt;=10),Winkel_Bungalow!D13,0))))</f>
        <v>3.06</v>
      </c>
      <c r="E14" s="17"/>
      <c r="Q14" s="15">
        <v>13</v>
      </c>
    </row>
    <row r="15" spans="1:20" x14ac:dyDescent="0.35">
      <c r="A15" s="81" t="s">
        <v>25</v>
      </c>
      <c r="B15" s="83">
        <f>IF(AND(A1="Bungalow",B2&gt;=11),Bungalow!B14,IF(AND(A1="Flair-152RE",B2&gt;=11),'Flair-152RE'!#REF!,IF(AND(A1="Flair110",B2&gt;=11),Flair110!#REF!,IF(AND(A1="Winkel_Bungalow",B2&gt;=11),Winkel_Bungalow!B14,0))))</f>
        <v>9</v>
      </c>
      <c r="C15" s="83">
        <f>IF(AND(A1="Bungalow",B2&gt;=11),Bungalow!C14,IF(AND(A1="Flair-152RE",B2&gt;=11),'Flair-152RE'!#REF!,IF(AND(A1="Flair110",B2&gt;=11),Flair110!#REF!,IF(AND(A1="Winkel_Bungalow",B2&gt;=11),Winkel_Bungalow!C14,0))))</f>
        <v>5</v>
      </c>
      <c r="D15" s="83">
        <f>IF(AND(A1="Bungalow",B2&gt;=11),Bungalow!D14,IF(AND(A1="Flair-152RE",B2&gt;=11),'Flair-152RE'!#REF!,IF(AND(A1="Flair110",B2&gt;=11),Flair110!#REF!,IF(AND(A1="Winkel_Bungalow",B2&gt;=11),Winkel_Bungalow!D14,0))))</f>
        <v>3.06</v>
      </c>
      <c r="E15" s="17"/>
      <c r="G15" s="87"/>
      <c r="M15" s="66"/>
      <c r="N15" s="66"/>
      <c r="Q15" s="15">
        <v>14</v>
      </c>
    </row>
    <row r="16" spans="1:20" x14ac:dyDescent="0.35">
      <c r="A16" s="81" t="s">
        <v>26</v>
      </c>
      <c r="B16" s="83">
        <f>IF(AND(A1="Bungalow",B2&gt;=12),Bungalow!B15,IF(AND(A1="Flair-152RE",B2&gt;=12),'Flair-152RE'!#REF!,IF(AND(A1="Flair110",B2&gt;=12),Flair110!#REF!,IF(AND(A1="Winkel_Bungalow",B2&gt;=12),Winkel_Bungalow!B15,0))))</f>
        <v>0</v>
      </c>
      <c r="C16" s="83">
        <f>IF(AND(A1="Bungalow",B2&gt;=12),Bungalow!C15,IF(AND(A1="Flair-152RE",B2&gt;=12),'Flair-152RE'!#REF!,IF(AND(A1="Flair110",B2&gt;=12),Flair110!#REF!,IF(AND(A1="Winkel_Bungalow",B2&gt;=12),Winkel_Bungalow!C15,0))))</f>
        <v>0</v>
      </c>
      <c r="D16" s="83">
        <f>IF(AND(A1="Bungalow",B2&gt;=12),Bungalow!D15,IF(AND(A1="Flair-152RE",B2&gt;=12),'Flair-152RE'!#REF!,IF(AND(A1="Flair110",B2&gt;=12),Flair110!#REF!,IF(AND(A1="Winkel_Bungalow",B2&gt;=12),Winkel_Bungalow!D15,0))))</f>
        <v>3.06</v>
      </c>
      <c r="E16" s="17"/>
      <c r="M16" s="66"/>
      <c r="N16" s="66"/>
      <c r="Q16" s="15">
        <v>15</v>
      </c>
    </row>
    <row r="17" spans="1:17" x14ac:dyDescent="0.35">
      <c r="A17" s="81" t="s">
        <v>27</v>
      </c>
      <c r="B17" s="83">
        <f>IF(AND(A1="Bungalow",B2&gt;=13),Bungalow!B16,IF(AND(A1="Flair-152RE",B2&gt;=13),'Flair-152RE'!#REF!,IF(AND(A1="Flair110",B2&gt;=13),Flair110!#REF!,IF(AND(A1="Winkel_Bungalow",B2&gt;=13),Winkel_Bungalow!B16,0))))</f>
        <v>0</v>
      </c>
      <c r="C17" s="83">
        <f>IF(AND(A1="Bungalow",B2&gt;=13),Bungalow!C16,IF(AND(A1="Flair-152RE",B2&gt;=13),'Flair-152RE'!#REF!,IF(AND(A1="Flair110",B2&gt;=13),Flair110!#REF!,IF(AND(A1="Winkel_Bungalow",B2&gt;=13),Winkel_Bungalow!C16,0))))</f>
        <v>0</v>
      </c>
      <c r="D17" s="83">
        <f>IF(AND(A1="Bungalow",B2&gt;=13),Bungalow!D16,IF(AND(A1="Flair-152RE",B2&gt;=13),'Flair-152RE'!#REF!,IF(AND(A1="Flair110",B2&gt;=13),Flair110!#REF!,IF(AND(A1="Winkel_Bungalow",B2&gt;=13),Winkel_Bungalow!D16,0))))</f>
        <v>3.06</v>
      </c>
      <c r="E17" s="17"/>
      <c r="M17" s="66"/>
      <c r="N17" s="66"/>
      <c r="Q17" s="15">
        <v>16</v>
      </c>
    </row>
    <row r="18" spans="1:17" x14ac:dyDescent="0.35">
      <c r="A18" s="81" t="s">
        <v>28</v>
      </c>
      <c r="B18" s="83">
        <f>IF(AND(A1="Bungalow",B2&gt;=14),Bungalow!B17,IF(AND(A1="Flair-152RE",B2&gt;=14),'Flair-152RE'!B12,IF(AND(A1="Flair110",B2&gt;=14),Flair110!B12,IF(AND(A1="Winkel_Bungalow",B2&gt;=14),Winkel_Bungalow!B17,0))))</f>
        <v>13.135</v>
      </c>
      <c r="C18" s="83">
        <f>IF(AND(A1="Bungalow",B2&gt;=14),Bungalow!C17,IF(AND(A1="Flair-152RE",B2&gt;=14),'Flair-152RE'!C12,IF(AND(A1="Flair110",B2&gt;=14),Flair110!C12,IF(AND(A1="Winkel_Bungalow",B2&gt;=14),Winkel_Bungalow!C17,0))))</f>
        <v>0</v>
      </c>
      <c r="D18" s="83">
        <f>IF(AND(A1="Bungalow",B2&gt;=14),Bungalow!D17,IF(AND(A1="Flair-152RE",B2&gt;=14),'Flair-152RE'!D12,IF(AND(A1="Flair110",B2&gt;=14),Flair110!D12,IF(AND(A1="Winkel_Bungalow",B2&gt;=14),Winkel_Bungalow!D17,0))))</f>
        <v>3.06</v>
      </c>
      <c r="E18" s="17"/>
      <c r="M18" s="66"/>
      <c r="N18" s="66"/>
      <c r="Q18" s="15">
        <v>17</v>
      </c>
    </row>
    <row r="19" spans="1:17" x14ac:dyDescent="0.35">
      <c r="A19" s="81" t="s">
        <v>38</v>
      </c>
      <c r="B19" s="83">
        <f>IF(AND(A1="Bungalow",B2&gt;=15),Bungalow!B18,IF(AND(A1="Flair-152RE",B2&gt;=15),'Flair-152RE'!B13,IF(AND(A1="Flair110",B2&gt;=15),Flair110!B13,IF(AND(A1="Winkel_Bungalow",B2&gt;=15),Winkel_Bungalow!B18,0))))</f>
        <v>13.135</v>
      </c>
      <c r="C19" s="83">
        <f>IF(AND(A1="Bungalow",B2&gt;=15),Bungalow!C18,IF(AND(A1="Flair-152RE",B2&gt;=15),'Flair-152RE'!C13,IF(AND(A1="Flair110",B2&gt;=15),Flair110!C13,IF(AND(A1="Winkel_Bungalow",B2&gt;=15),Winkel_Bungalow!C18,0))))</f>
        <v>0</v>
      </c>
      <c r="D19" s="83">
        <f>IF(AND(A1="Bungalow",B2&gt;=15),Bungalow!D18,IF(AND(A1="Flair-152RE",B2&gt;=15),'Flair-152RE'!D13,IF(AND(A1="Flair110",B2&gt;=15),Flair110!D13,IF(AND(A1="Winkel_Bungalow",B2&gt;=15),Winkel_Bungalow!D18,0))))</f>
        <v>3.06</v>
      </c>
      <c r="E19" s="3"/>
      <c r="M19" s="87"/>
      <c r="N19" s="87"/>
      <c r="Q19" s="15">
        <v>18</v>
      </c>
    </row>
    <row r="20" spans="1:17" ht="15" thickBot="1" x14ac:dyDescent="0.4">
      <c r="A20" s="78" t="s">
        <v>39</v>
      </c>
      <c r="B20" s="83">
        <f>IF(AND(A1="Bungalow",B2&gt;=16),Bungalow!B19,IF(AND(A1="Flair-152RE",B2&gt;=16),'Flair-152RE'!B14,IF(AND(A1="Flair110",B2&gt;=16),Flair110!B14,IF(AND(A1="Winkel_Bungalow",B2&gt;=16),Winkel_Bungalow!B19,0))))</f>
        <v>13.135</v>
      </c>
      <c r="C20" s="83">
        <f>IF(AND(A1="Bungalow",B2&gt;=16),Bungalow!C19,IF(AND(A1="Flair-152RE",B2&gt;=16),'Flair-152RE'!C14,IF(AND(A1="Flair110",B2&gt;=16),Flair110!C14,IF(AND(A1="Winkel_Bungalow",B2&gt;=16),Winkel_Bungalow!C19,0))))</f>
        <v>9.1349999999999998</v>
      </c>
      <c r="D20" s="83">
        <f>IF(AND(A1="Bungalow",B2&gt;=16),Bungalow!D19,IF(AND(A1="Flair-152RE",B2&gt;=16),'Flair-152RE'!D14,IF(AND(A1="Flair110",B2&gt;=16),Flair110!D14,IF(AND(A1="Winkel_Bungalow",B2&gt;=16),Winkel_Bungalow!D19,0))))</f>
        <v>3.06</v>
      </c>
      <c r="E20" s="3"/>
      <c r="Q20" s="15">
        <v>19</v>
      </c>
    </row>
    <row r="21" spans="1:17" ht="15" thickBot="1" x14ac:dyDescent="0.4">
      <c r="A21" s="78" t="s">
        <v>40</v>
      </c>
      <c r="B21" s="83">
        <f>IF(AND(A1="Bungalow",B2&gt;=17),Bungalow!B20,IF(AND(A1="Flair-152RE",B2&gt;=17),'Flair-152RE'!B15,IF(AND(A1="Flair110",B2&gt;=17),Flair110!B15,IF(AND(A1="Winkel_Bungalow",B2&gt;=17),Winkel_Bungalow!B20,0))))</f>
        <v>13.135</v>
      </c>
      <c r="C21" s="83">
        <f>IF(AND(A1="Bungalow",B2&gt;=17),Bungalow!C20,IF(AND(A1="Flair-152RE",B2&gt;=17),'Flair-152RE'!C15,IF(AND(A1="Flair110",B2&gt;=17),Flair110!C15,IF(AND(A1="Winkel_Bungalow",B2&gt;=17),Winkel_Bungalow!C20,0))))</f>
        <v>9.1349999999999998</v>
      </c>
      <c r="D21" s="83">
        <f>IF(AND(A1="Bungalow",B2&gt;=17),Bungalow!D20,IF(AND(A1="Flair-152RE",B2&gt;=17),'Flair-152RE'!D15,IF(AND(A1="Flair110",B2&gt;=17),Flair110!D15,IF(AND(A1="Winkel_Bungalow",B2&gt;=17),Winkel_Bungalow!D20,0))))</f>
        <v>3.06</v>
      </c>
      <c r="E21" s="3"/>
      <c r="Q21" s="15">
        <v>20</v>
      </c>
    </row>
    <row r="22" spans="1:17" ht="15" thickBot="1" x14ac:dyDescent="0.4">
      <c r="A22" s="78" t="s">
        <v>41</v>
      </c>
      <c r="B22" s="83">
        <f>IF(AND(A1="Bungalow",B2&gt;=18),Bungalow!B21,IF(AND(A1="Flair-152RE",B2&gt;=18),'Flair-152RE'!B16,IF(AND(A1="Flair110",B2&gt;=18),Flair110!B16,IF(AND(A1="Winkel_Bungalow",B2&gt;=18),Winkel_Bungalow!B21,0))))</f>
        <v>0</v>
      </c>
      <c r="C22" s="83">
        <f>IF(AND(A1="Bungalow",B2&gt;=18),Bungalow!C21,IF(AND(A1="Flair-152RE",B2&gt;=18),'Flair-152RE'!C16,IF(AND(A1="Flair110",B2&gt;=18),Flair110!C16,IF(AND(A1="Winkel_Bungalow",B2&gt;=18),Winkel_Bungalow!C21,0))))</f>
        <v>9.1349999999999998</v>
      </c>
      <c r="D22" s="83">
        <f>IF(AND(A1="Bungalow",B2&gt;=18),Bungalow!D21,IF(AND(A1="Flair-152RE",B2&gt;=18),'Flair-152RE'!D16,IF(AND(A1="Flair110",B2&gt;=18),Flair110!D16,IF(AND(A1="Winkel_Bungalow",B2&gt;=18),Winkel_Bungalow!D21,0))))</f>
        <v>3.06</v>
      </c>
      <c r="E22" s="3"/>
      <c r="Q22" s="15">
        <v>21</v>
      </c>
    </row>
    <row r="23" spans="1:17" ht="15" thickBot="1" x14ac:dyDescent="0.4">
      <c r="A23" s="78" t="s">
        <v>47</v>
      </c>
      <c r="B23" s="83">
        <f>IF(AND(A1="Bungalow",B2&gt;=19),Bungalow!B22,IF(AND(A1="Flair-152RE",B2&gt;=19),'Flair-152RE'!B17,IF(AND(A1="Flair110",B2&gt;=19),Flair110!B17,IF(AND(A1="Winkel_Bungalow",B2&gt;=19),Winkel_Bungalow!B22,0))))</f>
        <v>0</v>
      </c>
      <c r="C23" s="83">
        <f>IF(AND(A1="Bungalow",B2&gt;=19),Bungalow!C22,IF(AND(A1="Flair-152RE",B2&gt;=19),'Flair-152RE'!C17,IF(AND(A1="Flair110",B2&gt;=19),Flair110!C17,IF(AND(A1="Winkel_Bungalow",B2&gt;=19),Winkel_Bungalow!C22,0))))</f>
        <v>9.1349999999999998</v>
      </c>
      <c r="D23" s="83">
        <f>IF(AND(A1="Bungalow",B2&gt;=19),Bungalow!D22,IF(AND(A1="Flair-152RE",B2&gt;=19),'Flair-152RE'!D17,IF(AND(A1="Flair110",B2&gt;=19),Flair110!D17,IF(AND(A1="Winkel_Bungalow",B2&gt;=19),Winkel_Bungalow!D22,0))))</f>
        <v>3.06</v>
      </c>
      <c r="E23" s="3"/>
      <c r="Q23" s="15">
        <v>22</v>
      </c>
    </row>
    <row r="24" spans="1:17" ht="15" thickBot="1" x14ac:dyDescent="0.4">
      <c r="A24" s="78" t="s">
        <v>48</v>
      </c>
      <c r="B24" s="83">
        <f>IF(AND(A1="Bungalow",B2&gt;=20),Bungalow!B23,IF(AND(A1="Flair-152RE",B2&gt;=20),'Flair-152RE'!B18,IF(AND(A1="Flair110",B2&gt;=20),Flair110!B18,IF(AND(A1="Winkel_Bungalow",B2&gt;=20),Winkel_Bungalow!B23,0))))</f>
        <v>0</v>
      </c>
      <c r="C24" s="83">
        <f>IF(AND(A1="Bungalow",B2&gt;=20),Bungalow!C23,IF(AND(A5="Flair-152RE",B6&gt;=16),'Flair-152RE'!C18,IF(AND(A5="Flair110",B6&gt;=16),Flair110!C18,IF(AND(A1="Winkel_Bungalow",B2&gt;=20),Winkel_Bungalow!C23,0))))</f>
        <v>0</v>
      </c>
      <c r="D24" s="83">
        <f>IF(AND(A1="Bungalow",B2&gt;=20),Bungalow!D23,IF(AND(A5="Flair-152RE",B6&gt;=16),'Flair-152RE'!D18,IF(AND(A5="Flair110",B6&gt;=16),Flair110!D18,IF(AND(A1="Winkel_Bungalow",B2&gt;=20),Winkel_Bungalow!D23,0))))</f>
        <v>3.06</v>
      </c>
      <c r="E24" s="3"/>
      <c r="Q24" s="15">
        <v>23</v>
      </c>
    </row>
    <row r="25" spans="1:17" ht="15" thickBot="1" x14ac:dyDescent="0.4">
      <c r="A25" s="78" t="s">
        <v>49</v>
      </c>
      <c r="B25" s="83">
        <f>IF(AND(A1="Bungalow",B2&gt;=21),Bungalow!B24,IF(AND(A1="Flair-152RE",B2&gt;=21),'Flair-152RE'!B19,IF(AND(A1="Flair110",B2&gt;=21),Flair110!B19,IF(AND(A1="Winkel_Bungalow",B2&gt;=21),Winkel_Bungalow!B24,0))))</f>
        <v>0</v>
      </c>
      <c r="C25" s="83">
        <f>IF(AND(A1="Bungalow",B2&gt;=21),Bungalow!C24,IF(AND(A6="Flair-152RE",B7&gt;=16),'Flair-152RE'!C19,IF(AND(A6="Flair110",B7&gt;=16),Flair110!C19,IF(AND(A1="Winkel_Bungalow",B2&gt;=21),Winkel_Bungalow!C24,0))))</f>
        <v>0</v>
      </c>
      <c r="D25" s="83">
        <f>IF(AND(A1="Bungalow",B2&gt;=21),Bungalow!D24,IF(AND(A6="Flair-152RE",B7&gt;=16),'Flair-152RE'!D19,IF(AND(A6="Flair110",B7&gt;=16),Flair110!D19,IF(AND(A1="Winkel_Bungalow",B2&gt;=21),Winkel_Bungalow!D24,0))))</f>
        <v>0</v>
      </c>
      <c r="E25" s="3"/>
      <c r="Q25" s="15">
        <v>24</v>
      </c>
    </row>
    <row r="26" spans="1:17" ht="15" thickBot="1" x14ac:dyDescent="0.4">
      <c r="A26" s="78" t="s">
        <v>50</v>
      </c>
      <c r="B26" s="83">
        <f>IF(AND(A1="Bungalow",B2&gt;=22),Bungalow!B25,IF(AND(A1="Flair-152RE",B2&gt;=22),'Flair-152RE'!B20,IF(AND(A1="Flair110",B2&gt;=22),Flair110!B20,IF(AND(A1="Winkel_Bungalow",B2&gt;=22),Winkel_Bungalow!B25,0))))</f>
        <v>0</v>
      </c>
      <c r="C26" s="83">
        <f>IF(AND(A1="Bungalow",B2&gt;=22),Bungalow!C25,IF(AND(A1="Flair-152RE",B2&gt;=22),'Flair-152RE'!C20,IF(AND(A1="Flair110",B2&gt;=22),Flair110!C20,IF(AND(A1="Winkel_Bungalow",B2&gt;=22),Winkel_Bungalow!C25,0))))</f>
        <v>0</v>
      </c>
      <c r="D26" s="83">
        <f>IF(AND(A1="Bungalow",B2&gt;=22),Bungalow!D25,IF(AND(A1="Flair-152RE",B2&gt;=22),'Flair-152RE'!D20,IF(AND(A1="Flair110",B2&gt;=22),Flair110!D20,IF(AND(A1="Winkel_Bungalow",B2&gt;=22),Winkel_Bungalow!D25,0))))</f>
        <v>0</v>
      </c>
      <c r="E26" s="3"/>
      <c r="Q26" s="15">
        <v>25</v>
      </c>
    </row>
    <row r="27" spans="1:17" ht="15" thickBot="1" x14ac:dyDescent="0.4">
      <c r="A27" s="78" t="s">
        <v>51</v>
      </c>
      <c r="B27" s="83">
        <f>IF(AND(A1="Bungalow",B2&gt;=23),Bungalow!B26,IF(AND(A1="Flair-152RE",B2&gt;=23),'Flair-152RE'!B21,IF(AND(A1="Flair110",B2&gt;=23),Flair110!B21,IF(AND(A1="Winkel_Bungalow",B2&gt;=23),Winkel_Bungalow!B26,0))))</f>
        <v>0</v>
      </c>
      <c r="C27" s="83">
        <f>IF(AND(A1="Bungalow",B2&gt;=23),Bungalow!C26,IF(AND(A1="Flair-152RE",B2&gt;=23),'Flair-152RE'!C21,IF(AND(A1="Flair110",B2&gt;=23),Flair110!C21,IF(AND(A1="Winkel_Bungalow",B2&gt;=23),Winkel_Bungalow!C26,0))))</f>
        <v>0</v>
      </c>
      <c r="D27" s="83">
        <f>IF(AND(A1="Bungalow",B2&gt;=23),Bungalow!D26,IF(AND(A1="Flair-152RE",B2&gt;=23),'Flair-152RE'!D21,IF(AND(A1="Flair110",B2&gt;=23),Flair110!D21,IF(AND(A1="Winkel_Bungalow",B2&gt;=23),Winkel_Bungalow!D26,0))))</f>
        <v>0</v>
      </c>
      <c r="E27" s="3"/>
      <c r="Q27" s="15">
        <v>26</v>
      </c>
    </row>
    <row r="28" spans="1:17" ht="15" thickBot="1" x14ac:dyDescent="0.4">
      <c r="A28" s="78" t="s">
        <v>52</v>
      </c>
      <c r="B28" s="83">
        <f>IF(AND(A1="Bungalow",B2&gt;=24),Bungalow!B27,IF(AND(A1="Flair-152RE",B2&gt;=24),'Flair-152RE'!B22,IF(AND(A1="Flair110",B2&gt;=24),Flair110!B22,IF(AND(A1="Winkel_Bungalow",B2&gt;=24),Winkel_Bungalow!B27,0))))</f>
        <v>0</v>
      </c>
      <c r="C28" s="83">
        <f>IF(AND(A1="Bungalow",B2&gt;=24),Bungalow!C27,IF(AND(A1="Flair-152RE",B2&gt;=24),'Flair-152RE'!C22,IF(AND(A1="Flair110",B2&gt;=24),Flair110!C22,IF(AND(A1="Winkel_Bungalow",B2&gt;=24),Winkel_Bungalow!C27,0))))</f>
        <v>0</v>
      </c>
      <c r="D28" s="83">
        <f>IF(AND(A1="Bungalow",B2&gt;=24),Bungalow!D27,IF(AND(A1="Flair-152RE",B2&gt;=24),'Flair-152RE'!D22,IF(AND(A1="Flair110",B2&gt;=24),Flair110!D22,IF(AND(A1="Winkel_Bungalow",B2&gt;=24),Winkel_Bungalow!D27,0))))</f>
        <v>0</v>
      </c>
      <c r="E28" s="3"/>
      <c r="Q28" s="15">
        <v>27</v>
      </c>
    </row>
    <row r="29" spans="1:17" ht="15" thickBot="1" x14ac:dyDescent="0.4">
      <c r="A29" s="78" t="s">
        <v>53</v>
      </c>
      <c r="B29" s="83">
        <f>IF(AND(A1="Bungalow",B2&gt;=25),Bungalow!B28,IF(AND(A1="Flair-152RE",B2&gt;=25),'Flair-152RE'!B23,IF(AND(A1="Flair110",B2&gt;=25),Flair110!B23,IF(AND(A1="Winkel_Bungalow",B2&gt;=25),Winkel_Bungalow!B28,0))))</f>
        <v>0</v>
      </c>
      <c r="C29" s="83">
        <f>IF(AND(A1="Bungalow",B2&gt;=25),Bungalow!C28,IF(AND(A1="Flair-152RE",B2&gt;=25),'Flair-152RE'!C23,IF(AND(A1="Flair110",B2&gt;=25),Flair110!C23,IF(AND(A1="Winkel_Bungalow",B2&gt;=25),Winkel_Bungalow!C28,0))))</f>
        <v>0</v>
      </c>
      <c r="D29" s="83">
        <f>IF(AND(A1="Bungalow",B2&gt;=25),Bungalow!D28,IF(AND(A1="Flair-152RE",B2&gt;=25),'Flair-152RE'!D23,IF(AND(A1="Flair110",B2&gt;=25),Flair110!D23,IF(AND(A1="Winkel_Bungalow",B2&gt;=25),Winkel_Bungalow!D28,0))))</f>
        <v>0</v>
      </c>
      <c r="E29" s="3"/>
      <c r="Q29" s="15">
        <v>28</v>
      </c>
    </row>
    <row r="30" spans="1:17" ht="15" thickBot="1" x14ac:dyDescent="0.4">
      <c r="A30" s="78" t="s">
        <v>54</v>
      </c>
      <c r="B30" s="83">
        <f>IF(AND(A1="Bungalow",B2&gt;=26),Bungalow!B29,IF(AND(A1="Flair-152RE",B2&gt;=26),'Flair-152RE'!B24,IF(AND(A1="Flair110",B2&gt;=26),Flair110!B24,IF(AND(A1="Winkel_Bungalow",B2&gt;=26),Winkel_Bungalow!B29,0))))</f>
        <v>0</v>
      </c>
      <c r="C30" s="83">
        <f>IF(AND(A1="Bungalow",B2&gt;=26),Bungalow!C29,IF(AND(A1="Flair-152RE",B2&gt;=26),'Flair-152RE'!C24,IF(AND(A1="Flair110",B2&gt;=26),Flair110!C24,IF(AND(A1="Winkel_Bungalow",B2&gt;=26),Winkel_Bungalow!C29,0))))</f>
        <v>0</v>
      </c>
      <c r="D30" s="83">
        <f>IF(AND(A1="Bungalow",B2&gt;=26),Bungalow!D29,IF(AND(A1="Flair-152RE",B2&gt;=26),'Flair-152RE'!D24,IF(AND(A1="Flair110",B2&gt;=26),Flair110!D24,IF(AND(A1="Winkel_Bungalow",B2&gt;=26),Winkel_Bungalow!D29,0))))</f>
        <v>0</v>
      </c>
      <c r="E30" s="3"/>
    </row>
    <row r="31" spans="1:17" ht="15" thickBot="1" x14ac:dyDescent="0.4">
      <c r="A31" s="78" t="s">
        <v>55</v>
      </c>
      <c r="B31" s="83">
        <f>IF(AND(A1="Bungalow",B2&gt;=27),Bungalow!B30,IF(AND(A1="Flair-152RE",B2&gt;=27),'Flair-152RE'!B25,IF(AND(A1="Flair110",B2&gt;=27),Flair110!B25,IF(AND(A1="Winkel_Bungalow",B2&gt;=27),Winkel_Bungalow!B30,0))))</f>
        <v>0</v>
      </c>
      <c r="C31" s="83">
        <f>IF(AND(A1="Bungalow",B2&gt;=27),Bungalow!C30,IF(AND(A1="Flair-152RE",B2&gt;=27),'Flair-152RE'!C25,IF(AND(A1="Flair110",B2&gt;=27),Flair110!C25,IF(AND(A1="Winkel_Bungalow",B2&gt;=27),Winkel_Bungalow!C30,0))))</f>
        <v>0</v>
      </c>
      <c r="D31" s="83">
        <f>IF(AND(A1="Bungalow",B2&gt;=27),Bungalow!D30,IF(AND(A1="Flair-152RE",B2&gt;=27),'Flair-152RE'!D25,IF(AND(A1="Flair110",B2&gt;=27),Flair110!D25,IF(AND(A1="Winkel_Bungalow",B2&gt;=27),Winkel_Bungalow!D30,0))))</f>
        <v>0</v>
      </c>
      <c r="E31" s="3"/>
    </row>
    <row r="32" spans="1:17" ht="15" thickBot="1" x14ac:dyDescent="0.4">
      <c r="A32" s="78" t="s">
        <v>56</v>
      </c>
      <c r="B32" s="83">
        <f>IF(AND(A1="Bungalow",B1&gt;=28),Bungalow!B31,IF(AND(A1="Flair-152RE",B1&gt;=28),'Flair-152RE'!B26,IF(AND(A1="Flair110",B1&gt;=28),Flair110!B26,IF(AND(A1="Winkel_Bungalow",B2&gt;=28),Winkel_Bungalow!B31,0))))</f>
        <v>0</v>
      </c>
      <c r="C32" s="83">
        <f>IF(AND(A1="Bungalow",B2&gt;=28),Bungalow!C31,IF(AND(A1="Flair-152RE",B2&gt;=28),'Flair-152RE'!C26,IF(AND(A1="Flair110",B2&gt;=28),Flair110!C26,IF(AND(A1="Winkel_Bungalow",B2&gt;=28),Winkel_Bungalow!C31,0))))</f>
        <v>0</v>
      </c>
      <c r="D32" s="83">
        <f>IF(AND(A1="Bungalow",B2&gt;=28),Bungalow!D31,IF(AND(A1="Flair-152RE",B2&gt;=28),'Flair-152RE'!D26,IF(AND(A1="Flair110",B2&gt;=28),Flair110!D26,IF(AND(A1="Winkel_Bungalow",B2&gt;=28),Winkel_Bungalow!D31,0))))</f>
        <v>0</v>
      </c>
      <c r="E32" s="3"/>
    </row>
  </sheetData>
  <mergeCells count="2">
    <mergeCell ref="G4:J4"/>
    <mergeCell ref="L4:O4"/>
  </mergeCells>
  <phoneticPr fontId="3" type="noConversion"/>
  <dataValidations count="2">
    <dataValidation type="list" allowBlank="1" showInputMessage="1" showErrorMessage="1" sqref="F3" xr:uid="{634D7DAD-8378-415E-8FF0-EA2F1A78AC75}">
      <formula1>$D$5:$D$7</formula1>
    </dataValidation>
    <dataValidation type="list" allowBlank="1" showInputMessage="1" showErrorMessage="1" sqref="B2" xr:uid="{3667B0FE-5530-46CF-9726-3CD0C3BF717B}">
      <formula1>$Q$5:$Q$29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6</xdr:col>
                    <xdr:colOff>158750</xdr:colOff>
                    <xdr:row>0</xdr:row>
                    <xdr:rowOff>57150</xdr:rowOff>
                  </from>
                  <to>
                    <xdr:col>8</xdr:col>
                    <xdr:colOff>31750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643CA6-C9FA-4AD1-A153-B846ED7E1C1E}">
          <x14:formula1>
            <xm:f>FloorType!$I$2:$I$3</xm:f>
          </x14:formula1>
          <xm:sqref>A4</xm:sqref>
        </x14:dataValidation>
        <x14:dataValidation type="list" allowBlank="1" showInputMessage="1" showErrorMessage="1" xr:uid="{376B8919-1DC7-4444-A06A-78864F7101C7}">
          <x14:formula1>
            <xm:f>FloorType!$A$3:$A$6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"/>
  <sheetViews>
    <sheetView workbookViewId="0">
      <selection activeCell="A2" sqref="A2"/>
    </sheetView>
  </sheetViews>
  <sheetFormatPr defaultRowHeight="14.5" x14ac:dyDescent="0.35"/>
  <cols>
    <col min="1" max="1" width="36.54296875" bestFit="1" customWidth="1"/>
    <col min="2" max="2" width="11.453125" customWidth="1"/>
    <col min="3" max="3" width="12.54296875" customWidth="1"/>
    <col min="4" max="4" width="12.81640625" customWidth="1"/>
    <col min="5" max="5" width="15" customWidth="1"/>
  </cols>
  <sheetData>
    <row r="1" spans="1:17" ht="15" thickBot="1" x14ac:dyDescent="0.4">
      <c r="A1" s="98" t="s">
        <v>9</v>
      </c>
      <c r="B1" s="99"/>
      <c r="C1" s="99"/>
      <c r="D1" s="99"/>
      <c r="E1" s="100"/>
    </row>
    <row r="2" spans="1:17" ht="15" thickBot="1" x14ac:dyDescent="0.4">
      <c r="A2" s="28" t="s">
        <v>11</v>
      </c>
      <c r="B2" s="26"/>
      <c r="C2" s="12"/>
      <c r="D2" s="12"/>
      <c r="E2" s="13"/>
    </row>
    <row r="3" spans="1:17" ht="22.5" customHeight="1" thickBot="1" x14ac:dyDescent="0.4">
      <c r="A3" s="29" t="s">
        <v>7</v>
      </c>
      <c r="B3" s="68" t="s">
        <v>4</v>
      </c>
      <c r="C3" s="69" t="s">
        <v>5</v>
      </c>
      <c r="D3" s="69" t="s">
        <v>6</v>
      </c>
      <c r="E3" s="70"/>
    </row>
    <row r="4" spans="1:17" s="1" customFormat="1" ht="24.65" customHeight="1" x14ac:dyDescent="0.35">
      <c r="A4" s="91" t="s">
        <v>0</v>
      </c>
      <c r="B4" s="86">
        <v>0</v>
      </c>
      <c r="C4" s="86">
        <v>0</v>
      </c>
      <c r="D4" s="4">
        <v>3.06</v>
      </c>
      <c r="E4" s="2"/>
      <c r="F4" s="1">
        <v>0</v>
      </c>
      <c r="G4" s="1">
        <v>0</v>
      </c>
      <c r="I4" s="59">
        <v>0</v>
      </c>
      <c r="J4" s="60">
        <v>0</v>
      </c>
      <c r="K4" s="4">
        <v>3.26</v>
      </c>
      <c r="M4" s="2">
        <v>0</v>
      </c>
      <c r="N4" s="2">
        <v>0</v>
      </c>
      <c r="P4" s="1">
        <v>0</v>
      </c>
      <c r="Q4" s="1">
        <v>0</v>
      </c>
    </row>
    <row r="5" spans="1:17" s="1" customFormat="1" ht="19" customHeight="1" x14ac:dyDescent="0.35">
      <c r="A5" s="91" t="s">
        <v>1</v>
      </c>
      <c r="B5" s="86">
        <v>9</v>
      </c>
      <c r="C5" s="86">
        <v>5</v>
      </c>
      <c r="D5" s="4">
        <v>3.06</v>
      </c>
      <c r="E5" s="2"/>
      <c r="F5" s="1">
        <v>4.5</v>
      </c>
      <c r="G5" s="1">
        <v>0</v>
      </c>
      <c r="I5" s="61">
        <v>13.135</v>
      </c>
      <c r="J5" s="62">
        <v>0</v>
      </c>
      <c r="K5" s="4">
        <v>3.26</v>
      </c>
      <c r="M5" s="2">
        <v>1</v>
      </c>
      <c r="N5" s="2">
        <v>0</v>
      </c>
      <c r="P5" s="1">
        <v>4.5</v>
      </c>
      <c r="Q5" s="1">
        <v>0</v>
      </c>
    </row>
    <row r="6" spans="1:17" ht="19" customHeight="1" x14ac:dyDescent="0.35">
      <c r="A6" s="91" t="s">
        <v>2</v>
      </c>
      <c r="B6" s="86">
        <v>9</v>
      </c>
      <c r="C6" s="86">
        <v>5</v>
      </c>
      <c r="D6" s="4">
        <v>3.06</v>
      </c>
      <c r="E6" s="3"/>
      <c r="F6" s="85">
        <v>4.5</v>
      </c>
      <c r="G6" s="15">
        <v>4.5</v>
      </c>
      <c r="I6" s="61">
        <v>13.135</v>
      </c>
      <c r="J6" s="62">
        <v>0</v>
      </c>
      <c r="K6" s="4">
        <v>3.26</v>
      </c>
      <c r="M6" s="2">
        <v>1</v>
      </c>
      <c r="N6" s="2">
        <v>0</v>
      </c>
      <c r="P6" s="1">
        <v>4.5</v>
      </c>
      <c r="Q6" s="1">
        <v>0</v>
      </c>
    </row>
    <row r="7" spans="1:17" ht="18" customHeight="1" x14ac:dyDescent="0.35">
      <c r="A7" s="91" t="s">
        <v>3</v>
      </c>
      <c r="B7" s="86">
        <v>11</v>
      </c>
      <c r="C7" s="86">
        <v>5</v>
      </c>
      <c r="D7" s="4">
        <v>3.06</v>
      </c>
      <c r="E7" s="3"/>
      <c r="F7" s="15">
        <v>6.2</v>
      </c>
      <c r="G7" s="15">
        <v>4.5</v>
      </c>
      <c r="I7" s="61">
        <v>13.135</v>
      </c>
      <c r="J7" s="62">
        <v>9.1349999999999998</v>
      </c>
      <c r="K7" s="4">
        <v>3.26</v>
      </c>
      <c r="M7" s="2">
        <v>1</v>
      </c>
      <c r="N7" s="2" t="s">
        <v>42</v>
      </c>
      <c r="P7" s="1">
        <v>4.5</v>
      </c>
      <c r="Q7" s="1">
        <v>4.5</v>
      </c>
    </row>
    <row r="8" spans="1:17" ht="18" customHeight="1" x14ac:dyDescent="0.35">
      <c r="A8" s="91" t="s">
        <v>31</v>
      </c>
      <c r="B8" s="86">
        <v>11</v>
      </c>
      <c r="C8" s="86">
        <v>5</v>
      </c>
      <c r="D8" s="4">
        <v>3.06</v>
      </c>
      <c r="E8" s="3"/>
      <c r="F8" s="15">
        <v>6.2</v>
      </c>
      <c r="G8" s="15">
        <v>0</v>
      </c>
      <c r="I8" s="61">
        <v>13.135</v>
      </c>
      <c r="J8" s="62">
        <v>9.1349999999999998</v>
      </c>
      <c r="K8" s="4">
        <v>3.26</v>
      </c>
      <c r="M8" s="2">
        <v>1</v>
      </c>
      <c r="N8" s="2" t="s">
        <v>42</v>
      </c>
      <c r="P8" s="1">
        <v>4.5</v>
      </c>
      <c r="Q8" s="1">
        <v>4.5</v>
      </c>
    </row>
    <row r="9" spans="1:17" ht="18" customHeight="1" x14ac:dyDescent="0.35">
      <c r="A9" s="91" t="s">
        <v>32</v>
      </c>
      <c r="B9" s="86">
        <v>11</v>
      </c>
      <c r="C9" s="86">
        <v>7</v>
      </c>
      <c r="D9" s="4">
        <v>3.06</v>
      </c>
      <c r="E9" s="3"/>
      <c r="F9" s="15">
        <v>13.135</v>
      </c>
      <c r="G9" s="15">
        <v>0</v>
      </c>
      <c r="I9" s="61">
        <v>0</v>
      </c>
      <c r="J9" s="62">
        <v>9.1349999999999998</v>
      </c>
      <c r="K9" s="4">
        <v>3.26</v>
      </c>
      <c r="M9" s="2" t="s">
        <v>43</v>
      </c>
      <c r="N9" s="2" t="s">
        <v>42</v>
      </c>
      <c r="P9" s="1">
        <v>6.2</v>
      </c>
      <c r="Q9" s="1">
        <v>4.5</v>
      </c>
    </row>
    <row r="10" spans="1:17" ht="18" customHeight="1" x14ac:dyDescent="0.35">
      <c r="A10" s="92" t="s">
        <v>33</v>
      </c>
      <c r="B10" s="86">
        <v>11</v>
      </c>
      <c r="C10" s="86">
        <v>7</v>
      </c>
      <c r="D10" s="4">
        <v>3.06</v>
      </c>
      <c r="E10" s="90"/>
      <c r="F10" s="15">
        <v>13.135</v>
      </c>
      <c r="G10" s="15">
        <v>9.1349999999999998</v>
      </c>
      <c r="I10" s="61">
        <v>0</v>
      </c>
      <c r="J10" s="62">
        <v>9.1349999999999998</v>
      </c>
      <c r="K10" s="4">
        <v>3.26</v>
      </c>
      <c r="M10" s="2" t="s">
        <v>43</v>
      </c>
      <c r="N10" s="2" t="s">
        <v>42</v>
      </c>
      <c r="P10" s="1">
        <v>6.2</v>
      </c>
      <c r="Q10" s="1">
        <v>4.5</v>
      </c>
    </row>
    <row r="11" spans="1:17" ht="18" customHeight="1" thickBot="1" x14ac:dyDescent="0.4">
      <c r="A11" s="84" t="s">
        <v>34</v>
      </c>
      <c r="B11" s="86">
        <v>9</v>
      </c>
      <c r="C11" s="86">
        <v>7</v>
      </c>
      <c r="D11" s="4">
        <v>3.06</v>
      </c>
      <c r="E11" s="3"/>
      <c r="F11" s="15">
        <v>0</v>
      </c>
      <c r="G11" s="15">
        <v>9.1349999999999998</v>
      </c>
      <c r="I11" s="63">
        <v>0</v>
      </c>
      <c r="J11" s="64">
        <v>0</v>
      </c>
      <c r="K11" s="4">
        <v>3.26</v>
      </c>
      <c r="M11" s="2" t="s">
        <v>43</v>
      </c>
      <c r="N11" s="2">
        <v>0</v>
      </c>
      <c r="P11" s="1">
        <v>6.2</v>
      </c>
      <c r="Q11" s="1">
        <v>0</v>
      </c>
    </row>
    <row r="12" spans="1:17" ht="18" customHeight="1" x14ac:dyDescent="0.35">
      <c r="A12" s="84" t="s">
        <v>44</v>
      </c>
      <c r="B12" s="2">
        <v>9</v>
      </c>
      <c r="C12" s="2">
        <v>7</v>
      </c>
      <c r="D12" s="4">
        <v>3.06</v>
      </c>
      <c r="E12" s="3"/>
      <c r="I12" s="67"/>
      <c r="J12" s="67"/>
      <c r="K12" s="66"/>
      <c r="P12" s="1">
        <v>6.2</v>
      </c>
      <c r="Q12" s="1">
        <v>0</v>
      </c>
    </row>
    <row r="13" spans="1:17" ht="18" customHeight="1" x14ac:dyDescent="0.35">
      <c r="A13" s="84" t="s">
        <v>45</v>
      </c>
      <c r="B13" s="2">
        <v>9</v>
      </c>
      <c r="C13" s="2">
        <v>5</v>
      </c>
      <c r="D13" s="4">
        <v>3.06</v>
      </c>
      <c r="E13" s="3"/>
      <c r="I13" s="67"/>
      <c r="J13" s="67"/>
      <c r="K13" s="66"/>
      <c r="P13" s="1">
        <v>13.135</v>
      </c>
      <c r="Q13" s="1">
        <v>0</v>
      </c>
    </row>
    <row r="14" spans="1:17" ht="18" customHeight="1" x14ac:dyDescent="0.35">
      <c r="A14" s="84" t="s">
        <v>25</v>
      </c>
      <c r="B14" s="2">
        <v>9</v>
      </c>
      <c r="C14" s="2">
        <v>5</v>
      </c>
      <c r="D14" s="4">
        <v>3.06</v>
      </c>
      <c r="E14" s="3"/>
      <c r="I14" s="67"/>
      <c r="J14" s="67"/>
      <c r="K14" s="66"/>
      <c r="P14" s="1">
        <v>13.135</v>
      </c>
      <c r="Q14" s="1">
        <v>0</v>
      </c>
    </row>
    <row r="15" spans="1:17" ht="18" customHeight="1" x14ac:dyDescent="0.35">
      <c r="A15" s="84" t="s">
        <v>26</v>
      </c>
      <c r="B15" s="2">
        <v>0</v>
      </c>
      <c r="C15" s="2">
        <v>0</v>
      </c>
      <c r="D15" s="4">
        <v>3.06</v>
      </c>
      <c r="E15" s="3"/>
      <c r="I15" s="67"/>
      <c r="J15" s="67"/>
      <c r="K15" s="66"/>
      <c r="P15" s="1">
        <v>13.135</v>
      </c>
      <c r="Q15" s="1">
        <v>9.1349999999999998</v>
      </c>
    </row>
    <row r="16" spans="1:17" ht="18" customHeight="1" x14ac:dyDescent="0.35">
      <c r="A16" s="84" t="s">
        <v>27</v>
      </c>
      <c r="B16" s="2">
        <v>0</v>
      </c>
      <c r="C16" s="2">
        <v>0</v>
      </c>
      <c r="D16" s="4">
        <v>3.06</v>
      </c>
      <c r="E16" s="3"/>
      <c r="I16" s="67"/>
      <c r="J16" s="67"/>
      <c r="K16" s="66"/>
      <c r="P16" s="1">
        <v>13.135</v>
      </c>
      <c r="Q16" s="1">
        <v>9.1349999999999998</v>
      </c>
    </row>
    <row r="17" spans="1:17" ht="18" customHeight="1" x14ac:dyDescent="0.35">
      <c r="A17" s="84" t="s">
        <v>28</v>
      </c>
      <c r="B17" s="2">
        <v>13.135</v>
      </c>
      <c r="C17" s="2">
        <v>0</v>
      </c>
      <c r="D17" s="4">
        <v>3.06</v>
      </c>
      <c r="E17" s="3"/>
      <c r="I17" s="67"/>
      <c r="J17" s="67"/>
      <c r="K17" s="66"/>
      <c r="P17" s="1">
        <v>0</v>
      </c>
      <c r="Q17" s="1">
        <v>9.1349999999999998</v>
      </c>
    </row>
    <row r="18" spans="1:17" ht="18" customHeight="1" x14ac:dyDescent="0.35">
      <c r="A18" s="84" t="s">
        <v>38</v>
      </c>
      <c r="B18" s="2">
        <v>13.135</v>
      </c>
      <c r="C18" s="2">
        <v>0</v>
      </c>
      <c r="D18" s="4">
        <v>3.06</v>
      </c>
      <c r="E18" s="3"/>
      <c r="I18" s="67"/>
      <c r="J18" s="67"/>
      <c r="K18" s="66"/>
      <c r="P18" s="1">
        <v>0</v>
      </c>
      <c r="Q18" s="1">
        <v>9.1349999999999998</v>
      </c>
    </row>
    <row r="19" spans="1:17" ht="18" customHeight="1" x14ac:dyDescent="0.35">
      <c r="A19" s="84" t="s">
        <v>39</v>
      </c>
      <c r="B19" s="2">
        <v>13.135</v>
      </c>
      <c r="C19" s="2">
        <v>9.1349999999999998</v>
      </c>
      <c r="D19" s="4">
        <v>3.06</v>
      </c>
      <c r="E19" s="3"/>
      <c r="I19" s="67"/>
      <c r="J19" s="67"/>
      <c r="K19" s="66"/>
      <c r="P19" s="1">
        <v>0</v>
      </c>
      <c r="Q19" s="1">
        <v>0</v>
      </c>
    </row>
    <row r="20" spans="1:17" x14ac:dyDescent="0.35">
      <c r="A20" s="84" t="s">
        <v>40</v>
      </c>
      <c r="B20" s="2">
        <v>13.135</v>
      </c>
      <c r="C20" s="2">
        <v>9.1349999999999998</v>
      </c>
      <c r="D20" s="4">
        <v>3.06</v>
      </c>
      <c r="E20" s="3"/>
    </row>
    <row r="21" spans="1:17" x14ac:dyDescent="0.35">
      <c r="A21" s="84" t="s">
        <v>41</v>
      </c>
      <c r="B21" s="2">
        <v>0</v>
      </c>
      <c r="C21" s="2">
        <v>9.1349999999999998</v>
      </c>
      <c r="D21" s="4">
        <v>3.06</v>
      </c>
      <c r="E21" s="3"/>
    </row>
    <row r="22" spans="1:17" x14ac:dyDescent="0.35">
      <c r="A22" s="84" t="s">
        <v>47</v>
      </c>
      <c r="B22" s="2">
        <v>0</v>
      </c>
      <c r="C22" s="2">
        <v>9.1349999999999998</v>
      </c>
      <c r="D22" s="4">
        <v>3.06</v>
      </c>
      <c r="E22" s="3"/>
    </row>
    <row r="23" spans="1:17" x14ac:dyDescent="0.35">
      <c r="A23" s="84" t="s">
        <v>48</v>
      </c>
      <c r="B23" s="2">
        <v>0</v>
      </c>
      <c r="C23" s="2">
        <v>0</v>
      </c>
      <c r="D23" s="4">
        <v>3.06</v>
      </c>
      <c r="E23" s="3"/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535190-1D91-4BDE-8FEB-BBBC2F6FB1AA}">
          <x14:formula1>
            <xm:f>FloorType!$C$3:$C$12</xm:f>
          </x14:formula1>
          <xm:sqref>A2</xm:sqref>
        </x14:dataValidation>
        <x14:dataValidation type="list" allowBlank="1" showInputMessage="1" showErrorMessage="1" xr:uid="{8FA4CDAB-F5AB-42BE-9A13-98AE253BCD61}">
          <x14:formula1>
            <xm:f>FloorType!$I$2:$I$3</xm:f>
          </x14:formula1>
          <xm:sqref>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09A2-CE1F-4EC9-8FB0-93FCF141E069}">
  <sheetPr codeName="Sheet4"/>
  <dimension ref="A1:E11"/>
  <sheetViews>
    <sheetView workbookViewId="0">
      <selection activeCell="C5" sqref="C5"/>
    </sheetView>
  </sheetViews>
  <sheetFormatPr defaultRowHeight="14.5" x14ac:dyDescent="0.35"/>
  <cols>
    <col min="1" max="1" width="31.453125" bestFit="1" customWidth="1"/>
    <col min="2" max="2" width="12.81640625" customWidth="1"/>
    <col min="3" max="3" width="13.81640625" customWidth="1"/>
    <col min="4" max="4" width="8.54296875" customWidth="1"/>
    <col min="5" max="5" width="9.26953125" customWidth="1"/>
  </cols>
  <sheetData>
    <row r="1" spans="1:5" ht="26.15" customHeight="1" x14ac:dyDescent="0.35">
      <c r="A1" s="101" t="s">
        <v>12</v>
      </c>
      <c r="B1" s="99"/>
      <c r="C1" s="99"/>
      <c r="D1" s="99"/>
      <c r="E1" s="100"/>
    </row>
    <row r="2" spans="1:5" ht="30.65" customHeight="1" thickBot="1" x14ac:dyDescent="0.4">
      <c r="A2" s="11" t="s">
        <v>19</v>
      </c>
      <c r="B2" s="12"/>
      <c r="C2" s="12"/>
      <c r="D2" s="12"/>
      <c r="E2" s="13"/>
    </row>
    <row r="3" spans="1:5" ht="30.65" customHeight="1" thickBot="1" x14ac:dyDescent="0.4">
      <c r="A3" s="14" t="s">
        <v>7</v>
      </c>
      <c r="B3" s="8" t="s">
        <v>4</v>
      </c>
      <c r="C3" s="8" t="s">
        <v>5</v>
      </c>
      <c r="D3" s="8" t="s">
        <v>6</v>
      </c>
      <c r="E3" s="8"/>
    </row>
    <row r="4" spans="1:5" ht="24" customHeight="1" x14ac:dyDescent="0.35">
      <c r="A4" s="51" t="s">
        <v>0</v>
      </c>
      <c r="B4" s="53">
        <v>0</v>
      </c>
      <c r="C4" s="54">
        <v>0</v>
      </c>
      <c r="D4" s="2">
        <v>0</v>
      </c>
      <c r="E4" s="2"/>
    </row>
    <row r="5" spans="1:5" ht="24.65" customHeight="1" x14ac:dyDescent="0.35">
      <c r="A5" s="52" t="s">
        <v>1</v>
      </c>
      <c r="B5" s="53">
        <v>10.26</v>
      </c>
      <c r="C5" s="54">
        <v>0</v>
      </c>
      <c r="D5" s="2">
        <v>0</v>
      </c>
      <c r="E5" s="2"/>
    </row>
    <row r="6" spans="1:5" ht="23.5" customHeight="1" x14ac:dyDescent="0.35">
      <c r="A6" s="52" t="s">
        <v>2</v>
      </c>
      <c r="B6" s="55">
        <v>10.26</v>
      </c>
      <c r="C6" s="56">
        <v>0</v>
      </c>
      <c r="D6" s="2">
        <v>0</v>
      </c>
      <c r="E6" s="3"/>
    </row>
    <row r="7" spans="1:5" ht="26.15" customHeight="1" thickBot="1" x14ac:dyDescent="0.4">
      <c r="A7" s="45" t="s">
        <v>3</v>
      </c>
      <c r="B7" s="53">
        <v>10.26</v>
      </c>
      <c r="C7" s="54">
        <v>8.51</v>
      </c>
      <c r="D7" s="2">
        <v>0</v>
      </c>
      <c r="E7" s="3"/>
    </row>
    <row r="8" spans="1:5" ht="15" thickBot="1" x14ac:dyDescent="0.4">
      <c r="A8" s="45" t="s">
        <v>31</v>
      </c>
      <c r="B8" s="55">
        <v>10.26</v>
      </c>
      <c r="C8" s="56">
        <v>8.51</v>
      </c>
      <c r="D8" s="2">
        <v>0</v>
      </c>
      <c r="E8" s="3"/>
    </row>
    <row r="9" spans="1:5" ht="15" thickBot="1" x14ac:dyDescent="0.4">
      <c r="A9" s="45" t="s">
        <v>32</v>
      </c>
      <c r="B9" s="53">
        <v>0</v>
      </c>
      <c r="C9" s="54">
        <v>8.51</v>
      </c>
      <c r="D9" s="2">
        <v>0</v>
      </c>
      <c r="E9" s="3"/>
    </row>
    <row r="10" spans="1:5" ht="15" thickBot="1" x14ac:dyDescent="0.4">
      <c r="A10" s="45" t="s">
        <v>33</v>
      </c>
      <c r="B10" s="53">
        <v>0</v>
      </c>
      <c r="C10" s="54">
        <v>8.51</v>
      </c>
      <c r="D10" s="2">
        <v>0</v>
      </c>
      <c r="E10" s="3"/>
    </row>
    <row r="11" spans="1:5" ht="15" thickBot="1" x14ac:dyDescent="0.4">
      <c r="A11" s="45" t="s">
        <v>34</v>
      </c>
      <c r="B11" s="57">
        <v>0</v>
      </c>
      <c r="C11" s="58">
        <v>0</v>
      </c>
      <c r="D11" s="2">
        <v>0</v>
      </c>
      <c r="E11" s="3"/>
    </row>
  </sheetData>
  <mergeCells count="1">
    <mergeCell ref="A1:E1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1D7DE85-D7A3-407E-BED0-7E102E6C5E33}">
          <x14:formula1>
            <xm:f>FloorType!$C$3:$C$12</xm:f>
          </x14:formula1>
          <xm:sqref>A2</xm:sqref>
        </x14:dataValidation>
        <x14:dataValidation type="list" allowBlank="1" showInputMessage="1" showErrorMessage="1" xr:uid="{9FA24B0A-05EF-46E8-8F67-B01BEACD8605}">
          <x14:formula1>
            <xm:f>FloorType!$I$2:$I$3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FB6F-823D-4B55-A6AF-3FDB4717CF19}">
  <sheetPr codeName="Sheet3"/>
  <dimension ref="A1:N11"/>
  <sheetViews>
    <sheetView workbookViewId="0">
      <selection activeCell="A13" sqref="A13"/>
    </sheetView>
  </sheetViews>
  <sheetFormatPr defaultRowHeight="14.5" x14ac:dyDescent="0.35"/>
  <cols>
    <col min="1" max="1" width="31.453125" bestFit="1" customWidth="1"/>
    <col min="2" max="2" width="12.54296875" customWidth="1"/>
    <col min="3" max="3" width="12.453125" customWidth="1"/>
    <col min="4" max="4" width="10.7265625" customWidth="1"/>
    <col min="5" max="5" width="12.26953125" customWidth="1"/>
  </cols>
  <sheetData>
    <row r="1" spans="1:14" ht="29.15" customHeight="1" x14ac:dyDescent="0.35">
      <c r="A1" s="101" t="s">
        <v>13</v>
      </c>
      <c r="B1" s="99"/>
      <c r="C1" s="99"/>
      <c r="D1" s="99"/>
      <c r="E1" s="100"/>
    </row>
    <row r="2" spans="1:14" ht="40" customHeight="1" thickBot="1" x14ac:dyDescent="0.4">
      <c r="A2" s="11" t="s">
        <v>17</v>
      </c>
      <c r="B2" s="12"/>
      <c r="C2" s="12"/>
      <c r="D2" s="12"/>
      <c r="E2" s="13"/>
    </row>
    <row r="3" spans="1:14" ht="29.15" customHeight="1" thickBot="1" x14ac:dyDescent="0.4">
      <c r="A3" s="14" t="s">
        <v>15</v>
      </c>
      <c r="B3" s="8" t="s">
        <v>4</v>
      </c>
      <c r="C3" s="8" t="s">
        <v>5</v>
      </c>
      <c r="D3" s="8" t="s">
        <v>6</v>
      </c>
      <c r="E3" s="8"/>
    </row>
    <row r="4" spans="1:14" ht="26.5" customHeight="1" x14ac:dyDescent="0.35">
      <c r="A4" s="51" t="s">
        <v>0</v>
      </c>
      <c r="B4" s="53">
        <v>0</v>
      </c>
      <c r="C4" s="54">
        <v>0</v>
      </c>
      <c r="D4" s="2">
        <v>8</v>
      </c>
      <c r="E4" s="2"/>
      <c r="M4" s="53">
        <v>0</v>
      </c>
      <c r="N4" s="54">
        <v>0</v>
      </c>
    </row>
    <row r="5" spans="1:14" ht="26.5" customHeight="1" x14ac:dyDescent="0.35">
      <c r="A5" s="52" t="s">
        <v>1</v>
      </c>
      <c r="B5" s="53">
        <v>8.8849999999999998</v>
      </c>
      <c r="C5" s="54">
        <v>0</v>
      </c>
      <c r="D5" s="2">
        <v>8</v>
      </c>
      <c r="E5" s="2"/>
      <c r="M5" s="53">
        <v>8.8849999999999998</v>
      </c>
      <c r="N5" s="54">
        <v>0</v>
      </c>
    </row>
    <row r="6" spans="1:14" ht="26.15" customHeight="1" x14ac:dyDescent="0.35">
      <c r="A6" s="52" t="s">
        <v>2</v>
      </c>
      <c r="B6" s="53">
        <v>8.8849999999999998</v>
      </c>
      <c r="C6" s="54">
        <v>0</v>
      </c>
      <c r="D6" s="2">
        <v>8</v>
      </c>
      <c r="E6" s="3"/>
      <c r="M6" s="53">
        <v>8.8849999999999998</v>
      </c>
      <c r="N6" s="54">
        <v>0</v>
      </c>
    </row>
    <row r="7" spans="1:14" ht="28" customHeight="1" thickBot="1" x14ac:dyDescent="0.4">
      <c r="A7" s="45" t="s">
        <v>3</v>
      </c>
      <c r="B7" s="53">
        <v>8.8849999999999998</v>
      </c>
      <c r="C7" s="54">
        <v>8.26</v>
      </c>
      <c r="D7" s="2">
        <v>8</v>
      </c>
      <c r="E7" s="3"/>
      <c r="M7" s="53">
        <v>8.8849999999999998</v>
      </c>
      <c r="N7" s="54">
        <v>8.26</v>
      </c>
    </row>
    <row r="8" spans="1:14" ht="15" thickBot="1" x14ac:dyDescent="0.4">
      <c r="A8" s="45" t="s">
        <v>31</v>
      </c>
      <c r="B8" s="53">
        <v>8.8849999999999998</v>
      </c>
      <c r="C8" s="54">
        <v>8.26</v>
      </c>
      <c r="D8" s="2">
        <v>8</v>
      </c>
      <c r="E8" s="3"/>
      <c r="M8" s="53">
        <v>8.8849999999999998</v>
      </c>
      <c r="N8" s="54">
        <v>8.26</v>
      </c>
    </row>
    <row r="9" spans="1:14" ht="15" thickBot="1" x14ac:dyDescent="0.4">
      <c r="A9" s="45" t="s">
        <v>32</v>
      </c>
      <c r="B9" s="53">
        <v>0</v>
      </c>
      <c r="C9" s="54">
        <v>8.26</v>
      </c>
      <c r="D9" s="2">
        <v>8</v>
      </c>
      <c r="E9" s="3"/>
      <c r="M9" s="53">
        <v>0</v>
      </c>
      <c r="N9" s="54">
        <v>8.26</v>
      </c>
    </row>
    <row r="10" spans="1:14" ht="15" thickBot="1" x14ac:dyDescent="0.4">
      <c r="A10" s="45" t="s">
        <v>33</v>
      </c>
      <c r="B10" s="53">
        <v>0</v>
      </c>
      <c r="C10" s="54">
        <v>8.26</v>
      </c>
      <c r="D10" s="2">
        <v>8</v>
      </c>
      <c r="E10" s="3"/>
      <c r="M10" s="53">
        <v>0</v>
      </c>
      <c r="N10" s="54">
        <v>8.26</v>
      </c>
    </row>
    <row r="11" spans="1:14" ht="15" thickBot="1" x14ac:dyDescent="0.4">
      <c r="A11" s="45" t="s">
        <v>34</v>
      </c>
      <c r="B11" s="57">
        <v>0</v>
      </c>
      <c r="C11" s="58">
        <v>0</v>
      </c>
      <c r="D11" s="2">
        <v>8</v>
      </c>
      <c r="E11" s="3"/>
      <c r="H11" s="65"/>
      <c r="M11" s="57">
        <v>0</v>
      </c>
      <c r="N11" s="58">
        <v>0</v>
      </c>
    </row>
  </sheetData>
  <mergeCells count="1">
    <mergeCell ref="A1:E1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3BCB28-1155-4BE7-84B3-AFBBD1739A48}">
          <x14:formula1>
            <xm:f>FloorType!$C$3:$C$12</xm:f>
          </x14:formula1>
          <xm:sqref>A2</xm:sqref>
        </x14:dataValidation>
        <x14:dataValidation type="list" allowBlank="1" showInputMessage="1" showErrorMessage="1" xr:uid="{023A361B-B1DD-4C24-B6C9-0E9CC105CD1D}">
          <x14:formula1>
            <xm:f>FloorType!$I$2:$I$3</xm:f>
          </x14:formula1>
          <xm:sqref>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17AF-14B2-41CC-88FE-70C63363543B}">
  <dimension ref="A1:E31"/>
  <sheetViews>
    <sheetView zoomScale="96" workbookViewId="0">
      <selection activeCell="A2" sqref="A2"/>
    </sheetView>
  </sheetViews>
  <sheetFormatPr defaultRowHeight="14.5" x14ac:dyDescent="0.35"/>
  <cols>
    <col min="1" max="1" width="31.36328125" bestFit="1" customWidth="1"/>
    <col min="2" max="2" width="11.26953125" customWidth="1"/>
    <col min="3" max="3" width="9.1796875" customWidth="1"/>
    <col min="4" max="4" width="9.26953125" customWidth="1"/>
  </cols>
  <sheetData>
    <row r="1" spans="1:5" ht="15" thickBot="1" x14ac:dyDescent="0.4">
      <c r="A1" s="98" t="s">
        <v>57</v>
      </c>
      <c r="B1" s="99"/>
      <c r="C1" s="99"/>
      <c r="D1" s="99"/>
      <c r="E1" s="100"/>
    </row>
    <row r="2" spans="1:5" ht="15" thickBot="1" x14ac:dyDescent="0.4">
      <c r="A2" s="28" t="s">
        <v>18</v>
      </c>
      <c r="B2" s="26"/>
      <c r="C2" s="12"/>
      <c r="D2" s="12"/>
      <c r="E2" s="13"/>
    </row>
    <row r="3" spans="1:5" x14ac:dyDescent="0.35">
      <c r="A3" s="29" t="s">
        <v>7</v>
      </c>
      <c r="B3" s="68" t="s">
        <v>4</v>
      </c>
      <c r="C3" s="69" t="s">
        <v>5</v>
      </c>
      <c r="D3" s="69" t="s">
        <v>6</v>
      </c>
      <c r="E3" s="70"/>
    </row>
    <row r="4" spans="1:5" x14ac:dyDescent="0.35">
      <c r="A4" s="84" t="s">
        <v>0</v>
      </c>
      <c r="B4" s="2">
        <v>0</v>
      </c>
      <c r="C4" s="2">
        <v>0</v>
      </c>
      <c r="D4" s="2">
        <v>0</v>
      </c>
      <c r="E4" s="2"/>
    </row>
    <row r="5" spans="1:5" x14ac:dyDescent="0.35">
      <c r="A5" s="84" t="s">
        <v>1</v>
      </c>
      <c r="B5" s="2">
        <v>8</v>
      </c>
      <c r="C5" s="2">
        <v>6</v>
      </c>
      <c r="D5" s="2">
        <v>0</v>
      </c>
      <c r="E5" s="2"/>
    </row>
    <row r="6" spans="1:5" x14ac:dyDescent="0.35">
      <c r="A6" s="84" t="s">
        <v>2</v>
      </c>
      <c r="B6" s="2">
        <v>8</v>
      </c>
      <c r="C6" s="2">
        <v>6</v>
      </c>
      <c r="D6" s="2">
        <v>0</v>
      </c>
      <c r="E6" s="3"/>
    </row>
    <row r="7" spans="1:5" x14ac:dyDescent="0.35">
      <c r="A7" s="84" t="s">
        <v>3</v>
      </c>
      <c r="B7" s="2">
        <v>11</v>
      </c>
      <c r="C7" s="2">
        <v>6</v>
      </c>
      <c r="D7" s="2">
        <v>0</v>
      </c>
      <c r="E7" s="3"/>
    </row>
    <row r="8" spans="1:5" x14ac:dyDescent="0.35">
      <c r="A8" s="84" t="s">
        <v>31</v>
      </c>
      <c r="B8" s="2">
        <v>11</v>
      </c>
      <c r="C8" s="2">
        <v>6</v>
      </c>
      <c r="D8" s="2">
        <v>0</v>
      </c>
      <c r="E8" s="3"/>
    </row>
    <row r="9" spans="1:5" x14ac:dyDescent="0.35">
      <c r="A9" s="84" t="s">
        <v>32</v>
      </c>
      <c r="B9" s="89">
        <v>11</v>
      </c>
      <c r="C9" s="2">
        <v>8</v>
      </c>
      <c r="D9" s="2">
        <v>0</v>
      </c>
      <c r="E9" s="3"/>
    </row>
    <row r="10" spans="1:5" x14ac:dyDescent="0.35">
      <c r="A10" s="84" t="s">
        <v>33</v>
      </c>
      <c r="B10" s="89">
        <v>11</v>
      </c>
      <c r="C10" s="2">
        <v>8</v>
      </c>
      <c r="D10" s="2">
        <v>0</v>
      </c>
      <c r="E10" s="3"/>
    </row>
    <row r="11" spans="1:5" x14ac:dyDescent="0.35">
      <c r="A11" s="84" t="s">
        <v>34</v>
      </c>
      <c r="B11" s="89">
        <v>8</v>
      </c>
      <c r="C11" s="2">
        <v>8</v>
      </c>
      <c r="D11" s="2">
        <v>0</v>
      </c>
      <c r="E11" s="3"/>
    </row>
    <row r="12" spans="1:5" x14ac:dyDescent="0.35">
      <c r="A12" s="84" t="s">
        <v>44</v>
      </c>
      <c r="B12" s="89">
        <v>8</v>
      </c>
      <c r="C12" s="2">
        <v>8</v>
      </c>
      <c r="D12" s="2">
        <v>0</v>
      </c>
      <c r="E12" s="3"/>
    </row>
    <row r="13" spans="1:5" x14ac:dyDescent="0.35">
      <c r="A13" s="84" t="s">
        <v>45</v>
      </c>
      <c r="B13" s="89">
        <v>8</v>
      </c>
      <c r="C13" s="2">
        <v>6</v>
      </c>
      <c r="D13" s="2">
        <v>0</v>
      </c>
      <c r="E13" s="3"/>
    </row>
    <row r="14" spans="1:5" x14ac:dyDescent="0.35">
      <c r="A14" s="84" t="s">
        <v>25</v>
      </c>
      <c r="B14" s="89">
        <v>8</v>
      </c>
      <c r="C14" s="2">
        <v>6</v>
      </c>
      <c r="D14" s="2">
        <v>0</v>
      </c>
      <c r="E14" s="3"/>
    </row>
    <row r="15" spans="1:5" x14ac:dyDescent="0.35">
      <c r="A15" s="84" t="s">
        <v>26</v>
      </c>
      <c r="B15" s="89">
        <v>0</v>
      </c>
      <c r="C15" s="89">
        <v>0</v>
      </c>
      <c r="D15" s="2">
        <v>0</v>
      </c>
      <c r="E15" s="3"/>
    </row>
    <row r="16" spans="1:5" x14ac:dyDescent="0.35">
      <c r="A16" s="84" t="s">
        <v>27</v>
      </c>
      <c r="B16" s="89">
        <v>0</v>
      </c>
      <c r="C16" s="89">
        <v>0</v>
      </c>
      <c r="D16" s="2">
        <v>0</v>
      </c>
      <c r="E16" s="3"/>
    </row>
    <row r="17" spans="1:5" x14ac:dyDescent="0.35">
      <c r="A17" s="84" t="s">
        <v>28</v>
      </c>
      <c r="B17" s="93">
        <v>1</v>
      </c>
      <c r="C17" s="89">
        <v>0</v>
      </c>
      <c r="D17" s="2">
        <v>0</v>
      </c>
      <c r="E17" s="3"/>
    </row>
    <row r="18" spans="1:5" x14ac:dyDescent="0.35">
      <c r="A18" s="84" t="s">
        <v>38</v>
      </c>
      <c r="B18" s="93">
        <v>1</v>
      </c>
      <c r="C18" s="89">
        <v>0</v>
      </c>
      <c r="D18" s="2">
        <v>0</v>
      </c>
      <c r="E18" s="3"/>
    </row>
    <row r="19" spans="1:5" x14ac:dyDescent="0.35">
      <c r="A19" s="84" t="s">
        <v>39</v>
      </c>
      <c r="B19" s="88">
        <v>1</v>
      </c>
      <c r="C19" s="83">
        <v>-1.5</v>
      </c>
      <c r="D19" s="2">
        <v>0</v>
      </c>
      <c r="E19" s="3"/>
    </row>
    <row r="20" spans="1:5" x14ac:dyDescent="0.35">
      <c r="A20" s="84" t="s">
        <v>40</v>
      </c>
      <c r="B20" s="88">
        <v>1</v>
      </c>
      <c r="C20" s="83">
        <v>-1.5</v>
      </c>
      <c r="D20" s="3"/>
      <c r="E20" s="3"/>
    </row>
    <row r="21" spans="1:5" x14ac:dyDescent="0.35">
      <c r="A21" s="84" t="s">
        <v>41</v>
      </c>
      <c r="B21" s="83">
        <v>5.01</v>
      </c>
      <c r="C21" s="83">
        <v>-1.5</v>
      </c>
      <c r="D21" s="3"/>
      <c r="E21" s="3"/>
    </row>
    <row r="22" spans="1:5" x14ac:dyDescent="0.35">
      <c r="A22" s="84" t="s">
        <v>47</v>
      </c>
      <c r="B22" s="83">
        <v>5.01</v>
      </c>
      <c r="C22" s="83">
        <v>-1.5</v>
      </c>
      <c r="D22" s="3"/>
      <c r="E22" s="3"/>
    </row>
    <row r="23" spans="1:5" x14ac:dyDescent="0.35">
      <c r="A23" s="84" t="s">
        <v>48</v>
      </c>
      <c r="B23" s="83">
        <v>5.01</v>
      </c>
      <c r="C23" s="83">
        <v>8</v>
      </c>
      <c r="D23" s="3"/>
      <c r="E23" s="3"/>
    </row>
    <row r="24" spans="1:5" x14ac:dyDescent="0.35">
      <c r="A24" s="84" t="s">
        <v>49</v>
      </c>
      <c r="B24" s="83">
        <v>8</v>
      </c>
      <c r="C24" s="83">
        <v>8</v>
      </c>
      <c r="D24" s="3"/>
      <c r="E24" s="3"/>
    </row>
    <row r="25" spans="1:5" x14ac:dyDescent="0.35">
      <c r="A25" s="84" t="s">
        <v>50</v>
      </c>
      <c r="B25" s="93">
        <v>11</v>
      </c>
      <c r="C25" s="93">
        <v>8</v>
      </c>
      <c r="D25" s="3"/>
      <c r="E25" s="3"/>
    </row>
    <row r="26" spans="1:5" x14ac:dyDescent="0.35">
      <c r="A26" s="84" t="s">
        <v>51</v>
      </c>
      <c r="B26" s="93">
        <v>11</v>
      </c>
      <c r="C26" s="93">
        <v>8</v>
      </c>
      <c r="D26" s="3"/>
      <c r="E26" s="3"/>
    </row>
    <row r="27" spans="1:5" x14ac:dyDescent="0.35">
      <c r="A27" s="84" t="s">
        <v>52</v>
      </c>
      <c r="B27" s="89">
        <v>13.135</v>
      </c>
      <c r="C27" s="89">
        <v>9.1349999999999998</v>
      </c>
      <c r="D27" s="3"/>
      <c r="E27" s="3"/>
    </row>
    <row r="28" spans="1:5" x14ac:dyDescent="0.35">
      <c r="A28" s="84" t="s">
        <v>53</v>
      </c>
      <c r="B28" s="89">
        <v>13.135</v>
      </c>
      <c r="C28" s="89">
        <v>9.1349999999999998</v>
      </c>
      <c r="D28" s="3"/>
      <c r="E28" s="3"/>
    </row>
    <row r="29" spans="1:5" x14ac:dyDescent="0.35">
      <c r="A29" s="84" t="s">
        <v>54</v>
      </c>
      <c r="B29" s="93">
        <v>0</v>
      </c>
      <c r="C29" s="89">
        <v>9.1349999999999998</v>
      </c>
      <c r="D29" s="3"/>
      <c r="E29" s="3"/>
    </row>
    <row r="30" spans="1:5" x14ac:dyDescent="0.35">
      <c r="A30" s="84" t="s">
        <v>55</v>
      </c>
      <c r="B30" s="93">
        <v>0</v>
      </c>
      <c r="C30" s="89">
        <v>9.1349999999999998</v>
      </c>
      <c r="D30" s="3"/>
      <c r="E30" s="3"/>
    </row>
    <row r="31" spans="1:5" x14ac:dyDescent="0.35">
      <c r="A31" s="84" t="s">
        <v>56</v>
      </c>
      <c r="B31" s="93">
        <v>0</v>
      </c>
      <c r="C31" s="93">
        <v>0</v>
      </c>
      <c r="D31" s="3"/>
      <c r="E31" s="3"/>
    </row>
  </sheetData>
  <mergeCells count="1">
    <mergeCell ref="A1:E1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06B5E1-6185-4D78-A9CE-72D36A1C3046}">
          <x14:formula1>
            <xm:f>FloorType!$I$2:$I$3</xm:f>
          </x14:formula1>
          <xm:sqref>A3</xm:sqref>
        </x14:dataValidation>
        <x14:dataValidation type="list" allowBlank="1" showInputMessage="1" showErrorMessage="1" xr:uid="{175DFE60-3F39-44ED-BCEA-EB6251A23D6A}">
          <x14:formula1>
            <xm:f>FloorType!$C$3:$C$12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78C-57C0-4775-AE39-B466F0278E31}">
  <dimension ref="A1"/>
  <sheetViews>
    <sheetView workbookViewId="0">
      <selection activeCell="J10" sqref="J1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FDC7-41AF-4B30-BED4-199A53E3D2AF}">
  <sheetPr codeName="Sheet5"/>
  <dimension ref="A1:I12"/>
  <sheetViews>
    <sheetView workbookViewId="0"/>
  </sheetViews>
  <sheetFormatPr defaultRowHeight="14.5" x14ac:dyDescent="0.35"/>
  <cols>
    <col min="1" max="1" width="15.81640625" bestFit="1" customWidth="1"/>
    <col min="3" max="3" width="50.7265625" bestFit="1" customWidth="1"/>
  </cols>
  <sheetData>
    <row r="1" spans="1:9" ht="15" thickBot="1" x14ac:dyDescent="0.4">
      <c r="A1" s="33" t="s">
        <v>37</v>
      </c>
      <c r="B1" s="33" t="s">
        <v>10</v>
      </c>
      <c r="C1" s="38"/>
      <c r="H1" t="s">
        <v>14</v>
      </c>
    </row>
    <row r="2" spans="1:9" x14ac:dyDescent="0.35">
      <c r="A2" s="35">
        <v>3</v>
      </c>
      <c r="B2" s="39"/>
      <c r="C2" s="40"/>
      <c r="I2" t="s">
        <v>7</v>
      </c>
    </row>
    <row r="3" spans="1:9" x14ac:dyDescent="0.35">
      <c r="A3" s="36" t="s">
        <v>35</v>
      </c>
      <c r="B3" s="41"/>
      <c r="C3" s="42" t="s">
        <v>8</v>
      </c>
      <c r="I3" t="s">
        <v>15</v>
      </c>
    </row>
    <row r="4" spans="1:9" x14ac:dyDescent="0.35">
      <c r="A4" s="36" t="s">
        <v>24</v>
      </c>
      <c r="B4" s="41"/>
      <c r="C4" s="42" t="s">
        <v>16</v>
      </c>
    </row>
    <row r="5" spans="1:9" x14ac:dyDescent="0.35">
      <c r="A5" s="36" t="s">
        <v>36</v>
      </c>
      <c r="B5" s="41"/>
      <c r="C5" s="42" t="s">
        <v>11</v>
      </c>
    </row>
    <row r="6" spans="1:9" x14ac:dyDescent="0.35">
      <c r="A6" s="36" t="s">
        <v>46</v>
      </c>
      <c r="B6" s="41"/>
      <c r="C6" s="42" t="s">
        <v>17</v>
      </c>
    </row>
    <row r="7" spans="1:9" ht="15" thickBot="1" x14ac:dyDescent="0.4">
      <c r="A7" s="37"/>
      <c r="B7" s="41"/>
      <c r="C7" s="42" t="s">
        <v>18</v>
      </c>
    </row>
    <row r="8" spans="1:9" x14ac:dyDescent="0.35">
      <c r="A8" s="34"/>
      <c r="B8" s="43"/>
      <c r="C8" s="42" t="s">
        <v>19</v>
      </c>
    </row>
    <row r="9" spans="1:9" x14ac:dyDescent="0.35">
      <c r="A9" s="3"/>
      <c r="B9" s="43"/>
      <c r="C9" s="42" t="s">
        <v>20</v>
      </c>
    </row>
    <row r="10" spans="1:9" x14ac:dyDescent="0.35">
      <c r="A10" s="3"/>
      <c r="B10" s="43"/>
      <c r="C10" s="42" t="s">
        <v>21</v>
      </c>
    </row>
    <row r="11" spans="1:9" x14ac:dyDescent="0.35">
      <c r="A11" s="3"/>
      <c r="B11" s="43"/>
      <c r="C11" s="42" t="s">
        <v>22</v>
      </c>
    </row>
    <row r="12" spans="1:9" ht="15" thickBot="1" x14ac:dyDescent="0.4">
      <c r="A12" s="3"/>
      <c r="B12" s="43"/>
      <c r="C12" s="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Floor</vt:lpstr>
      <vt:lpstr>Bungalow</vt:lpstr>
      <vt:lpstr>Flair-152RE</vt:lpstr>
      <vt:lpstr>Flair110</vt:lpstr>
      <vt:lpstr>Winkel_Bungalow</vt:lpstr>
      <vt:lpstr>NeusHaus</vt:lpstr>
      <vt:lpstr>FloorType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2019-08-12T11:52:58Z</dcterms:modified>
</cp:coreProperties>
</file>